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1-2022\Budget Letter\June 2022\"/>
    </mc:Choice>
  </mc:AlternateContent>
  <workbookProtection workbookPassword="D893" lockStructure="1"/>
  <bookViews>
    <workbookView xWindow="0" yWindow="0" windowWidth="28800" windowHeight="11100" firstSheet="6" activeTab="7"/>
  </bookViews>
  <sheets>
    <sheet name="Leg Type 2 Res Summary" sheetId="1" state="hidden" r:id="rId1"/>
    <sheet name="New Type 2 Res Summary" sheetId="2" state="hidden" r:id="rId2"/>
    <sheet name="LEA Summary" sheetId="7" state="hidden" r:id="rId3"/>
    <sheet name="Changes" sheetId="80" state="hidden" r:id="rId4"/>
    <sheet name="Detail State Summary" sheetId="77" state="hidden" r:id="rId5"/>
    <sheet name="1_State Summary" sheetId="8" state="hidden" r:id="rId6"/>
    <sheet name="2_State Distrib and Adjs" sheetId="9" r:id="rId7"/>
    <sheet name="2A-1_EFT (Annual)" sheetId="10" r:id="rId8"/>
    <sheet name="2A-2_EFT (Monthly)" sheetId="11" r:id="rId9"/>
    <sheet name="3_Levels 1&amp;2" sheetId="12" r:id="rId10"/>
    <sheet name="3A_Level 3" sheetId="13" r:id="rId11"/>
    <sheet name="4_Level 4" sheetId="15" r:id="rId12"/>
    <sheet name="5A1_Labs" sheetId="16" r:id="rId13"/>
    <sheet name="5A2_Legacy Type 2" sheetId="17" r:id="rId14"/>
    <sheet name="5A2A_NewVision" sheetId="18" state="hidden" r:id="rId15"/>
    <sheet name="5A2B_Glencoe" sheetId="19" state="hidden" r:id="rId16"/>
    <sheet name="5A2C_ISL" sheetId="20" state="hidden" r:id="rId17"/>
    <sheet name="5A2D_Avoyelles" sheetId="21" state="hidden" r:id="rId18"/>
    <sheet name="5A2E_Delhi" sheetId="22" state="hidden" r:id="rId19"/>
    <sheet name="5A2F_BelleChasse" sheetId="23" state="hidden" r:id="rId20"/>
    <sheet name="5A2H_MAX" sheetId="24" state="hidden" r:id="rId21"/>
    <sheet name="5A3_OJJ" sheetId="25" r:id="rId22"/>
    <sheet name="5A4_NOCCA" sheetId="26" r:id="rId23"/>
    <sheet name="5A5_LSMSA" sheetId="27" r:id="rId24"/>
    <sheet name="5A6_Thrive" sheetId="28" r:id="rId25"/>
    <sheet name="5B2_RSD LA" sheetId="29" r:id="rId26"/>
    <sheet name="5C1_NewType 2" sheetId="30" r:id="rId27"/>
    <sheet name="5C1A_Madison" sheetId="31" state="hidden" r:id="rId28"/>
    <sheet name="5C1B_DArbonne" sheetId="32" state="hidden" r:id="rId29"/>
    <sheet name="5C1C_IntlHigh" sheetId="33" state="hidden" r:id="rId30"/>
    <sheet name="5C1D_NOMMA" sheetId="34" state="hidden" r:id="rId31"/>
    <sheet name="5C1E_LFNO" sheetId="35" state="hidden" r:id="rId32"/>
    <sheet name="5C1F_LCCharter" sheetId="36" state="hidden" r:id="rId33"/>
    <sheet name="5C1G_JSClark" sheetId="37" state="hidden" r:id="rId34"/>
    <sheet name="5C1H_Southwest" sheetId="38" state="hidden" r:id="rId35"/>
    <sheet name="5C1I_LAKey" sheetId="39" state="hidden" r:id="rId36"/>
    <sheet name="5C1J_JCFAEast" sheetId="40" state="hidden" r:id="rId37"/>
    <sheet name="5C1M_GEOMidCity" sheetId="41" state="hidden" r:id="rId38"/>
    <sheet name="5C1N_Delta" sheetId="42" state="hidden" r:id="rId39"/>
    <sheet name="5C1O_Impact" sheetId="43" state="hidden" r:id="rId40"/>
    <sheet name="5C1Q_Advantage" sheetId="44" state="hidden" r:id="rId41"/>
    <sheet name="5C1R_Iberville" sheetId="45" state="hidden" r:id="rId42"/>
    <sheet name="5C1S_LCColPrep" sheetId="46" state="hidden" r:id="rId43"/>
    <sheet name="5C1T_Northeast" sheetId="47" state="hidden" r:id="rId44"/>
    <sheet name="5C1U_AcadianaRen" sheetId="48" state="hidden" r:id="rId45"/>
    <sheet name="5C1V_LafRen" sheetId="49" state="hidden" r:id="rId46"/>
    <sheet name="5C1W_Willow" sheetId="50" state="hidden" r:id="rId47"/>
    <sheet name="5C1Y_GEOPrep" sheetId="51" state="hidden" r:id="rId48"/>
    <sheet name="5C1Z_LincolnPrep" sheetId="52" state="hidden" r:id="rId49"/>
    <sheet name="5C1AE_NobleMinds" sheetId="57" state="hidden" r:id="rId50"/>
    <sheet name="5C1AF_JCFA-Laf" sheetId="58" state="hidden" r:id="rId51"/>
    <sheet name="5C1AG_Collegiate" sheetId="59" state="hidden" r:id="rId52"/>
    <sheet name="5C1AI_Harmony" sheetId="61" state="hidden" r:id="rId53"/>
    <sheet name="5C1AJ_Athlos" sheetId="62" state="hidden" r:id="rId54"/>
    <sheet name="5C1AK_NxtGen" sheetId="63" state="hidden" r:id="rId55"/>
    <sheet name="5C1AL_RedRiver" sheetId="64" state="hidden" r:id="rId56"/>
    <sheet name="5C1AM_Williams" sheetId="78" state="hidden" r:id="rId57"/>
    <sheet name="5C1AN_StLandry" sheetId="79" state="hidden" r:id="rId58"/>
    <sheet name="5C2_LAVCA" sheetId="65" state="hidden" r:id="rId59"/>
    <sheet name="5C3_UnvView" sheetId="66" state="hidden" r:id="rId60"/>
    <sheet name="6_Local Deduct Calc" sheetId="67" r:id="rId61"/>
    <sheet name="7_Local Revenue" sheetId="68" r:id="rId62"/>
    <sheet name="8_2.1.21 SIS" sheetId="69" r:id="rId63"/>
    <sheet name="8A_2.1.21 RSD Op &amp; 5s" sheetId="70" r:id="rId64"/>
    <sheet name="9_Per Pupil Summary" sheetId="71" r:id="rId65"/>
    <sheet name="LEA Pay Raise" sheetId="72" state="hidden" r:id="rId66"/>
    <sheet name="Per Pupil_Weighted Funding" sheetId="73" state="hidden" r:id="rId67"/>
  </sheets>
  <definedNames>
    <definedName name="_xlnm._FilterDatabase" localSheetId="63" hidden="1">'8A_2.1.21 RSD Op &amp; 5s'!$A$2:$F$2</definedName>
    <definedName name="fsyr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5">'1_State Summary'!$A$1:$B$11</definedName>
    <definedName name="_xlnm.Print_Area" localSheetId="6">'2_State Distrib and Adjs'!$A$1:$BF$76</definedName>
    <definedName name="_xlnm.Print_Area" localSheetId="7">'2A-1_EFT (Annual)'!$A$1:$AZ$76</definedName>
    <definedName name="_xlnm.Print_Area" localSheetId="8">'2A-2_EFT (Monthly)'!$A$1:$BZ$76</definedName>
    <definedName name="_xlnm.Print_Area" localSheetId="9">'3_Levels 1&amp;2'!$A$1:$AZ$76</definedName>
    <definedName name="_xlnm.Print_Area" localSheetId="10">'3A_Level 3'!$A$1:$K$76</definedName>
    <definedName name="_xlnm.Print_Area" localSheetId="11">'4_Level 4'!$A$1:$AP$140</definedName>
    <definedName name="_xlnm.Print_Area" localSheetId="12">'5A1_Labs'!$A$1:$Z$9</definedName>
    <definedName name="_xlnm.Print_Area" localSheetId="13">'5A2_Legacy Type 2'!$A$1:$AH$14</definedName>
    <definedName name="_xlnm.Print_Area" localSheetId="14">'5A2A_NewVision'!$A$1:$AF$85</definedName>
    <definedName name="_xlnm.Print_Area" localSheetId="15">'5A2B_Glencoe'!$A$1:$AF$85</definedName>
    <definedName name="_xlnm.Print_Area" localSheetId="16">'5A2C_ISL'!$A$1:$AF$88</definedName>
    <definedName name="_xlnm.Print_Area" localSheetId="17">'5A2D_Avoyelles'!$A$1:$AF$85</definedName>
    <definedName name="_xlnm.Print_Area" localSheetId="18">'5A2E_Delhi'!$A$1:$AF$85</definedName>
    <definedName name="_xlnm.Print_Area" localSheetId="19">'5A2F_BelleChasse'!$A$1:$AF$85</definedName>
    <definedName name="_xlnm.Print_Area" localSheetId="20">'5A2H_MAX'!$A$1:$AF$85</definedName>
    <definedName name="_xlnm.Print_Area" localSheetId="21">'5A3_OJJ'!$A$1:$S$85</definedName>
    <definedName name="_xlnm.Print_Area" localSheetId="22">'5A4_NOCCA'!$A$1:$O$85</definedName>
    <definedName name="_xlnm.Print_Area" localSheetId="23">'5A5_LSMSA'!$A$1:$O$85</definedName>
    <definedName name="_xlnm.Print_Area" localSheetId="24">'5A6_Thrive'!$A$1:$O$85</definedName>
    <definedName name="_xlnm.Print_Area" localSheetId="25">'5B2_RSD LA'!$A$1:$AY$20</definedName>
    <definedName name="_xlnm.Print_Area" localSheetId="26">'5C1_NewType 2'!$A$1:$BE$40</definedName>
    <definedName name="_xlnm.Print_Area" localSheetId="27">'5C1A_Madison'!$A$1:$AX$85</definedName>
    <definedName name="_xlnm.Print_Area" localSheetId="49">'5C1AE_NobleMinds'!$A$1:$AX$85</definedName>
    <definedName name="_xlnm.Print_Area" localSheetId="50">'5C1AF_JCFA-Laf'!$A$1:$AX$85</definedName>
    <definedName name="_xlnm.Print_Area" localSheetId="51">'5C1AG_Collegiate'!$A$1:$AX$85</definedName>
    <definedName name="_xlnm.Print_Area" localSheetId="52">'5C1AI_Harmony'!$A$1:$AX$85</definedName>
    <definedName name="_xlnm.Print_Area" localSheetId="53">'5C1AJ_Athlos'!$A$1:$AX$85</definedName>
    <definedName name="_xlnm.Print_Area" localSheetId="54">'5C1AK_NxtGen'!$A$1:$AX$85</definedName>
    <definedName name="_xlnm.Print_Area" localSheetId="55">'5C1AL_RedRiver'!$A$1:$AX$85</definedName>
    <definedName name="_xlnm.Print_Area" localSheetId="56">'5C1AM_Williams'!$A$1:$AX$85</definedName>
    <definedName name="_xlnm.Print_Area" localSheetId="57">'5C1AN_StLandry'!$A$1:$AX$85</definedName>
    <definedName name="_xlnm.Print_Area" localSheetId="28">'5C1B_DArbonne'!$A$1:$AX$85</definedName>
    <definedName name="_xlnm.Print_Area" localSheetId="29">'5C1C_IntlHigh'!$A$1:$AX$85</definedName>
    <definedName name="_xlnm.Print_Area" localSheetId="30">'5C1D_NOMMA'!$A$1:$AX$85</definedName>
    <definedName name="_xlnm.Print_Area" localSheetId="31">'5C1E_LFNO'!$A$1:$AX$88</definedName>
    <definedName name="_xlnm.Print_Area" localSheetId="32">'5C1F_LCCharter'!$A$1:$AX$85</definedName>
    <definedName name="_xlnm.Print_Area" localSheetId="33">'5C1G_JSClark'!$A$1:$AX$85</definedName>
    <definedName name="_xlnm.Print_Area" localSheetId="34">'5C1H_Southwest'!$A$1:$AX$85</definedName>
    <definedName name="_xlnm.Print_Area" localSheetId="35">'5C1I_LAKey'!$A$1:$AX$85</definedName>
    <definedName name="_xlnm.Print_Area" localSheetId="36">'5C1J_JCFAEast'!$A$1:$AX$85</definedName>
    <definedName name="_xlnm.Print_Area" localSheetId="37">'5C1M_GEOMidCity'!$A$1:$AX$85</definedName>
    <definedName name="_xlnm.Print_Area" localSheetId="38">'5C1N_Delta'!$A$1:$AX$85</definedName>
    <definedName name="_xlnm.Print_Area" localSheetId="39">'5C1O_Impact'!$A$1:$AX$85</definedName>
    <definedName name="_xlnm.Print_Area" localSheetId="40">'5C1Q_Advantage'!$A$1:$AX$85</definedName>
    <definedName name="_xlnm.Print_Area" localSheetId="41">'5C1R_Iberville'!$A$1:$AX$85</definedName>
    <definedName name="_xlnm.Print_Area" localSheetId="42">'5C1S_LCColPrep'!$A$1:$AX$85</definedName>
    <definedName name="_xlnm.Print_Area" localSheetId="43">'5C1T_Northeast'!$A$1:$AX$85</definedName>
    <definedName name="_xlnm.Print_Area" localSheetId="44">'5C1U_AcadianaRen'!$A$1:$AX$85</definedName>
    <definedName name="_xlnm.Print_Area" localSheetId="45">'5C1V_LafRen'!$A$1:$AX$85</definedName>
    <definedName name="_xlnm.Print_Area" localSheetId="46">'5C1W_Willow'!$A$1:$AX$85</definedName>
    <definedName name="_xlnm.Print_Area" localSheetId="47">'5C1Y_GEOPrep'!$A$1:$AX$85</definedName>
    <definedName name="_xlnm.Print_Area" localSheetId="48">'5C1Z_LincolnPrep'!$A$1:$AX$85</definedName>
    <definedName name="_xlnm.Print_Area" localSheetId="58">'5C2_LAVCA'!$A$1:$AY$85</definedName>
    <definedName name="_xlnm.Print_Area" localSheetId="59">'5C3_UnvView'!$A$1:$AY$85</definedName>
    <definedName name="_xlnm.Print_Area" localSheetId="60">'6_Local Deduct Calc'!$A$1:$J$76</definedName>
    <definedName name="_xlnm.Print_Area" localSheetId="61">'7_Local Revenue'!$A$1:$AT$76</definedName>
    <definedName name="_xlnm.Print_Area" localSheetId="62">'8_2.1.21 SIS'!$A$1:$BI$77</definedName>
    <definedName name="_xlnm.Print_Area" localSheetId="63">'8A_2.1.21 RSD Op &amp; 5s'!$A$1:$F$11</definedName>
    <definedName name="_xlnm.Print_Area" localSheetId="64">'9_Per Pupil Summary'!$A$1:$S$77</definedName>
    <definedName name="_xlnm.Print_Area" localSheetId="4">'Detail State Summary'!$A$1:$I$59</definedName>
    <definedName name="_xlnm.Print_Area" localSheetId="65">'LEA Pay Raise'!$A$1:$D$21</definedName>
    <definedName name="_xlnm.Print_Area" localSheetId="2">'LEA Summary'!$A$1:$BL$146</definedName>
    <definedName name="_xlnm.Print_Area" localSheetId="0">'Leg Type 2 Res Summary'!$A$1:$AF$88</definedName>
    <definedName name="_xlnm.Print_Area" localSheetId="1">'New Type 2 Res Summary'!$A$1:$AT$88</definedName>
    <definedName name="_xlnm.Print_Area" localSheetId="66">'Per Pupil_Weighted Funding'!$A$1:$AB$76</definedName>
    <definedName name="_xlnm.Print_Titles" localSheetId="6">'2_State Distrib and Adjs'!$A:$B</definedName>
    <definedName name="_xlnm.Print_Titles" localSheetId="7">'2A-1_EFT (Annual)'!$A:$B</definedName>
    <definedName name="_xlnm.Print_Titles" localSheetId="8">'2A-2_EFT (Monthly)'!$A:$B</definedName>
    <definedName name="_xlnm.Print_Titles" localSheetId="9">'3_Levels 1&amp;2'!$A:$B</definedName>
    <definedName name="_xlnm.Print_Titles" localSheetId="10">'3A_Level 3'!$A:$B</definedName>
    <definedName name="_xlnm.Print_Titles" localSheetId="11">'4_Level 4'!$A:$C,'4_Level 4'!$1:$6</definedName>
    <definedName name="_xlnm.Print_Titles" localSheetId="12">'5A1_Labs'!$A:$B</definedName>
    <definedName name="_xlnm.Print_Titles" localSheetId="13">'5A2_Legacy Type 2'!$A:$B</definedName>
    <definedName name="_xlnm.Print_Titles" localSheetId="14">'5A2A_NewVision'!$A:$B</definedName>
    <definedName name="_xlnm.Print_Titles" localSheetId="15">'5A2B_Glencoe'!$A:$B</definedName>
    <definedName name="_xlnm.Print_Titles" localSheetId="16">'5A2C_ISL'!$A:$B</definedName>
    <definedName name="_xlnm.Print_Titles" localSheetId="17">'5A2D_Avoyelles'!$A:$B</definedName>
    <definedName name="_xlnm.Print_Titles" localSheetId="18">'5A2E_Delhi'!$A:$B</definedName>
    <definedName name="_xlnm.Print_Titles" localSheetId="19">'5A2F_BelleChasse'!$A:$B</definedName>
    <definedName name="_xlnm.Print_Titles" localSheetId="20">'5A2H_MAX'!$A:$B</definedName>
    <definedName name="_xlnm.Print_Titles" localSheetId="21">'5A3_OJJ'!$A:$B</definedName>
    <definedName name="_xlnm.Print_Titles" localSheetId="22">'5A4_NOCCA'!$A:$B</definedName>
    <definedName name="_xlnm.Print_Titles" localSheetId="23">'5A5_LSMSA'!$A:$B</definedName>
    <definedName name="_xlnm.Print_Titles" localSheetId="24">'5A6_Thrive'!$A:$B</definedName>
    <definedName name="_xlnm.Print_Titles" localSheetId="25">'5B2_RSD LA'!$A:$C</definedName>
    <definedName name="_xlnm.Print_Titles" localSheetId="26">'5C1_NewType 2'!$A:$C,'5C1_NewType 2'!$1:$4</definedName>
    <definedName name="_xlnm.Print_Titles" localSheetId="27">'5C1A_Madison'!$A:$B</definedName>
    <definedName name="_xlnm.Print_Titles" localSheetId="49">'5C1AE_NobleMinds'!$A:$B</definedName>
    <definedName name="_xlnm.Print_Titles" localSheetId="50">'5C1AF_JCFA-Laf'!$A:$B</definedName>
    <definedName name="_xlnm.Print_Titles" localSheetId="51">'5C1AG_Collegiate'!$A:$B</definedName>
    <definedName name="_xlnm.Print_Titles" localSheetId="52">'5C1AI_Harmony'!$A:$B</definedName>
    <definedName name="_xlnm.Print_Titles" localSheetId="53">'5C1AJ_Athlos'!$A:$B</definedName>
    <definedName name="_xlnm.Print_Titles" localSheetId="54">'5C1AK_NxtGen'!$A:$B</definedName>
    <definedName name="_xlnm.Print_Titles" localSheetId="55">'5C1AL_RedRiver'!$A:$B</definedName>
    <definedName name="_xlnm.Print_Titles" localSheetId="56">'5C1AM_Williams'!$A:$B</definedName>
    <definedName name="_xlnm.Print_Titles" localSheetId="57">'5C1AN_StLandry'!$A:$B</definedName>
    <definedName name="_xlnm.Print_Titles" localSheetId="28">'5C1B_DArbonne'!$A:$B</definedName>
    <definedName name="_xlnm.Print_Titles" localSheetId="29">'5C1C_IntlHigh'!$A:$B</definedName>
    <definedName name="_xlnm.Print_Titles" localSheetId="30">'5C1D_NOMMA'!$A:$B</definedName>
    <definedName name="_xlnm.Print_Titles" localSheetId="31">'5C1E_LFNO'!$A:$B</definedName>
    <definedName name="_xlnm.Print_Titles" localSheetId="32">'5C1F_LCCharter'!$A:$B</definedName>
    <definedName name="_xlnm.Print_Titles" localSheetId="33">'5C1G_JSClark'!$A:$B</definedName>
    <definedName name="_xlnm.Print_Titles" localSheetId="34">'5C1H_Southwest'!$A:$B</definedName>
    <definedName name="_xlnm.Print_Titles" localSheetId="35">'5C1I_LAKey'!$A:$B</definedName>
    <definedName name="_xlnm.Print_Titles" localSheetId="36">'5C1J_JCFAEast'!$A:$B</definedName>
    <definedName name="_xlnm.Print_Titles" localSheetId="37">'5C1M_GEOMidCity'!$A:$B</definedName>
    <definedName name="_xlnm.Print_Titles" localSheetId="38">'5C1N_Delta'!$A:$B</definedName>
    <definedName name="_xlnm.Print_Titles" localSheetId="39">'5C1O_Impact'!$A:$B</definedName>
    <definedName name="_xlnm.Print_Titles" localSheetId="40">'5C1Q_Advantage'!$A:$B</definedName>
    <definedName name="_xlnm.Print_Titles" localSheetId="41">'5C1R_Iberville'!$A:$B</definedName>
    <definedName name="_xlnm.Print_Titles" localSheetId="42">'5C1S_LCColPrep'!$A:$B</definedName>
    <definedName name="_xlnm.Print_Titles" localSheetId="43">'5C1T_Northeast'!$A:$B</definedName>
    <definedName name="_xlnm.Print_Titles" localSheetId="44">'5C1U_AcadianaRen'!$A:$B</definedName>
    <definedName name="_xlnm.Print_Titles" localSheetId="45">'5C1V_LafRen'!$A:$B</definedName>
    <definedName name="_xlnm.Print_Titles" localSheetId="46">'5C1W_Willow'!$A:$B</definedName>
    <definedName name="_xlnm.Print_Titles" localSheetId="47">'5C1Y_GEOPrep'!$A:$B</definedName>
    <definedName name="_xlnm.Print_Titles" localSheetId="48">'5C1Z_LincolnPrep'!$A:$B</definedName>
    <definedName name="_xlnm.Print_Titles" localSheetId="58">'5C2_LAVCA'!$A:$B</definedName>
    <definedName name="_xlnm.Print_Titles" localSheetId="59">'5C3_UnvView'!$A:$B</definedName>
    <definedName name="_xlnm.Print_Titles" localSheetId="61">'7_Local Revenue'!$A:$B</definedName>
    <definedName name="_xlnm.Print_Titles" localSheetId="62">'8_2.1.21 SIS'!$A:$B</definedName>
    <definedName name="_xlnm.Print_Titles" localSheetId="64">'9_Per Pupil Summary'!$A:$B</definedName>
    <definedName name="_xlnm.Print_Titles" localSheetId="65">'LEA Pay Raise'!$A:$C,'LEA Pay Raise'!$1:$2</definedName>
    <definedName name="_xlnm.Print_Titles" localSheetId="2">'LEA Summary'!$A:$C,'LEA Summary'!$1:$4</definedName>
    <definedName name="_xlnm.Print_Titles" localSheetId="0">'Leg Type 2 Res Summary'!$A:$B</definedName>
    <definedName name="_xlnm.Print_Titles" localSheetId="1">'New Type 2 Res Summary'!$A:$B</definedName>
    <definedName name="_xlnm.Print_Titles" localSheetId="66">'Per Pupil_Weighted Funding'!$A:$B</definedName>
    <definedName name="tbl_001_Base_Matrix___Summary_Reported_Personnel_Salaries" localSheetId="56">#REF!</definedName>
    <definedName name="tbl_001_Base_Matrix___Summary_Reported_Personnel_Salaries" localSheetId="57">#REF!</definedName>
    <definedName name="tbl_001_Base_Matrix___Summary_Reported_Personnel_Salaries" localSheetId="4">#REF!</definedName>
    <definedName name="tbl_001_Base_Matrix___Summary_Reported_Personnel_Salaries">#REF!</definedName>
    <definedName name="Z_DF43B8DA_68E8_4080_9138_D41A38219876_.wvu.Cols" localSheetId="11" hidden="1">'4_Level 4'!$B:$B</definedName>
    <definedName name="Z_DF43B8DA_68E8_4080_9138_D41A38219876_.wvu.Cols" localSheetId="25" hidden="1">'5B2_RSD LA'!$B:$B</definedName>
    <definedName name="Z_DF43B8DA_68E8_4080_9138_D41A38219876_.wvu.Cols" localSheetId="26" hidden="1">'5C1_NewType 2'!#REF!</definedName>
    <definedName name="Z_DF43B8DA_68E8_4080_9138_D41A38219876_.wvu.Cols" localSheetId="62" hidden="1">'8_2.1.21 SIS'!$AM:$AS</definedName>
    <definedName name="Z_DF43B8DA_68E8_4080_9138_D41A38219876_.wvu.Cols" localSheetId="2" hidden="1">'LEA Summary'!$B:$B</definedName>
    <definedName name="Z_DF43B8DA_68E8_4080_9138_D41A38219876_.wvu.FilterData" localSheetId="63" hidden="1">'8A_2.1.21 RSD Op &amp; 5s'!$A$2:$F$2</definedName>
    <definedName name="Z_DF43B8DA_68E8_4080_9138_D41A38219876_.wvu.PrintArea" localSheetId="5" hidden="1">'1_State Summary'!$A$1:$B$12</definedName>
    <definedName name="Z_DF43B8DA_68E8_4080_9138_D41A38219876_.wvu.PrintArea" localSheetId="6" hidden="1">'2_State Distrib and Adjs'!$A$1:$BE$76</definedName>
    <definedName name="Z_DF43B8DA_68E8_4080_9138_D41A38219876_.wvu.PrintArea" localSheetId="7" hidden="1">'2A-1_EFT (Annual)'!$A$1:$AN$76</definedName>
    <definedName name="Z_DF43B8DA_68E8_4080_9138_D41A38219876_.wvu.PrintArea" localSheetId="8" hidden="1">'2A-2_EFT (Monthly)'!$A$1:$AO$76</definedName>
    <definedName name="Z_DF43B8DA_68E8_4080_9138_D41A38219876_.wvu.PrintArea" localSheetId="9" hidden="1">'3_Levels 1&amp;2'!$A$1:$AZ$76</definedName>
    <definedName name="Z_DF43B8DA_68E8_4080_9138_D41A38219876_.wvu.PrintArea" localSheetId="10" hidden="1">'3A_Level 3'!$A$1:$K$76</definedName>
    <definedName name="Z_DF43B8DA_68E8_4080_9138_D41A38219876_.wvu.PrintArea" localSheetId="11" hidden="1">'4_Level 4'!$A$1:$AP$139</definedName>
    <definedName name="Z_DF43B8DA_68E8_4080_9138_D41A38219876_.wvu.PrintArea" localSheetId="12" hidden="1">'5A1_Labs'!$A$1:$Z$9</definedName>
    <definedName name="Z_DF43B8DA_68E8_4080_9138_D41A38219876_.wvu.PrintArea" localSheetId="13" hidden="1">'5A2_Legacy Type 2'!$A$1:$AH$14</definedName>
    <definedName name="Z_DF43B8DA_68E8_4080_9138_D41A38219876_.wvu.PrintArea" localSheetId="14" hidden="1">'5A2A_NewVision'!$A$1:$AF$85</definedName>
    <definedName name="Z_DF43B8DA_68E8_4080_9138_D41A38219876_.wvu.PrintArea" localSheetId="15" hidden="1">'5A2B_Glencoe'!$A$1:$AF$85</definedName>
    <definedName name="Z_DF43B8DA_68E8_4080_9138_D41A38219876_.wvu.PrintArea" localSheetId="16" hidden="1">'5A2C_ISL'!$A$1:$AF$88</definedName>
    <definedName name="Z_DF43B8DA_68E8_4080_9138_D41A38219876_.wvu.PrintArea" localSheetId="17" hidden="1">'5A2D_Avoyelles'!$A$1:$AF$85</definedName>
    <definedName name="Z_DF43B8DA_68E8_4080_9138_D41A38219876_.wvu.PrintArea" localSheetId="18" hidden="1">'5A2E_Delhi'!$A$1:$AF$85</definedName>
    <definedName name="Z_DF43B8DA_68E8_4080_9138_D41A38219876_.wvu.PrintArea" localSheetId="19" hidden="1">'5A2F_BelleChasse'!$A$1:$AF$85</definedName>
    <definedName name="Z_DF43B8DA_68E8_4080_9138_D41A38219876_.wvu.PrintArea" localSheetId="20" hidden="1">'5A2H_MAX'!$A$1:$AF$85</definedName>
    <definedName name="Z_DF43B8DA_68E8_4080_9138_D41A38219876_.wvu.PrintArea" localSheetId="21" hidden="1">'5A3_OJJ'!$A$1:$S$85</definedName>
    <definedName name="Z_DF43B8DA_68E8_4080_9138_D41A38219876_.wvu.PrintArea" localSheetId="22" hidden="1">'5A4_NOCCA'!$A$1:$O$85</definedName>
    <definedName name="Z_DF43B8DA_68E8_4080_9138_D41A38219876_.wvu.PrintArea" localSheetId="23" hidden="1">'5A5_LSMSA'!$A$1:$O$85</definedName>
    <definedName name="Z_DF43B8DA_68E8_4080_9138_D41A38219876_.wvu.PrintArea" localSheetId="24" hidden="1">'5A6_Thrive'!$A$1:$O$85</definedName>
    <definedName name="Z_DF43B8DA_68E8_4080_9138_D41A38219876_.wvu.PrintArea" localSheetId="25" hidden="1">'5B2_RSD LA'!$A$1:$AW$20</definedName>
    <definedName name="Z_DF43B8DA_68E8_4080_9138_D41A38219876_.wvu.PrintArea" localSheetId="26" hidden="1">'5C1_NewType 2'!$A$1:$AW$40</definedName>
    <definedName name="Z_DF43B8DA_68E8_4080_9138_D41A38219876_.wvu.PrintArea" localSheetId="27" hidden="1">'5C1A_Madison'!$A$1:$AS$85</definedName>
    <definedName name="Z_DF43B8DA_68E8_4080_9138_D41A38219876_.wvu.PrintArea" localSheetId="49" hidden="1">'5C1AE_NobleMinds'!$A$1:$AS$85</definedName>
    <definedName name="Z_DF43B8DA_68E8_4080_9138_D41A38219876_.wvu.PrintArea" localSheetId="50" hidden="1">'5C1AF_JCFA-Laf'!$A$1:$AS$85</definedName>
    <definedName name="Z_DF43B8DA_68E8_4080_9138_D41A38219876_.wvu.PrintArea" localSheetId="51" hidden="1">'5C1AG_Collegiate'!$A$1:$AS$85</definedName>
    <definedName name="Z_DF43B8DA_68E8_4080_9138_D41A38219876_.wvu.PrintArea" localSheetId="52" hidden="1">'5C1AI_Harmony'!$A$1:$AS$85</definedName>
    <definedName name="Z_DF43B8DA_68E8_4080_9138_D41A38219876_.wvu.PrintArea" localSheetId="53" hidden="1">'5C1AJ_Athlos'!$A$1:$AS$85</definedName>
    <definedName name="Z_DF43B8DA_68E8_4080_9138_D41A38219876_.wvu.PrintArea" localSheetId="54" hidden="1">'5C1AK_NxtGen'!$A$1:$AS$85</definedName>
    <definedName name="Z_DF43B8DA_68E8_4080_9138_D41A38219876_.wvu.PrintArea" localSheetId="55" hidden="1">'5C1AL_RedRiver'!$A$1:$AS$85</definedName>
    <definedName name="Z_DF43B8DA_68E8_4080_9138_D41A38219876_.wvu.PrintArea" localSheetId="56" hidden="1">'5C1AM_Williams'!$A$1:$AS$85</definedName>
    <definedName name="Z_DF43B8DA_68E8_4080_9138_D41A38219876_.wvu.PrintArea" localSheetId="57" hidden="1">'5C1AN_StLandry'!$A$1:$AS$85</definedName>
    <definedName name="Z_DF43B8DA_68E8_4080_9138_D41A38219876_.wvu.PrintArea" localSheetId="28" hidden="1">'5C1B_DArbonne'!$A$1:$AS$85</definedName>
    <definedName name="Z_DF43B8DA_68E8_4080_9138_D41A38219876_.wvu.PrintArea" localSheetId="29" hidden="1">'5C1C_IntlHigh'!$A$1:$AS$85</definedName>
    <definedName name="Z_DF43B8DA_68E8_4080_9138_D41A38219876_.wvu.PrintArea" localSheetId="30" hidden="1">'5C1D_NOMMA'!$A$1:$AS$85</definedName>
    <definedName name="Z_DF43B8DA_68E8_4080_9138_D41A38219876_.wvu.PrintArea" localSheetId="31" hidden="1">'5C1E_LFNO'!$A$1:$AS$88</definedName>
    <definedName name="Z_DF43B8DA_68E8_4080_9138_D41A38219876_.wvu.PrintArea" localSheetId="32" hidden="1">'5C1F_LCCharter'!$A$1:$AS$85</definedName>
    <definedName name="Z_DF43B8DA_68E8_4080_9138_D41A38219876_.wvu.PrintArea" localSheetId="33" hidden="1">'5C1G_JSClark'!$A$1:$AS$85</definedName>
    <definedName name="Z_DF43B8DA_68E8_4080_9138_D41A38219876_.wvu.PrintArea" localSheetId="34" hidden="1">'5C1H_Southwest'!$A$1:$AS$85</definedName>
    <definedName name="Z_DF43B8DA_68E8_4080_9138_D41A38219876_.wvu.PrintArea" localSheetId="35" hidden="1">'5C1I_LAKey'!$A$1:$AS$85</definedName>
    <definedName name="Z_DF43B8DA_68E8_4080_9138_D41A38219876_.wvu.PrintArea" localSheetId="36" hidden="1">'5C1J_JCFAEast'!$A$1:$AS$85</definedName>
    <definedName name="Z_DF43B8DA_68E8_4080_9138_D41A38219876_.wvu.PrintArea" localSheetId="37" hidden="1">'5C1M_GEOMidCity'!$A$1:$AS$85</definedName>
    <definedName name="Z_DF43B8DA_68E8_4080_9138_D41A38219876_.wvu.PrintArea" localSheetId="38" hidden="1">'5C1N_Delta'!$A$1:$AS$85</definedName>
    <definedName name="Z_DF43B8DA_68E8_4080_9138_D41A38219876_.wvu.PrintArea" localSheetId="39" hidden="1">'5C1O_Impact'!$A$1:$AS$85</definedName>
    <definedName name="Z_DF43B8DA_68E8_4080_9138_D41A38219876_.wvu.PrintArea" localSheetId="40" hidden="1">'5C1Q_Advantage'!$A$1:$AS$85</definedName>
    <definedName name="Z_DF43B8DA_68E8_4080_9138_D41A38219876_.wvu.PrintArea" localSheetId="41" hidden="1">'5C1R_Iberville'!$A$1:$AS$85</definedName>
    <definedName name="Z_DF43B8DA_68E8_4080_9138_D41A38219876_.wvu.PrintArea" localSheetId="42" hidden="1">'5C1S_LCColPrep'!$A$1:$AS$85</definedName>
    <definedName name="Z_DF43B8DA_68E8_4080_9138_D41A38219876_.wvu.PrintArea" localSheetId="43" hidden="1">'5C1T_Northeast'!$A$1:$AS$85</definedName>
    <definedName name="Z_DF43B8DA_68E8_4080_9138_D41A38219876_.wvu.PrintArea" localSheetId="44" hidden="1">'5C1U_AcadianaRen'!$A$1:$AS$85</definedName>
    <definedName name="Z_DF43B8DA_68E8_4080_9138_D41A38219876_.wvu.PrintArea" localSheetId="45" hidden="1">'5C1V_LafRen'!$A$1:$AS$85</definedName>
    <definedName name="Z_DF43B8DA_68E8_4080_9138_D41A38219876_.wvu.PrintArea" localSheetId="46" hidden="1">'5C1W_Willow'!$A$1:$AS$85</definedName>
    <definedName name="Z_DF43B8DA_68E8_4080_9138_D41A38219876_.wvu.PrintArea" localSheetId="47" hidden="1">'5C1Y_GEOPrep'!$A$1:$AS$85</definedName>
    <definedName name="Z_DF43B8DA_68E8_4080_9138_D41A38219876_.wvu.PrintArea" localSheetId="48" hidden="1">'5C1Z_LincolnPrep'!$A$1:$AS$85</definedName>
    <definedName name="Z_DF43B8DA_68E8_4080_9138_D41A38219876_.wvu.PrintArea" localSheetId="58" hidden="1">'5C2_LAVCA'!$A$1:$AT$85</definedName>
    <definedName name="Z_DF43B8DA_68E8_4080_9138_D41A38219876_.wvu.PrintArea" localSheetId="59" hidden="1">'5C3_UnvView'!$A$1:$AT$85</definedName>
    <definedName name="Z_DF43B8DA_68E8_4080_9138_D41A38219876_.wvu.PrintArea" localSheetId="60" hidden="1">'6_Local Deduct Calc'!$A$1:$J$76</definedName>
    <definedName name="Z_DF43B8DA_68E8_4080_9138_D41A38219876_.wvu.PrintArea" localSheetId="61" hidden="1">'7_Local Revenue'!$A$1:$AT$76</definedName>
    <definedName name="Z_DF43B8DA_68E8_4080_9138_D41A38219876_.wvu.PrintArea" localSheetId="62" hidden="1">'8_2.1.21 SIS'!$A$1:$BI$76</definedName>
    <definedName name="Z_DF43B8DA_68E8_4080_9138_D41A38219876_.wvu.PrintArea" localSheetId="63" hidden="1">'8A_2.1.21 RSD Op &amp; 5s'!$A$1:$F$12</definedName>
    <definedName name="Z_DF43B8DA_68E8_4080_9138_D41A38219876_.wvu.PrintArea" localSheetId="64" hidden="1">'9_Per Pupil Summary'!$A$1:$S$77</definedName>
    <definedName name="Z_DF43B8DA_68E8_4080_9138_D41A38219876_.wvu.PrintArea" localSheetId="4" hidden="1">'Detail State Summary'!$A$1:$I$67</definedName>
    <definedName name="Z_DF43B8DA_68E8_4080_9138_D41A38219876_.wvu.PrintArea" localSheetId="65" hidden="1">'LEA Pay Raise'!$A$1:$D$21</definedName>
    <definedName name="Z_DF43B8DA_68E8_4080_9138_D41A38219876_.wvu.PrintArea" localSheetId="2" hidden="1">'LEA Summary'!$A$1:$BL$141</definedName>
    <definedName name="Z_DF43B8DA_68E8_4080_9138_D41A38219876_.wvu.PrintArea" localSheetId="0" hidden="1">'Leg Type 2 Res Summary'!$A$1:$AF$88</definedName>
    <definedName name="Z_DF43B8DA_68E8_4080_9138_D41A38219876_.wvu.PrintArea" localSheetId="1" hidden="1">'New Type 2 Res Summary'!$A$1:$AT$85</definedName>
    <definedName name="Z_DF43B8DA_68E8_4080_9138_D41A38219876_.wvu.PrintArea" localSheetId="66" hidden="1">'Per Pupil_Weighted Funding'!$A$1:$AG$76</definedName>
    <definedName name="Z_DF43B8DA_68E8_4080_9138_D41A38219876_.wvu.PrintTitles" localSheetId="6" hidden="1">'2_State Distrib and Adjs'!$A:$B</definedName>
    <definedName name="Z_DF43B8DA_68E8_4080_9138_D41A38219876_.wvu.PrintTitles" localSheetId="7" hidden="1">'2A-1_EFT (Annual)'!$A:$B</definedName>
    <definedName name="Z_DF43B8DA_68E8_4080_9138_D41A38219876_.wvu.PrintTitles" localSheetId="8" hidden="1">'2A-2_EFT (Monthly)'!$A:$B</definedName>
    <definedName name="Z_DF43B8DA_68E8_4080_9138_D41A38219876_.wvu.PrintTitles" localSheetId="9" hidden="1">'3_Levels 1&amp;2'!$A:$B</definedName>
    <definedName name="Z_DF43B8DA_68E8_4080_9138_D41A38219876_.wvu.PrintTitles" localSheetId="10" hidden="1">'3A_Level 3'!$A:$B</definedName>
    <definedName name="Z_DF43B8DA_68E8_4080_9138_D41A38219876_.wvu.PrintTitles" localSheetId="11" hidden="1">'4_Level 4'!$A:$C,'4_Level 4'!$1:$4</definedName>
    <definedName name="Z_DF43B8DA_68E8_4080_9138_D41A38219876_.wvu.PrintTitles" localSheetId="12" hidden="1">'5A1_Labs'!$A:$B</definedName>
    <definedName name="Z_DF43B8DA_68E8_4080_9138_D41A38219876_.wvu.PrintTitles" localSheetId="13" hidden="1">'5A2_Legacy Type 2'!$A:$B</definedName>
    <definedName name="Z_DF43B8DA_68E8_4080_9138_D41A38219876_.wvu.PrintTitles" localSheetId="14" hidden="1">'5A2A_NewVision'!$A:$B</definedName>
    <definedName name="Z_DF43B8DA_68E8_4080_9138_D41A38219876_.wvu.PrintTitles" localSheetId="15" hidden="1">'5A2B_Glencoe'!$A:$B</definedName>
    <definedName name="Z_DF43B8DA_68E8_4080_9138_D41A38219876_.wvu.PrintTitles" localSheetId="16" hidden="1">'5A2C_ISL'!$A:$B</definedName>
    <definedName name="Z_DF43B8DA_68E8_4080_9138_D41A38219876_.wvu.PrintTitles" localSheetId="17" hidden="1">'5A2D_Avoyelles'!$A:$B</definedName>
    <definedName name="Z_DF43B8DA_68E8_4080_9138_D41A38219876_.wvu.PrintTitles" localSheetId="18" hidden="1">'5A2E_Delhi'!$A:$B</definedName>
    <definedName name="Z_DF43B8DA_68E8_4080_9138_D41A38219876_.wvu.PrintTitles" localSheetId="19" hidden="1">'5A2F_BelleChasse'!$A:$B</definedName>
    <definedName name="Z_DF43B8DA_68E8_4080_9138_D41A38219876_.wvu.PrintTitles" localSheetId="20" hidden="1">'5A2H_MAX'!$A:$B</definedName>
    <definedName name="Z_DF43B8DA_68E8_4080_9138_D41A38219876_.wvu.PrintTitles" localSheetId="21" hidden="1">'5A3_OJJ'!$A:$B</definedName>
    <definedName name="Z_DF43B8DA_68E8_4080_9138_D41A38219876_.wvu.PrintTitles" localSheetId="22" hidden="1">'5A4_NOCCA'!$A:$B</definedName>
    <definedName name="Z_DF43B8DA_68E8_4080_9138_D41A38219876_.wvu.PrintTitles" localSheetId="23" hidden="1">'5A5_LSMSA'!$A:$B</definedName>
    <definedName name="Z_DF43B8DA_68E8_4080_9138_D41A38219876_.wvu.PrintTitles" localSheetId="24" hidden="1">'5A6_Thrive'!$A:$B</definedName>
    <definedName name="Z_DF43B8DA_68E8_4080_9138_D41A38219876_.wvu.PrintTitles" localSheetId="25" hidden="1">'5B2_RSD LA'!$A:$C</definedName>
    <definedName name="Z_DF43B8DA_68E8_4080_9138_D41A38219876_.wvu.PrintTitles" localSheetId="26" hidden="1">'5C1_NewType 2'!$A:$C,'5C1_NewType 2'!$1:$4</definedName>
    <definedName name="Z_DF43B8DA_68E8_4080_9138_D41A38219876_.wvu.PrintTitles" localSheetId="27" hidden="1">'5C1A_Madison'!$A:$B</definedName>
    <definedName name="Z_DF43B8DA_68E8_4080_9138_D41A38219876_.wvu.PrintTitles" localSheetId="49" hidden="1">'5C1AE_NobleMinds'!$A:$B</definedName>
    <definedName name="Z_DF43B8DA_68E8_4080_9138_D41A38219876_.wvu.PrintTitles" localSheetId="50" hidden="1">'5C1AF_JCFA-Laf'!$A:$B</definedName>
    <definedName name="Z_DF43B8DA_68E8_4080_9138_D41A38219876_.wvu.PrintTitles" localSheetId="51" hidden="1">'5C1AG_Collegiate'!$A:$B</definedName>
    <definedName name="Z_DF43B8DA_68E8_4080_9138_D41A38219876_.wvu.PrintTitles" localSheetId="52" hidden="1">'5C1AI_Harmony'!$A:$B</definedName>
    <definedName name="Z_DF43B8DA_68E8_4080_9138_D41A38219876_.wvu.PrintTitles" localSheetId="53" hidden="1">'5C1AJ_Athlos'!$A:$B</definedName>
    <definedName name="Z_DF43B8DA_68E8_4080_9138_D41A38219876_.wvu.PrintTitles" localSheetId="54" hidden="1">'5C1AK_NxtGen'!$A:$B</definedName>
    <definedName name="Z_DF43B8DA_68E8_4080_9138_D41A38219876_.wvu.PrintTitles" localSheetId="55" hidden="1">'5C1AL_RedRiver'!$A:$B</definedName>
    <definedName name="Z_DF43B8DA_68E8_4080_9138_D41A38219876_.wvu.PrintTitles" localSheetId="56" hidden="1">'5C1AM_Williams'!$A:$B</definedName>
    <definedName name="Z_DF43B8DA_68E8_4080_9138_D41A38219876_.wvu.PrintTitles" localSheetId="57" hidden="1">'5C1AN_StLandry'!$A:$B</definedName>
    <definedName name="Z_DF43B8DA_68E8_4080_9138_D41A38219876_.wvu.PrintTitles" localSheetId="28" hidden="1">'5C1B_DArbonne'!$A:$B</definedName>
    <definedName name="Z_DF43B8DA_68E8_4080_9138_D41A38219876_.wvu.PrintTitles" localSheetId="29" hidden="1">'5C1C_IntlHigh'!$A:$B</definedName>
    <definedName name="Z_DF43B8DA_68E8_4080_9138_D41A38219876_.wvu.PrintTitles" localSheetId="30" hidden="1">'5C1D_NOMMA'!$A:$B</definedName>
    <definedName name="Z_DF43B8DA_68E8_4080_9138_D41A38219876_.wvu.PrintTitles" localSheetId="31" hidden="1">'5C1E_LFNO'!$A:$B</definedName>
    <definedName name="Z_DF43B8DA_68E8_4080_9138_D41A38219876_.wvu.PrintTitles" localSheetId="32" hidden="1">'5C1F_LCCharter'!$A:$B</definedName>
    <definedName name="Z_DF43B8DA_68E8_4080_9138_D41A38219876_.wvu.PrintTitles" localSheetId="33" hidden="1">'5C1G_JSClark'!$A:$B</definedName>
    <definedName name="Z_DF43B8DA_68E8_4080_9138_D41A38219876_.wvu.PrintTitles" localSheetId="34" hidden="1">'5C1H_Southwest'!$A:$B</definedName>
    <definedName name="Z_DF43B8DA_68E8_4080_9138_D41A38219876_.wvu.PrintTitles" localSheetId="35" hidden="1">'5C1I_LAKey'!$A:$B</definedName>
    <definedName name="Z_DF43B8DA_68E8_4080_9138_D41A38219876_.wvu.PrintTitles" localSheetId="36" hidden="1">'5C1J_JCFAEast'!$A:$B</definedName>
    <definedName name="Z_DF43B8DA_68E8_4080_9138_D41A38219876_.wvu.PrintTitles" localSheetId="37" hidden="1">'5C1M_GEOMidCity'!$A:$B</definedName>
    <definedName name="Z_DF43B8DA_68E8_4080_9138_D41A38219876_.wvu.PrintTitles" localSheetId="38" hidden="1">'5C1N_Delta'!$A:$B</definedName>
    <definedName name="Z_DF43B8DA_68E8_4080_9138_D41A38219876_.wvu.PrintTitles" localSheetId="39" hidden="1">'5C1O_Impact'!$A:$B</definedName>
    <definedName name="Z_DF43B8DA_68E8_4080_9138_D41A38219876_.wvu.PrintTitles" localSheetId="40" hidden="1">'5C1Q_Advantage'!$A:$B</definedName>
    <definedName name="Z_DF43B8DA_68E8_4080_9138_D41A38219876_.wvu.PrintTitles" localSheetId="41" hidden="1">'5C1R_Iberville'!$A:$B</definedName>
    <definedName name="Z_DF43B8DA_68E8_4080_9138_D41A38219876_.wvu.PrintTitles" localSheetId="42" hidden="1">'5C1S_LCColPrep'!$A:$B</definedName>
    <definedName name="Z_DF43B8DA_68E8_4080_9138_D41A38219876_.wvu.PrintTitles" localSheetId="43" hidden="1">'5C1T_Northeast'!$A:$B</definedName>
    <definedName name="Z_DF43B8DA_68E8_4080_9138_D41A38219876_.wvu.PrintTitles" localSheetId="44" hidden="1">'5C1U_AcadianaRen'!$A:$B</definedName>
    <definedName name="Z_DF43B8DA_68E8_4080_9138_D41A38219876_.wvu.PrintTitles" localSheetId="45" hidden="1">'5C1V_LafRen'!$A:$B</definedName>
    <definedName name="Z_DF43B8DA_68E8_4080_9138_D41A38219876_.wvu.PrintTitles" localSheetId="46" hidden="1">'5C1W_Willow'!$A:$B</definedName>
    <definedName name="Z_DF43B8DA_68E8_4080_9138_D41A38219876_.wvu.PrintTitles" localSheetId="47" hidden="1">'5C1Y_GEOPrep'!$A:$B</definedName>
    <definedName name="Z_DF43B8DA_68E8_4080_9138_D41A38219876_.wvu.PrintTitles" localSheetId="48" hidden="1">'5C1Z_LincolnPrep'!$A:$B</definedName>
    <definedName name="Z_DF43B8DA_68E8_4080_9138_D41A38219876_.wvu.PrintTitles" localSheetId="58" hidden="1">'5C2_LAVCA'!$A:$B</definedName>
    <definedName name="Z_DF43B8DA_68E8_4080_9138_D41A38219876_.wvu.PrintTitles" localSheetId="59" hidden="1">'5C3_UnvView'!$A:$B</definedName>
    <definedName name="Z_DF43B8DA_68E8_4080_9138_D41A38219876_.wvu.PrintTitles" localSheetId="61" hidden="1">'7_Local Revenue'!$A:$B</definedName>
    <definedName name="Z_DF43B8DA_68E8_4080_9138_D41A38219876_.wvu.PrintTitles" localSheetId="62" hidden="1">'8_2.1.21 SIS'!$A:$B</definedName>
    <definedName name="Z_DF43B8DA_68E8_4080_9138_D41A38219876_.wvu.PrintTitles" localSheetId="64" hidden="1">'9_Per Pupil Summary'!$A:$B</definedName>
    <definedName name="Z_DF43B8DA_68E8_4080_9138_D41A38219876_.wvu.PrintTitles" localSheetId="65" hidden="1">'LEA Pay Raise'!$A:$C,'LEA Pay Raise'!$1:$2</definedName>
    <definedName name="Z_DF43B8DA_68E8_4080_9138_D41A38219876_.wvu.PrintTitles" localSheetId="2" hidden="1">'LEA Summary'!$A:$C,'LEA Summary'!$1:$4</definedName>
    <definedName name="Z_DF43B8DA_68E8_4080_9138_D41A38219876_.wvu.PrintTitles" localSheetId="0" hidden="1">'Leg Type 2 Res Summary'!$A:$B</definedName>
    <definedName name="Z_DF43B8DA_68E8_4080_9138_D41A38219876_.wvu.PrintTitles" localSheetId="1" hidden="1">'New Type 2 Res Summary'!$A:$B</definedName>
    <definedName name="Z_DF43B8DA_68E8_4080_9138_D41A38219876_.wvu.PrintTitles" localSheetId="66" hidden="1">'Per Pupil_Weighted Funding'!$A:$B</definedName>
    <definedName name="Z_DF43B8DA_68E8_4080_9138_D41A38219876_.wvu.Rows" localSheetId="6" hidden="1">'2_State Distrib and Adjs'!$3:$3</definedName>
    <definedName name="Z_DF43B8DA_68E8_4080_9138_D41A38219876_.wvu.Rows" localSheetId="7" hidden="1">'2A-1_EFT (Annual)'!$3:$3,'2A-1_EFT (Annual)'!$5:$5</definedName>
    <definedName name="Z_DF43B8DA_68E8_4080_9138_D41A38219876_.wvu.Rows" localSheetId="8" hidden="1">'2A-2_EFT (Monthly)'!$3:$3,'2A-2_EFT (Monthly)'!$5:$5</definedName>
    <definedName name="Z_DF43B8DA_68E8_4080_9138_D41A38219876_.wvu.Rows" localSheetId="9" hidden="1">'3_Levels 1&amp;2'!$5:$5</definedName>
    <definedName name="Z_DF43B8DA_68E8_4080_9138_D41A38219876_.wvu.Rows" localSheetId="10" hidden="1">'3A_Level 3'!$5:$5</definedName>
    <definedName name="Z_DF43B8DA_68E8_4080_9138_D41A38219876_.wvu.Rows" localSheetId="11" hidden="1">'4_Level 4'!$5:$5</definedName>
    <definedName name="Z_DF43B8DA_68E8_4080_9138_D41A38219876_.wvu.Rows" localSheetId="12" hidden="1">'5A1_Labs'!$5:$5</definedName>
    <definedName name="Z_DF43B8DA_68E8_4080_9138_D41A38219876_.wvu.Rows" localSheetId="13" hidden="1">'5A2_Legacy Type 2'!$5:$5</definedName>
    <definedName name="Z_DF43B8DA_68E8_4080_9138_D41A38219876_.wvu.Rows" localSheetId="14" hidden="1">'5A2A_NewVision'!$6:$6</definedName>
    <definedName name="Z_DF43B8DA_68E8_4080_9138_D41A38219876_.wvu.Rows" localSheetId="15" hidden="1">'5A2B_Glencoe'!$6:$6</definedName>
    <definedName name="Z_DF43B8DA_68E8_4080_9138_D41A38219876_.wvu.Rows" localSheetId="16" hidden="1">'5A2C_ISL'!$6:$6</definedName>
    <definedName name="Z_DF43B8DA_68E8_4080_9138_D41A38219876_.wvu.Rows" localSheetId="17" hidden="1">'5A2D_Avoyelles'!$6:$6</definedName>
    <definedName name="Z_DF43B8DA_68E8_4080_9138_D41A38219876_.wvu.Rows" localSheetId="18" hidden="1">'5A2E_Delhi'!$6:$6</definedName>
    <definedName name="Z_DF43B8DA_68E8_4080_9138_D41A38219876_.wvu.Rows" localSheetId="19" hidden="1">'5A2F_BelleChasse'!$6:$6</definedName>
    <definedName name="Z_DF43B8DA_68E8_4080_9138_D41A38219876_.wvu.Rows" localSheetId="20" hidden="1">'5A2H_MAX'!$6:$6</definedName>
    <definedName name="Z_DF43B8DA_68E8_4080_9138_D41A38219876_.wvu.Rows" localSheetId="21" hidden="1">'5A3_OJJ'!$5:$5</definedName>
    <definedName name="Z_DF43B8DA_68E8_4080_9138_D41A38219876_.wvu.Rows" localSheetId="22" hidden="1">'5A4_NOCCA'!$5:$5</definedName>
    <definedName name="Z_DF43B8DA_68E8_4080_9138_D41A38219876_.wvu.Rows" localSheetId="23" hidden="1">'5A5_LSMSA'!$5:$5</definedName>
    <definedName name="Z_DF43B8DA_68E8_4080_9138_D41A38219876_.wvu.Rows" localSheetId="24" hidden="1">'5A6_Thrive'!$5:$5</definedName>
    <definedName name="Z_DF43B8DA_68E8_4080_9138_D41A38219876_.wvu.Rows" localSheetId="25" hidden="1">'5B2_RSD LA'!$5:$5</definedName>
    <definedName name="Z_DF43B8DA_68E8_4080_9138_D41A38219876_.wvu.Rows" localSheetId="26" hidden="1">'5C1_NewType 2'!$5:$5</definedName>
    <definedName name="Z_DF43B8DA_68E8_4080_9138_D41A38219876_.wvu.Rows" localSheetId="27" hidden="1">'5C1A_Madison'!$6:$6</definedName>
    <definedName name="Z_DF43B8DA_68E8_4080_9138_D41A38219876_.wvu.Rows" localSheetId="49" hidden="1">'5C1AE_NobleMinds'!$6:$6</definedName>
    <definedName name="Z_DF43B8DA_68E8_4080_9138_D41A38219876_.wvu.Rows" localSheetId="50" hidden="1">'5C1AF_JCFA-Laf'!$6:$6</definedName>
    <definedName name="Z_DF43B8DA_68E8_4080_9138_D41A38219876_.wvu.Rows" localSheetId="51" hidden="1">'5C1AG_Collegiate'!$6:$6</definedName>
    <definedName name="Z_DF43B8DA_68E8_4080_9138_D41A38219876_.wvu.Rows" localSheetId="52" hidden="1">'5C1AI_Harmony'!$6:$6</definedName>
    <definedName name="Z_DF43B8DA_68E8_4080_9138_D41A38219876_.wvu.Rows" localSheetId="53" hidden="1">'5C1AJ_Athlos'!$6:$6</definedName>
    <definedName name="Z_DF43B8DA_68E8_4080_9138_D41A38219876_.wvu.Rows" localSheetId="54" hidden="1">'5C1AK_NxtGen'!$6:$6</definedName>
    <definedName name="Z_DF43B8DA_68E8_4080_9138_D41A38219876_.wvu.Rows" localSheetId="55" hidden="1">'5C1AL_RedRiver'!$6:$6</definedName>
    <definedName name="Z_DF43B8DA_68E8_4080_9138_D41A38219876_.wvu.Rows" localSheetId="56" hidden="1">'5C1AM_Williams'!$6:$6</definedName>
    <definedName name="Z_DF43B8DA_68E8_4080_9138_D41A38219876_.wvu.Rows" localSheetId="57" hidden="1">'5C1AN_StLandry'!$6:$6</definedName>
    <definedName name="Z_DF43B8DA_68E8_4080_9138_D41A38219876_.wvu.Rows" localSheetId="28" hidden="1">'5C1B_DArbonne'!$6:$6</definedName>
    <definedName name="Z_DF43B8DA_68E8_4080_9138_D41A38219876_.wvu.Rows" localSheetId="29" hidden="1">'5C1C_IntlHigh'!$6:$6</definedName>
    <definedName name="Z_DF43B8DA_68E8_4080_9138_D41A38219876_.wvu.Rows" localSheetId="30" hidden="1">'5C1D_NOMMA'!$6:$6</definedName>
    <definedName name="Z_DF43B8DA_68E8_4080_9138_D41A38219876_.wvu.Rows" localSheetId="31" hidden="1">'5C1E_LFNO'!$6:$6</definedName>
    <definedName name="Z_DF43B8DA_68E8_4080_9138_D41A38219876_.wvu.Rows" localSheetId="32" hidden="1">'5C1F_LCCharter'!$6:$6</definedName>
    <definedName name="Z_DF43B8DA_68E8_4080_9138_D41A38219876_.wvu.Rows" localSheetId="33" hidden="1">'5C1G_JSClark'!$6:$6</definedName>
    <definedName name="Z_DF43B8DA_68E8_4080_9138_D41A38219876_.wvu.Rows" localSheetId="34" hidden="1">'5C1H_Southwest'!$6:$6</definedName>
    <definedName name="Z_DF43B8DA_68E8_4080_9138_D41A38219876_.wvu.Rows" localSheetId="35" hidden="1">'5C1I_LAKey'!$6:$6</definedName>
    <definedName name="Z_DF43B8DA_68E8_4080_9138_D41A38219876_.wvu.Rows" localSheetId="36" hidden="1">'5C1J_JCFAEast'!$6:$6</definedName>
    <definedName name="Z_DF43B8DA_68E8_4080_9138_D41A38219876_.wvu.Rows" localSheetId="37" hidden="1">'5C1M_GEOMidCity'!$6:$6</definedName>
    <definedName name="Z_DF43B8DA_68E8_4080_9138_D41A38219876_.wvu.Rows" localSheetId="38" hidden="1">'5C1N_Delta'!$6:$6</definedName>
    <definedName name="Z_DF43B8DA_68E8_4080_9138_D41A38219876_.wvu.Rows" localSheetId="39" hidden="1">'5C1O_Impact'!$6:$6</definedName>
    <definedName name="Z_DF43B8DA_68E8_4080_9138_D41A38219876_.wvu.Rows" localSheetId="40" hidden="1">'5C1Q_Advantage'!$6:$6</definedName>
    <definedName name="Z_DF43B8DA_68E8_4080_9138_D41A38219876_.wvu.Rows" localSheetId="41" hidden="1">'5C1R_Iberville'!$6:$6</definedName>
    <definedName name="Z_DF43B8DA_68E8_4080_9138_D41A38219876_.wvu.Rows" localSheetId="42" hidden="1">'5C1S_LCColPrep'!$6:$6</definedName>
    <definedName name="Z_DF43B8DA_68E8_4080_9138_D41A38219876_.wvu.Rows" localSheetId="43" hidden="1">'5C1T_Northeast'!$6:$6</definedName>
    <definedName name="Z_DF43B8DA_68E8_4080_9138_D41A38219876_.wvu.Rows" localSheetId="44" hidden="1">'5C1U_AcadianaRen'!$6:$6</definedName>
    <definedName name="Z_DF43B8DA_68E8_4080_9138_D41A38219876_.wvu.Rows" localSheetId="45" hidden="1">'5C1V_LafRen'!$6:$6</definedName>
    <definedName name="Z_DF43B8DA_68E8_4080_9138_D41A38219876_.wvu.Rows" localSheetId="46" hidden="1">'5C1W_Willow'!$6:$6</definedName>
    <definedName name="Z_DF43B8DA_68E8_4080_9138_D41A38219876_.wvu.Rows" localSheetId="47" hidden="1">'5C1Y_GEOPrep'!$6:$6</definedName>
    <definedName name="Z_DF43B8DA_68E8_4080_9138_D41A38219876_.wvu.Rows" localSheetId="48" hidden="1">'5C1Z_LincolnPrep'!$6:$6</definedName>
    <definedName name="Z_DF43B8DA_68E8_4080_9138_D41A38219876_.wvu.Rows" localSheetId="58" hidden="1">'5C2_LAVCA'!$6:$6</definedName>
    <definedName name="Z_DF43B8DA_68E8_4080_9138_D41A38219876_.wvu.Rows" localSheetId="59" hidden="1">'5C3_UnvView'!$6:$6</definedName>
    <definedName name="Z_DF43B8DA_68E8_4080_9138_D41A38219876_.wvu.Rows" localSheetId="60" hidden="1">'6_Local Deduct Calc'!$5:$5</definedName>
    <definedName name="Z_DF43B8DA_68E8_4080_9138_D41A38219876_.wvu.Rows" localSheetId="61" hidden="1">'7_Local Revenue'!$6:$6</definedName>
    <definedName name="Z_DF43B8DA_68E8_4080_9138_D41A38219876_.wvu.Rows" localSheetId="62" hidden="1">'8_2.1.21 SIS'!$5:$6</definedName>
    <definedName name="Z_DF43B8DA_68E8_4080_9138_D41A38219876_.wvu.Rows" localSheetId="63" hidden="1">'8A_2.1.21 RSD Op &amp; 5s'!$3:$3</definedName>
    <definedName name="Z_DF43B8DA_68E8_4080_9138_D41A38219876_.wvu.Rows" localSheetId="64" hidden="1">'9_Per Pupil Summary'!$5:$5</definedName>
    <definedName name="Z_DF43B8DA_68E8_4080_9138_D41A38219876_.wvu.Rows" localSheetId="65" hidden="1">'LEA Pay Raise'!$4:$4</definedName>
    <definedName name="Z_DF43B8DA_68E8_4080_9138_D41A38219876_.wvu.Rows" localSheetId="2" hidden="1">'LEA Summary'!$5:$6</definedName>
    <definedName name="Z_DF43B8DA_68E8_4080_9138_D41A38219876_.wvu.Rows" localSheetId="0" hidden="1">'Leg Type 2 Res Summary'!$6:$6</definedName>
    <definedName name="Z_DF43B8DA_68E8_4080_9138_D41A38219876_.wvu.Rows" localSheetId="1" hidden="1">'New Type 2 Res Summary'!$6:$6</definedName>
    <definedName name="Z_DF43B8DA_68E8_4080_9138_D41A38219876_.wvu.Rows" localSheetId="66" hidden="1">'Per Pupil_Weighted Funding'!$3:$3,'Per Pupil_Weighted Funding'!$5:$6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AG160" i="7" l="1"/>
  <c r="AG162" i="7"/>
  <c r="J91" i="77" l="1"/>
  <c r="J93" i="77"/>
  <c r="J99" i="77" s="1"/>
  <c r="L65" i="77" l="1"/>
  <c r="AN150" i="7" l="1"/>
  <c r="G150" i="7"/>
  <c r="E150" i="7"/>
  <c r="T90" i="77" l="1"/>
  <c r="T88" i="77"/>
  <c r="T86" i="77"/>
  <c r="T81" i="77"/>
  <c r="T77" i="77"/>
  <c r="T78" i="77" s="1"/>
  <c r="T80" i="77" s="1"/>
  <c r="S76" i="77"/>
  <c r="S74" i="77"/>
  <c r="R74" i="77"/>
  <c r="T71" i="77"/>
  <c r="T70" i="77"/>
  <c r="T69" i="77"/>
  <c r="T68" i="77"/>
  <c r="T83" i="77" l="1"/>
  <c r="T93" i="77" s="1"/>
  <c r="T94" i="77" s="1"/>
  <c r="T72" i="77"/>
  <c r="T74" i="77" s="1"/>
  <c r="C87" i="1"/>
  <c r="C88" i="1"/>
  <c r="BB119" i="7"/>
  <c r="BB117" i="7"/>
  <c r="BB115" i="7"/>
  <c r="BB114" i="7"/>
  <c r="AF119" i="7"/>
  <c r="AF118" i="7"/>
  <c r="AF117" i="7"/>
  <c r="AF116" i="7"/>
  <c r="AF115" i="7"/>
  <c r="AF114" i="7"/>
  <c r="AF125" i="7"/>
  <c r="AF124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1" i="7"/>
  <c r="AF10" i="7"/>
  <c r="AF8" i="7"/>
  <c r="AF7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97" i="7"/>
  <c r="AA109" i="7"/>
  <c r="AA115" i="7"/>
  <c r="AA116" i="7"/>
  <c r="AA117" i="7"/>
  <c r="AA118" i="7"/>
  <c r="Z8" i="7"/>
  <c r="Z15" i="7"/>
  <c r="Z23" i="7"/>
  <c r="Z24" i="7"/>
  <c r="Z27" i="7"/>
  <c r="Z31" i="7"/>
  <c r="Z33" i="7"/>
  <c r="Z35" i="7"/>
  <c r="Z47" i="7"/>
  <c r="Z50" i="7"/>
  <c r="Z51" i="7"/>
  <c r="Z57" i="7"/>
  <c r="Z59" i="7"/>
  <c r="Z60" i="7"/>
  <c r="Z61" i="7"/>
  <c r="Z69" i="7"/>
  <c r="Z75" i="7"/>
  <c r="Z124" i="7"/>
  <c r="Z113" i="7"/>
  <c r="Z114" i="7"/>
  <c r="Z115" i="7"/>
  <c r="Z116" i="7"/>
  <c r="Z117" i="7"/>
  <c r="Z119" i="7"/>
  <c r="AR119" i="7"/>
  <c r="AR118" i="7"/>
  <c r="AR117" i="7"/>
  <c r="AR116" i="7"/>
  <c r="AR114" i="7"/>
  <c r="H53" i="77"/>
  <c r="I53" i="77" s="1"/>
  <c r="G70" i="77"/>
  <c r="G71" i="77" s="1"/>
  <c r="G73" i="77" s="1"/>
  <c r="D86" i="7"/>
  <c r="AC79" i="1"/>
  <c r="AC80" i="1"/>
  <c r="AC81" i="1"/>
  <c r="D90" i="1"/>
  <c r="D91" i="1" s="1"/>
  <c r="F90" i="1"/>
  <c r="F91" i="1" s="1"/>
  <c r="I90" i="1"/>
  <c r="I91" i="1" s="1"/>
  <c r="L90" i="1"/>
  <c r="L91" i="1" s="1"/>
  <c r="O90" i="1"/>
  <c r="O91" i="1" s="1"/>
  <c r="R90" i="1"/>
  <c r="R91" i="1" s="1"/>
  <c r="AX76" i="2"/>
  <c r="AX85" i="2" s="1"/>
  <c r="AV77" i="2"/>
  <c r="AU77" i="2"/>
  <c r="AA79" i="2"/>
  <c r="AU79" i="2" s="1"/>
  <c r="AA80" i="2"/>
  <c r="AU80" i="2" s="1"/>
  <c r="AA81" i="2"/>
  <c r="AU81" i="2" s="1"/>
  <c r="AD79" i="2"/>
  <c r="AD80" i="2"/>
  <c r="AD81" i="2"/>
  <c r="AC79" i="2"/>
  <c r="AC80" i="2"/>
  <c r="AC81" i="2"/>
  <c r="AB79" i="2"/>
  <c r="AB80" i="2"/>
  <c r="AB81" i="2"/>
  <c r="AF90" i="2"/>
  <c r="AF91" i="2" s="1"/>
  <c r="D90" i="2"/>
  <c r="D91" i="2" s="1"/>
  <c r="G90" i="2"/>
  <c r="G91" i="2" s="1"/>
  <c r="J90" i="2"/>
  <c r="J91" i="2" s="1"/>
  <c r="M90" i="2"/>
  <c r="M91" i="2" s="1"/>
  <c r="P90" i="2"/>
  <c r="P91" i="2" s="1"/>
  <c r="D4" i="2"/>
  <c r="E4" i="2" s="1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AE4" i="2" s="1"/>
  <c r="AF4" i="2" s="1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Q4" i="2" s="1"/>
  <c r="AR4" i="2" s="1"/>
  <c r="AS4" i="2" s="1"/>
  <c r="AT4" i="2" s="1"/>
  <c r="AU4" i="2" s="1"/>
  <c r="AV4" i="2" s="1"/>
  <c r="AW4" i="2" s="1"/>
  <c r="AX4" i="2" s="1"/>
  <c r="AY4" i="2" s="1"/>
  <c r="D4" i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F56" i="77"/>
  <c r="AY119" i="7"/>
  <c r="AY118" i="7"/>
  <c r="AY115" i="7"/>
  <c r="AY116" i="7"/>
  <c r="AY114" i="7"/>
  <c r="AY113" i="7"/>
  <c r="D119" i="7"/>
  <c r="D117" i="7"/>
  <c r="D116" i="7"/>
  <c r="D115" i="7"/>
  <c r="D113" i="7"/>
  <c r="G113" i="7"/>
  <c r="G114" i="7"/>
  <c r="G115" i="7"/>
  <c r="G116" i="7"/>
  <c r="G117" i="7"/>
  <c r="G118" i="7"/>
  <c r="G119" i="7"/>
  <c r="C87" i="2"/>
  <c r="BH138" i="7"/>
  <c r="BH137" i="7"/>
  <c r="BH136" i="7"/>
  <c r="BH135" i="7"/>
  <c r="BH134" i="7"/>
  <c r="BH133" i="7"/>
  <c r="BH132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AA114" i="7"/>
  <c r="AA119" i="7"/>
  <c r="W113" i="7"/>
  <c r="X113" i="7"/>
  <c r="W114" i="7"/>
  <c r="X114" i="7"/>
  <c r="R76" i="7"/>
  <c r="R120" i="7"/>
  <c r="AJ88" i="2"/>
  <c r="AJ87" i="2"/>
  <c r="M86" i="7"/>
  <c r="BK86" i="7"/>
  <c r="BK85" i="7"/>
  <c r="O85" i="7"/>
  <c r="I85" i="7"/>
  <c r="F27" i="77"/>
  <c r="F28" i="77"/>
  <c r="F36" i="77"/>
  <c r="F44" i="77"/>
  <c r="K32" i="77"/>
  <c r="AE81" i="1"/>
  <c r="AD81" i="1"/>
  <c r="AB81" i="1"/>
  <c r="AE80" i="1"/>
  <c r="AD80" i="1"/>
  <c r="AB80" i="1"/>
  <c r="AE79" i="1"/>
  <c r="AD79" i="1"/>
  <c r="AB79" i="1"/>
  <c r="BK120" i="7"/>
  <c r="BH120" i="7"/>
  <c r="BK81" i="7"/>
  <c r="BK101" i="7"/>
  <c r="G125" i="7"/>
  <c r="G124" i="7"/>
  <c r="G133" i="7"/>
  <c r="G134" i="7"/>
  <c r="G135" i="7"/>
  <c r="G136" i="7"/>
  <c r="G137" i="7"/>
  <c r="G138" i="7"/>
  <c r="G132" i="7"/>
  <c r="R139" i="7"/>
  <c r="AP130" i="7"/>
  <c r="AQ130" i="7"/>
  <c r="AR130" i="7"/>
  <c r="AS130" i="7"/>
  <c r="AT130" i="7"/>
  <c r="AV130" i="7"/>
  <c r="AW130" i="7"/>
  <c r="AY130" i="7"/>
  <c r="BG130" i="7"/>
  <c r="BH130" i="7"/>
  <c r="BI130" i="7"/>
  <c r="BJ130" i="7"/>
  <c r="BK130" i="7"/>
  <c r="BL130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J139" i="7"/>
  <c r="BK139" i="7"/>
  <c r="BL139" i="7"/>
  <c r="P120" i="7"/>
  <c r="O120" i="7"/>
  <c r="N120" i="7"/>
  <c r="M120" i="7"/>
  <c r="L120" i="7"/>
  <c r="K120" i="7"/>
  <c r="J120" i="7"/>
  <c r="I120" i="7"/>
  <c r="AT89" i="2"/>
  <c r="BI76" i="7"/>
  <c r="BH76" i="7"/>
  <c r="BG76" i="7"/>
  <c r="X76" i="7"/>
  <c r="W76" i="7"/>
  <c r="P76" i="7"/>
  <c r="O76" i="7"/>
  <c r="N76" i="7"/>
  <c r="M76" i="7"/>
  <c r="L76" i="7"/>
  <c r="K76" i="7"/>
  <c r="J76" i="7"/>
  <c r="I76" i="7"/>
  <c r="H76" i="7"/>
  <c r="AW113" i="7"/>
  <c r="AV111" i="7"/>
  <c r="W111" i="7"/>
  <c r="W139" i="7"/>
  <c r="W130" i="7"/>
  <c r="X130" i="7"/>
  <c r="R130" i="7"/>
  <c r="P130" i="7"/>
  <c r="O130" i="7"/>
  <c r="N130" i="7"/>
  <c r="M130" i="7"/>
  <c r="L130" i="7"/>
  <c r="K130" i="7"/>
  <c r="J130" i="7"/>
  <c r="I130" i="7"/>
  <c r="H111" i="7"/>
  <c r="E4" i="7"/>
  <c r="F4" i="7" s="1"/>
  <c r="G4" i="7" s="1"/>
  <c r="H4" i="7" s="1"/>
  <c r="I4" i="7" s="1"/>
  <c r="J4" i="7" s="1"/>
  <c r="K4" i="7" s="1"/>
  <c r="L4" i="7" s="1"/>
  <c r="M4" i="7" s="1"/>
  <c r="N4" i="7" s="1"/>
  <c r="O4" i="7" s="1"/>
  <c r="P4" i="7" s="1"/>
  <c r="Q4" i="7" s="1"/>
  <c r="R4" i="7" s="1"/>
  <c r="S4" i="7" s="1"/>
  <c r="T4" i="7" s="1"/>
  <c r="U4" i="7" s="1"/>
  <c r="V4" i="7" s="1"/>
  <c r="W4" i="7" s="1"/>
  <c r="X4" i="7" s="1"/>
  <c r="Y4" i="7" s="1"/>
  <c r="Z4" i="7" s="1"/>
  <c r="AA4" i="7" s="1"/>
  <c r="AB4" i="7" s="1"/>
  <c r="AE4" i="7" s="1"/>
  <c r="AF4" i="7" s="1"/>
  <c r="AG4" i="7" s="1"/>
  <c r="AH4" i="7" s="1"/>
  <c r="AI4" i="7" s="1"/>
  <c r="AJ4" i="7" s="1"/>
  <c r="AK4" i="7" s="1"/>
  <c r="AL4" i="7" s="1"/>
  <c r="AM4" i="7" s="1"/>
  <c r="AN4" i="7" s="1"/>
  <c r="AO4" i="7" s="1"/>
  <c r="AP4" i="7" s="1"/>
  <c r="AQ4" i="7" s="1"/>
  <c r="AR4" i="7" s="1"/>
  <c r="AS4" i="7" s="1"/>
  <c r="AT4" i="7" s="1"/>
  <c r="AU4" i="7" s="1"/>
  <c r="AV4" i="7" s="1"/>
  <c r="AW4" i="7" s="1"/>
  <c r="AX4" i="7" s="1"/>
  <c r="AY4" i="7" s="1"/>
  <c r="AZ4" i="7" s="1"/>
  <c r="BA4" i="7" s="1"/>
  <c r="BB4" i="7" s="1"/>
  <c r="BC4" i="7" s="1"/>
  <c r="BD4" i="7" s="1"/>
  <c r="BE4" i="7" s="1"/>
  <c r="BF4" i="7" s="1"/>
  <c r="BG4" i="7" s="1"/>
  <c r="BH4" i="7" s="1"/>
  <c r="BI4" i="7" s="1"/>
  <c r="BJ4" i="7" s="1"/>
  <c r="BK4" i="7" s="1"/>
  <c r="BL4" i="7" s="1"/>
  <c r="AF12" i="7"/>
  <c r="AY76" i="7"/>
  <c r="AW114" i="7"/>
  <c r="AV114" i="7"/>
  <c r="AV113" i="7"/>
  <c r="BB116" i="7"/>
  <c r="AR115" i="7"/>
  <c r="AR113" i="7"/>
  <c r="BK105" i="7"/>
  <c r="BK102" i="7"/>
  <c r="BK91" i="7"/>
  <c r="BK87" i="7"/>
  <c r="BK90" i="7"/>
  <c r="BK108" i="7"/>
  <c r="BK104" i="7"/>
  <c r="BK89" i="7"/>
  <c r="BK98" i="7"/>
  <c r="BK97" i="7"/>
  <c r="BK93" i="7"/>
  <c r="BK106" i="7"/>
  <c r="BK79" i="7"/>
  <c r="BK99" i="7"/>
  <c r="BK82" i="7"/>
  <c r="BK88" i="7"/>
  <c r="BK80" i="7"/>
  <c r="BK83" i="7"/>
  <c r="BK96" i="7"/>
  <c r="BK107" i="7"/>
  <c r="BK95" i="7"/>
  <c r="BK110" i="7"/>
  <c r="BK100" i="7"/>
  <c r="BK78" i="7"/>
  <c r="BK84" i="7"/>
  <c r="BK92" i="7"/>
  <c r="BK109" i="7"/>
  <c r="BK94" i="7"/>
  <c r="BK103" i="7"/>
  <c r="AX90" i="2"/>
  <c r="BK76" i="7"/>
  <c r="H32" i="77"/>
  <c r="I32" i="77" s="1"/>
  <c r="F4" i="77"/>
  <c r="K53" i="77"/>
  <c r="AJ46" i="2"/>
  <c r="AR46" i="7" s="1"/>
  <c r="AR89" i="7"/>
  <c r="AJ8" i="2"/>
  <c r="AR8" i="7" s="1"/>
  <c r="AJ72" i="2"/>
  <c r="AR72" i="7" s="1"/>
  <c r="AJ19" i="2"/>
  <c r="AR19" i="7" s="1"/>
  <c r="AJ35" i="2"/>
  <c r="AR35" i="7" s="1"/>
  <c r="AJ51" i="2"/>
  <c r="AR51" i="7" s="1"/>
  <c r="AJ67" i="2"/>
  <c r="AR67" i="7" s="1"/>
  <c r="AJ14" i="2"/>
  <c r="AR14" i="7" s="1"/>
  <c r="AJ30" i="2"/>
  <c r="AR30" i="7" s="1"/>
  <c r="AJ62" i="2"/>
  <c r="AR62" i="7" s="1"/>
  <c r="AJ12" i="2"/>
  <c r="AR12" i="7" s="1"/>
  <c r="AJ16" i="2"/>
  <c r="AR16" i="7" s="1"/>
  <c r="AJ20" i="2"/>
  <c r="AR20" i="7" s="1"/>
  <c r="AJ24" i="2"/>
  <c r="AR24" i="7" s="1"/>
  <c r="AJ28" i="2"/>
  <c r="AR28" i="7" s="1"/>
  <c r="AJ32" i="2"/>
  <c r="AR32" i="7" s="1"/>
  <c r="AJ36" i="2"/>
  <c r="AR36" i="7" s="1"/>
  <c r="AJ40" i="2"/>
  <c r="AR40" i="7" s="1"/>
  <c r="AJ44" i="2"/>
  <c r="AR44" i="7" s="1"/>
  <c r="AJ48" i="2"/>
  <c r="AR48" i="7" s="1"/>
  <c r="AJ52" i="2"/>
  <c r="AR52" i="7" s="1"/>
  <c r="AJ56" i="2"/>
  <c r="AR56" i="7" s="1"/>
  <c r="AJ60" i="2"/>
  <c r="AR60" i="7" s="1"/>
  <c r="AJ64" i="2"/>
  <c r="AR64" i="7" s="1"/>
  <c r="AJ68" i="2"/>
  <c r="AR68" i="7" s="1"/>
  <c r="AJ11" i="2"/>
  <c r="AR11" i="7" s="1"/>
  <c r="AJ15" i="2"/>
  <c r="AR15" i="7" s="1"/>
  <c r="AJ23" i="2"/>
  <c r="AJ27" i="2"/>
  <c r="AR27" i="7" s="1"/>
  <c r="AJ31" i="2"/>
  <c r="AR31" i="7" s="1"/>
  <c r="AJ39" i="2"/>
  <c r="AR39" i="7" s="1"/>
  <c r="AJ43" i="2"/>
  <c r="AR43" i="7" s="1"/>
  <c r="AJ47" i="2"/>
  <c r="AR47" i="7" s="1"/>
  <c r="AJ55" i="2"/>
  <c r="AR55" i="7" s="1"/>
  <c r="AJ59" i="2"/>
  <c r="AR59" i="7" s="1"/>
  <c r="AJ63" i="2"/>
  <c r="AR63" i="7" s="1"/>
  <c r="AJ71" i="2"/>
  <c r="AR71" i="7" s="1"/>
  <c r="AJ75" i="2"/>
  <c r="AR75" i="7" s="1"/>
  <c r="AJ7" i="2"/>
  <c r="AR7" i="7" s="1"/>
  <c r="AJ10" i="2"/>
  <c r="AR10" i="7" s="1"/>
  <c r="AJ18" i="2"/>
  <c r="AR18" i="7" s="1"/>
  <c r="AJ22" i="2"/>
  <c r="AR22" i="7" s="1"/>
  <c r="AJ26" i="2"/>
  <c r="AR26" i="7" s="1"/>
  <c r="AJ34" i="2"/>
  <c r="AR34" i="7" s="1"/>
  <c r="AJ38" i="2"/>
  <c r="AR38" i="7" s="1"/>
  <c r="AJ42" i="2"/>
  <c r="AR42" i="7" s="1"/>
  <c r="AJ50" i="2"/>
  <c r="AR50" i="7" s="1"/>
  <c r="AJ54" i="2"/>
  <c r="AR54" i="7" s="1"/>
  <c r="AJ58" i="2"/>
  <c r="AR58" i="7" s="1"/>
  <c r="AJ66" i="2"/>
  <c r="AR66" i="7" s="1"/>
  <c r="AJ70" i="2"/>
  <c r="AR70" i="7" s="1"/>
  <c r="AJ74" i="2"/>
  <c r="AR74" i="7" s="1"/>
  <c r="AJ13" i="2"/>
  <c r="AR13" i="7" s="1"/>
  <c r="AJ17" i="2"/>
  <c r="AR17" i="7" s="1"/>
  <c r="AJ21" i="2"/>
  <c r="AR21" i="7" s="1"/>
  <c r="AJ25" i="2"/>
  <c r="AR25" i="7" s="1"/>
  <c r="AJ29" i="2"/>
  <c r="AR29" i="7" s="1"/>
  <c r="AJ33" i="2"/>
  <c r="AR33" i="7" s="1"/>
  <c r="AJ37" i="2"/>
  <c r="AR37" i="7" s="1"/>
  <c r="AJ41" i="2"/>
  <c r="AR41" i="7" s="1"/>
  <c r="AJ45" i="2"/>
  <c r="AR45" i="7" s="1"/>
  <c r="AJ49" i="2"/>
  <c r="AR49" i="7" s="1"/>
  <c r="AJ53" i="2"/>
  <c r="AR53" i="7" s="1"/>
  <c r="AJ57" i="2"/>
  <c r="AR57" i="7" s="1"/>
  <c r="AJ61" i="2"/>
  <c r="AR61" i="7" s="1"/>
  <c r="AJ65" i="2"/>
  <c r="AR65" i="7" s="1"/>
  <c r="AJ69" i="2"/>
  <c r="AR69" i="7" s="1"/>
  <c r="AJ73" i="2"/>
  <c r="AR73" i="7" s="1"/>
  <c r="AR83" i="7"/>
  <c r="AJ9" i="2"/>
  <c r="AR9" i="7" s="1"/>
  <c r="AR78" i="7"/>
  <c r="AP113" i="7"/>
  <c r="AP114" i="7"/>
  <c r="AP115" i="7"/>
  <c r="AP116" i="7"/>
  <c r="AP117" i="7"/>
  <c r="AP118" i="7"/>
  <c r="AP119" i="7"/>
  <c r="AH87" i="2"/>
  <c r="D22" i="7" l="1"/>
  <c r="D27" i="7"/>
  <c r="AA128" i="7"/>
  <c r="H59" i="1"/>
  <c r="G26" i="1"/>
  <c r="C42" i="1"/>
  <c r="AA138" i="7"/>
  <c r="Z43" i="7"/>
  <c r="AC7" i="1"/>
  <c r="AA81" i="7"/>
  <c r="AA95" i="7"/>
  <c r="Z63" i="7"/>
  <c r="Z39" i="7"/>
  <c r="O19" i="2"/>
  <c r="D56" i="7"/>
  <c r="H64" i="1"/>
  <c r="AA87" i="7"/>
  <c r="Z55" i="7"/>
  <c r="Z67" i="7"/>
  <c r="Z11" i="7"/>
  <c r="Z71" i="7"/>
  <c r="Z19" i="7"/>
  <c r="Z7" i="7"/>
  <c r="AI128" i="7"/>
  <c r="AI124" i="7"/>
  <c r="AI72" i="7"/>
  <c r="AI68" i="7"/>
  <c r="AI64" i="7"/>
  <c r="AI60" i="7"/>
  <c r="AI56" i="7"/>
  <c r="AI52" i="7"/>
  <c r="AI48" i="7"/>
  <c r="AI44" i="7"/>
  <c r="AI40" i="7"/>
  <c r="AI36" i="7"/>
  <c r="AI32" i="7"/>
  <c r="AI28" i="7"/>
  <c r="D53" i="7"/>
  <c r="D23" i="7"/>
  <c r="D65" i="7"/>
  <c r="D57" i="7"/>
  <c r="D52" i="7"/>
  <c r="D47" i="7"/>
  <c r="D38" i="7"/>
  <c r="D34" i="7"/>
  <c r="D17" i="7"/>
  <c r="D9" i="7"/>
  <c r="O56" i="2"/>
  <c r="D44" i="7"/>
  <c r="D30" i="7"/>
  <c r="D73" i="7"/>
  <c r="D64" i="7"/>
  <c r="D50" i="7"/>
  <c r="D46" i="7"/>
  <c r="D37" i="7"/>
  <c r="D33" i="7"/>
  <c r="D20" i="7"/>
  <c r="D16" i="7"/>
  <c r="D8" i="7"/>
  <c r="H58" i="1"/>
  <c r="H57" i="1"/>
  <c r="AB64" i="2"/>
  <c r="O52" i="2"/>
  <c r="O43" i="2"/>
  <c r="O34" i="2"/>
  <c r="O32" i="2"/>
  <c r="O31" i="2"/>
  <c r="O8" i="2"/>
  <c r="O44" i="2"/>
  <c r="O35" i="2"/>
  <c r="O28" i="2"/>
  <c r="O23" i="2"/>
  <c r="O55" i="2"/>
  <c r="O40" i="2"/>
  <c r="O39" i="2"/>
  <c r="O20" i="2"/>
  <c r="O27" i="2"/>
  <c r="C16" i="1"/>
  <c r="C69" i="1"/>
  <c r="Z74" i="7"/>
  <c r="Z70" i="7"/>
  <c r="Z66" i="7"/>
  <c r="Z62" i="7"/>
  <c r="Z58" i="7"/>
  <c r="Z54" i="7"/>
  <c r="Z46" i="7"/>
  <c r="Z42" i="7"/>
  <c r="Z38" i="7"/>
  <c r="Z34" i="7"/>
  <c r="Z30" i="7"/>
  <c r="Z26" i="7"/>
  <c r="Z22" i="7"/>
  <c r="Z18" i="7"/>
  <c r="Z14" i="7"/>
  <c r="Z10" i="7"/>
  <c r="N46" i="1"/>
  <c r="C25" i="1"/>
  <c r="G46" i="1"/>
  <c r="AF134" i="7"/>
  <c r="AF138" i="7"/>
  <c r="AB17" i="2"/>
  <c r="AB21" i="2"/>
  <c r="AB29" i="2"/>
  <c r="AB33" i="2"/>
  <c r="AB37" i="2"/>
  <c r="AB45" i="2"/>
  <c r="AB53" i="2"/>
  <c r="AB61" i="2"/>
  <c r="AB65" i="2"/>
  <c r="AB69" i="2"/>
  <c r="AB73" i="2"/>
  <c r="AB7" i="2"/>
  <c r="AB19" i="2"/>
  <c r="AB23" i="2"/>
  <c r="AB27" i="2"/>
  <c r="AB31" i="2"/>
  <c r="AB39" i="2"/>
  <c r="AB43" i="2"/>
  <c r="AB47" i="2"/>
  <c r="AB63" i="2"/>
  <c r="AB67" i="2"/>
  <c r="AB75" i="2"/>
  <c r="AB84" i="2"/>
  <c r="AB14" i="2"/>
  <c r="AB18" i="2"/>
  <c r="AB26" i="2"/>
  <c r="AB30" i="2"/>
  <c r="AB34" i="2"/>
  <c r="AB42" i="2"/>
  <c r="AB46" i="2"/>
  <c r="AB50" i="2"/>
  <c r="AB54" i="2"/>
  <c r="AB58" i="2"/>
  <c r="AR13" i="2"/>
  <c r="AR21" i="2"/>
  <c r="AR29" i="2"/>
  <c r="AR49" i="2"/>
  <c r="AR57" i="2"/>
  <c r="AR61" i="2"/>
  <c r="AR30" i="2"/>
  <c r="AF96" i="7"/>
  <c r="AF105" i="7"/>
  <c r="Q18" i="1"/>
  <c r="Q17" i="1"/>
  <c r="H56" i="1"/>
  <c r="H55" i="1"/>
  <c r="Q75" i="1"/>
  <c r="D69" i="7"/>
  <c r="D51" i="7"/>
  <c r="F27" i="2"/>
  <c r="D75" i="7"/>
  <c r="D66" i="7"/>
  <c r="Q43" i="1"/>
  <c r="H23" i="1"/>
  <c r="K20" i="1"/>
  <c r="N8" i="1"/>
  <c r="N47" i="1"/>
  <c r="N41" i="1"/>
  <c r="O57" i="2"/>
  <c r="O42" i="2"/>
  <c r="G73" i="1"/>
  <c r="G33" i="1"/>
  <c r="G29" i="1"/>
  <c r="G9" i="1"/>
  <c r="G66" i="1"/>
  <c r="G38" i="1"/>
  <c r="Z56" i="7"/>
  <c r="AC51" i="7"/>
  <c r="G69" i="1"/>
  <c r="C41" i="1"/>
  <c r="G30" i="1"/>
  <c r="C30" i="1"/>
  <c r="G18" i="1"/>
  <c r="C18" i="1"/>
  <c r="C9" i="1"/>
  <c r="C22" i="1"/>
  <c r="C26" i="1"/>
  <c r="C49" i="1"/>
  <c r="Z16" i="7"/>
  <c r="AD71" i="7"/>
  <c r="N7" i="1"/>
  <c r="N42" i="1"/>
  <c r="N36" i="1"/>
  <c r="G20" i="1"/>
  <c r="C20" i="1"/>
  <c r="G45" i="1"/>
  <c r="C45" i="1"/>
  <c r="G14" i="1"/>
  <c r="AC23" i="7"/>
  <c r="Z72" i="7"/>
  <c r="C73" i="1"/>
  <c r="C14" i="1"/>
  <c r="C63" i="1"/>
  <c r="AA82" i="7"/>
  <c r="K19" i="1"/>
  <c r="N40" i="1"/>
  <c r="G37" i="1"/>
  <c r="C37" i="1"/>
  <c r="G62" i="1"/>
  <c r="C62" i="1"/>
  <c r="G58" i="1"/>
  <c r="C58" i="1"/>
  <c r="G34" i="1"/>
  <c r="C34" i="1"/>
  <c r="C12" i="1"/>
  <c r="C66" i="1"/>
  <c r="C46" i="1"/>
  <c r="F46" i="2"/>
  <c r="O12" i="2"/>
  <c r="O11" i="2"/>
  <c r="O7" i="2"/>
  <c r="Z52" i="2"/>
  <c r="F59" i="2"/>
  <c r="F58" i="2"/>
  <c r="D85" i="7"/>
  <c r="F55" i="2"/>
  <c r="F54" i="2"/>
  <c r="F42" i="2"/>
  <c r="F34" i="2"/>
  <c r="F31" i="2"/>
  <c r="F30" i="2"/>
  <c r="F26" i="2"/>
  <c r="F25" i="2"/>
  <c r="F19" i="2"/>
  <c r="F14" i="2"/>
  <c r="F11" i="2"/>
  <c r="F10" i="2"/>
  <c r="F7" i="2"/>
  <c r="Z83" i="7"/>
  <c r="Z64" i="7"/>
  <c r="Z52" i="7"/>
  <c r="Z48" i="7"/>
  <c r="Z40" i="7"/>
  <c r="Z36" i="7"/>
  <c r="Z32" i="7"/>
  <c r="Z28" i="7"/>
  <c r="Z20" i="7"/>
  <c r="Z12" i="7"/>
  <c r="AD67" i="7"/>
  <c r="AD59" i="7"/>
  <c r="AD47" i="7"/>
  <c r="AC57" i="7"/>
  <c r="F51" i="2"/>
  <c r="F50" i="2"/>
  <c r="F47" i="2"/>
  <c r="F45" i="2"/>
  <c r="F43" i="2"/>
  <c r="F39" i="2"/>
  <c r="F35" i="2"/>
  <c r="F22" i="2"/>
  <c r="I34" i="2"/>
  <c r="I26" i="2"/>
  <c r="Z58" i="2"/>
  <c r="Z68" i="7"/>
  <c r="Z44" i="7"/>
  <c r="H115" i="7"/>
  <c r="AP26" i="2"/>
  <c r="AP14" i="2"/>
  <c r="AD61" i="7"/>
  <c r="AD45" i="7"/>
  <c r="I53" i="2"/>
  <c r="I42" i="2"/>
  <c r="I33" i="2"/>
  <c r="I29" i="2"/>
  <c r="I25" i="2"/>
  <c r="I14" i="2"/>
  <c r="AA75" i="1"/>
  <c r="AA71" i="1"/>
  <c r="AA59" i="1"/>
  <c r="AA47" i="1"/>
  <c r="AA27" i="1"/>
  <c r="AA23" i="1"/>
  <c r="AA15" i="1"/>
  <c r="AA11" i="1"/>
  <c r="D32" i="7"/>
  <c r="D26" i="7"/>
  <c r="D48" i="7"/>
  <c r="D43" i="7"/>
  <c r="D39" i="7"/>
  <c r="D29" i="7"/>
  <c r="D24" i="7"/>
  <c r="D14" i="7"/>
  <c r="D11" i="7"/>
  <c r="D7" i="7"/>
  <c r="F38" i="2"/>
  <c r="F23" i="2"/>
  <c r="F18" i="2"/>
  <c r="F15" i="2"/>
  <c r="AB20" i="2"/>
  <c r="AR52" i="2"/>
  <c r="G63" i="1"/>
  <c r="G16" i="1"/>
  <c r="G57" i="1"/>
  <c r="C57" i="1"/>
  <c r="G53" i="1"/>
  <c r="C53" i="1"/>
  <c r="G13" i="1"/>
  <c r="G42" i="1"/>
  <c r="O51" i="2"/>
  <c r="O36" i="2"/>
  <c r="O24" i="2"/>
  <c r="O16" i="2"/>
  <c r="O15" i="2"/>
  <c r="AP39" i="2"/>
  <c r="AP30" i="2"/>
  <c r="AP25" i="2"/>
  <c r="AP12" i="2"/>
  <c r="AP21" i="2"/>
  <c r="AP7" i="2"/>
  <c r="AA66" i="1"/>
  <c r="C70" i="1"/>
  <c r="C13" i="1"/>
  <c r="C33" i="1"/>
  <c r="C29" i="1"/>
  <c r="C54" i="1"/>
  <c r="C38" i="1"/>
  <c r="C10" i="1"/>
  <c r="O72" i="2"/>
  <c r="F71" i="2"/>
  <c r="F66" i="2"/>
  <c r="I66" i="2"/>
  <c r="O63" i="2"/>
  <c r="I87" i="7"/>
  <c r="M83" i="7"/>
  <c r="AP75" i="2"/>
  <c r="AP71" i="2"/>
  <c r="C44" i="2"/>
  <c r="AP22" i="2"/>
  <c r="AP9" i="2"/>
  <c r="H36" i="1"/>
  <c r="N58" i="1"/>
  <c r="N57" i="1"/>
  <c r="G43" i="1"/>
  <c r="G70" i="1"/>
  <c r="K18" i="1"/>
  <c r="K17" i="1"/>
  <c r="N23" i="1"/>
  <c r="M92" i="7"/>
  <c r="M95" i="7"/>
  <c r="M89" i="7"/>
  <c r="AP58" i="2"/>
  <c r="AP52" i="2"/>
  <c r="AP48" i="2"/>
  <c r="AP37" i="2"/>
  <c r="AP24" i="2"/>
  <c r="AP17" i="2"/>
  <c r="AP13" i="2"/>
  <c r="H54" i="1"/>
  <c r="H49" i="1"/>
  <c r="H48" i="1"/>
  <c r="L53" i="2"/>
  <c r="AY117" i="7"/>
  <c r="AY120" i="7" s="1"/>
  <c r="I89" i="7"/>
  <c r="I58" i="2"/>
  <c r="K110" i="7"/>
  <c r="K100" i="7"/>
  <c r="I41" i="2"/>
  <c r="I10" i="2"/>
  <c r="I9" i="2"/>
  <c r="K96" i="7"/>
  <c r="AP32" i="2"/>
  <c r="L48" i="2"/>
  <c r="I103" i="7"/>
  <c r="H117" i="7"/>
  <c r="G22" i="1"/>
  <c r="H22" i="1"/>
  <c r="H21" i="1"/>
  <c r="N75" i="1"/>
  <c r="Q70" i="1"/>
  <c r="Q69" i="1"/>
  <c r="Q68" i="1"/>
  <c r="Q63" i="1"/>
  <c r="Q52" i="1"/>
  <c r="Q51" i="1"/>
  <c r="Q50" i="1"/>
  <c r="Q49" i="1"/>
  <c r="N31" i="1"/>
  <c r="N22" i="1"/>
  <c r="N21" i="1"/>
  <c r="N15" i="1"/>
  <c r="N14" i="1"/>
  <c r="N13" i="1"/>
  <c r="Q11" i="1"/>
  <c r="Q10" i="1"/>
  <c r="Q9" i="1"/>
  <c r="Q74" i="1"/>
  <c r="H72" i="1"/>
  <c r="H71" i="1"/>
  <c r="H69" i="1"/>
  <c r="H68" i="1"/>
  <c r="H67" i="1"/>
  <c r="H66" i="1"/>
  <c r="H65" i="1"/>
  <c r="Q44" i="1"/>
  <c r="N35" i="1"/>
  <c r="H27" i="1"/>
  <c r="H26" i="1"/>
  <c r="H25" i="1"/>
  <c r="H24" i="1"/>
  <c r="H63" i="1"/>
  <c r="H62" i="1"/>
  <c r="H61" i="1"/>
  <c r="H60" i="1"/>
  <c r="N39" i="1"/>
  <c r="N38" i="1"/>
  <c r="N37" i="1"/>
  <c r="H32" i="1"/>
  <c r="H31" i="1"/>
  <c r="H30" i="1"/>
  <c r="H29" i="1"/>
  <c r="H28" i="1"/>
  <c r="K27" i="1"/>
  <c r="K26" i="1"/>
  <c r="K25" i="1"/>
  <c r="K24" i="1"/>
  <c r="Q16" i="1"/>
  <c r="Q72" i="1"/>
  <c r="N45" i="1"/>
  <c r="N44" i="1"/>
  <c r="Q42" i="1"/>
  <c r="Q41" i="1"/>
  <c r="Q40" i="1"/>
  <c r="Q39" i="1"/>
  <c r="Q38" i="1"/>
  <c r="Q37" i="1"/>
  <c r="Q32" i="1"/>
  <c r="Q27" i="1"/>
  <c r="Q26" i="1"/>
  <c r="K56" i="1"/>
  <c r="K55" i="1"/>
  <c r="K54" i="1"/>
  <c r="K53" i="1"/>
  <c r="K52" i="1"/>
  <c r="K45" i="1"/>
  <c r="K44" i="1"/>
  <c r="H14" i="1"/>
  <c r="H13" i="1"/>
  <c r="H75" i="1"/>
  <c r="H74" i="1"/>
  <c r="H73" i="1"/>
  <c r="H38" i="1"/>
  <c r="H37" i="1"/>
  <c r="H35" i="1"/>
  <c r="H34" i="1"/>
  <c r="H33" i="1"/>
  <c r="N11" i="1"/>
  <c r="N10" i="1"/>
  <c r="AB62" i="2"/>
  <c r="AB66" i="2"/>
  <c r="AB74" i="2"/>
  <c r="AR22" i="2"/>
  <c r="AR34" i="2"/>
  <c r="AR38" i="2"/>
  <c r="AR42" i="2"/>
  <c r="AR50" i="2"/>
  <c r="AR54" i="2"/>
  <c r="AR62" i="2"/>
  <c r="AR66" i="2"/>
  <c r="AR74" i="2"/>
  <c r="L73" i="2"/>
  <c r="O88" i="7"/>
  <c r="K103" i="7"/>
  <c r="M109" i="7"/>
  <c r="L49" i="2"/>
  <c r="L36" i="2"/>
  <c r="M82" i="7"/>
  <c r="L21" i="2"/>
  <c r="I94" i="7"/>
  <c r="AD37" i="7"/>
  <c r="M85" i="7"/>
  <c r="Z128" i="7"/>
  <c r="Z126" i="7"/>
  <c r="C69" i="2"/>
  <c r="C30" i="2"/>
  <c r="C26" i="2"/>
  <c r="C75" i="2"/>
  <c r="C72" i="2"/>
  <c r="C62" i="2"/>
  <c r="C60" i="2"/>
  <c r="C59" i="2"/>
  <c r="C54" i="2"/>
  <c r="C52" i="2"/>
  <c r="C49" i="2"/>
  <c r="C38" i="2"/>
  <c r="C31" i="2"/>
  <c r="C29" i="2"/>
  <c r="C16" i="2"/>
  <c r="C12" i="2"/>
  <c r="N73" i="1"/>
  <c r="I136" i="7"/>
  <c r="H50" i="1"/>
  <c r="K49" i="1"/>
  <c r="AR27" i="2"/>
  <c r="AR35" i="2"/>
  <c r="AR43" i="2"/>
  <c r="I75" i="2"/>
  <c r="F72" i="2"/>
  <c r="L70" i="2"/>
  <c r="O69" i="2"/>
  <c r="F64" i="2"/>
  <c r="I63" i="2"/>
  <c r="O61" i="2"/>
  <c r="L54" i="2"/>
  <c r="F52" i="2"/>
  <c r="O49" i="2"/>
  <c r="F48" i="2"/>
  <c r="L46" i="2"/>
  <c r="O45" i="2"/>
  <c r="F44" i="2"/>
  <c r="O41" i="2"/>
  <c r="F40" i="2"/>
  <c r="I39" i="2"/>
  <c r="O37" i="2"/>
  <c r="F36" i="2"/>
  <c r="I35" i="2"/>
  <c r="L34" i="2"/>
  <c r="O33" i="2"/>
  <c r="F32" i="2"/>
  <c r="O29" i="2"/>
  <c r="F28" i="2"/>
  <c r="O25" i="2"/>
  <c r="F24" i="2"/>
  <c r="L22" i="2"/>
  <c r="O21" i="2"/>
  <c r="F20" i="2"/>
  <c r="I19" i="2"/>
  <c r="L18" i="2"/>
  <c r="O17" i="2"/>
  <c r="F16" i="2"/>
  <c r="I15" i="2"/>
  <c r="O13" i="2"/>
  <c r="F12" i="2"/>
  <c r="I11" i="2"/>
  <c r="L10" i="2"/>
  <c r="F8" i="2"/>
  <c r="F73" i="2"/>
  <c r="I72" i="2"/>
  <c r="I68" i="2"/>
  <c r="L59" i="2"/>
  <c r="O58" i="2"/>
  <c r="F57" i="2"/>
  <c r="L55" i="2"/>
  <c r="O54" i="2"/>
  <c r="F53" i="2"/>
  <c r="L51" i="2"/>
  <c r="F49" i="2"/>
  <c r="O46" i="2"/>
  <c r="L43" i="2"/>
  <c r="F41" i="2"/>
  <c r="I40" i="2"/>
  <c r="O38" i="2"/>
  <c r="F37" i="2"/>
  <c r="F33" i="2"/>
  <c r="I32" i="2"/>
  <c r="O30" i="2"/>
  <c r="F29" i="2"/>
  <c r="I28" i="2"/>
  <c r="L27" i="2"/>
  <c r="O26" i="2"/>
  <c r="O22" i="2"/>
  <c r="F21" i="2"/>
  <c r="I20" i="2"/>
  <c r="O18" i="2"/>
  <c r="F17" i="2"/>
  <c r="I16" i="2"/>
  <c r="L15" i="2"/>
  <c r="O14" i="2"/>
  <c r="F13" i="2"/>
  <c r="I12" i="2"/>
  <c r="O10" i="2"/>
  <c r="G67" i="1"/>
  <c r="G59" i="1"/>
  <c r="AP45" i="2"/>
  <c r="AP43" i="2"/>
  <c r="C88" i="2"/>
  <c r="C40" i="2"/>
  <c r="Z109" i="7"/>
  <c r="Z105" i="7"/>
  <c r="Z100" i="7"/>
  <c r="Z93" i="7"/>
  <c r="Z87" i="7"/>
  <c r="Z84" i="7"/>
  <c r="Z74" i="2"/>
  <c r="Z70" i="2"/>
  <c r="Z66" i="2"/>
  <c r="Z62" i="2"/>
  <c r="Z54" i="2"/>
  <c r="Z50" i="2"/>
  <c r="Z46" i="2"/>
  <c r="Z42" i="2"/>
  <c r="Z38" i="2"/>
  <c r="Z34" i="2"/>
  <c r="Z30" i="2"/>
  <c r="Z26" i="2"/>
  <c r="Z22" i="2"/>
  <c r="Z18" i="2"/>
  <c r="Z14" i="2"/>
  <c r="Z10" i="2"/>
  <c r="Z81" i="7"/>
  <c r="Z75" i="2"/>
  <c r="Z71" i="2"/>
  <c r="Z67" i="2"/>
  <c r="Z63" i="2"/>
  <c r="Z59" i="2"/>
  <c r="Z55" i="2"/>
  <c r="Z51" i="2"/>
  <c r="Z47" i="2"/>
  <c r="Z43" i="2"/>
  <c r="Z39" i="2"/>
  <c r="Z35" i="2"/>
  <c r="Z31" i="2"/>
  <c r="Z27" i="2"/>
  <c r="Z20" i="2"/>
  <c r="Z69" i="2"/>
  <c r="Z37" i="2"/>
  <c r="Z15" i="2"/>
  <c r="Z68" i="2"/>
  <c r="Z48" i="2"/>
  <c r="Z32" i="2"/>
  <c r="Z65" i="2"/>
  <c r="AA52" i="1"/>
  <c r="AA69" i="1"/>
  <c r="AA38" i="1"/>
  <c r="Z132" i="7"/>
  <c r="AC24" i="7"/>
  <c r="Z19" i="2"/>
  <c r="Z60" i="2"/>
  <c r="Z44" i="2"/>
  <c r="Z28" i="2"/>
  <c r="Z12" i="2"/>
  <c r="Z57" i="2"/>
  <c r="Z49" i="2"/>
  <c r="Z41" i="2"/>
  <c r="Z33" i="2"/>
  <c r="Z25" i="2"/>
  <c r="Z17" i="2"/>
  <c r="Z9" i="2"/>
  <c r="AA32" i="1"/>
  <c r="Z125" i="7"/>
  <c r="AI10" i="7"/>
  <c r="D124" i="7"/>
  <c r="C34" i="2"/>
  <c r="H46" i="1"/>
  <c r="N29" i="1"/>
  <c r="N34" i="1"/>
  <c r="M136" i="7"/>
  <c r="N16" i="1"/>
  <c r="N69" i="1"/>
  <c r="Q65" i="1"/>
  <c r="Q53" i="1"/>
  <c r="N48" i="1"/>
  <c r="Q19" i="1"/>
  <c r="K12" i="1"/>
  <c r="K10" i="1"/>
  <c r="K8" i="1"/>
  <c r="K7" i="1"/>
  <c r="K74" i="1"/>
  <c r="K73" i="1"/>
  <c r="K68" i="1"/>
  <c r="K67" i="1"/>
  <c r="K66" i="1"/>
  <c r="K65" i="1"/>
  <c r="K63" i="1"/>
  <c r="K61" i="1"/>
  <c r="K59" i="1"/>
  <c r="K51" i="1"/>
  <c r="K42" i="1"/>
  <c r="K39" i="1"/>
  <c r="K36" i="1"/>
  <c r="K35" i="1"/>
  <c r="K28" i="1"/>
  <c r="M133" i="7"/>
  <c r="N24" i="1"/>
  <c r="Q20" i="1"/>
  <c r="H15" i="1"/>
  <c r="H12" i="1"/>
  <c r="H8" i="1"/>
  <c r="H7" i="1"/>
  <c r="K70" i="1"/>
  <c r="N67" i="1"/>
  <c r="N63" i="1"/>
  <c r="N61" i="1"/>
  <c r="N56" i="1"/>
  <c r="N53" i="1"/>
  <c r="Q48" i="1"/>
  <c r="G49" i="1"/>
  <c r="AF129" i="7"/>
  <c r="AR12" i="2"/>
  <c r="AR32" i="2"/>
  <c r="AC46" i="7"/>
  <c r="AC38" i="7"/>
  <c r="Z7" i="2"/>
  <c r="C59" i="1"/>
  <c r="C67" i="1"/>
  <c r="Z23" i="2"/>
  <c r="Z72" i="2"/>
  <c r="Z56" i="2"/>
  <c r="Z36" i="2"/>
  <c r="Z16" i="2"/>
  <c r="Z73" i="2"/>
  <c r="Z61" i="2"/>
  <c r="Z53" i="2"/>
  <c r="Z45" i="2"/>
  <c r="Z29" i="2"/>
  <c r="Z21" i="2"/>
  <c r="Z13" i="2"/>
  <c r="AA28" i="1"/>
  <c r="AA13" i="1"/>
  <c r="AA58" i="1"/>
  <c r="AC60" i="7"/>
  <c r="AC52" i="7"/>
  <c r="D127" i="7"/>
  <c r="C13" i="2"/>
  <c r="D83" i="7"/>
  <c r="N33" i="1"/>
  <c r="N70" i="1"/>
  <c r="Q66" i="1"/>
  <c r="Q64" i="1"/>
  <c r="K22" i="1"/>
  <c r="N19" i="1"/>
  <c r="Q62" i="1"/>
  <c r="H53" i="1"/>
  <c r="Q33" i="1"/>
  <c r="Q31" i="1"/>
  <c r="Q30" i="1"/>
  <c r="Q29" i="1"/>
  <c r="Q28" i="1"/>
  <c r="Q25" i="1"/>
  <c r="K11" i="1"/>
  <c r="K9" i="1"/>
  <c r="K75" i="1"/>
  <c r="K64" i="1"/>
  <c r="K62" i="1"/>
  <c r="K60" i="1"/>
  <c r="K58" i="1"/>
  <c r="K48" i="1"/>
  <c r="K41" i="1"/>
  <c r="K37" i="1"/>
  <c r="K34" i="1"/>
  <c r="H11" i="1"/>
  <c r="H9" i="1"/>
  <c r="K71" i="1"/>
  <c r="N68" i="1"/>
  <c r="N65" i="1"/>
  <c r="N62" i="1"/>
  <c r="N59" i="1"/>
  <c r="N55" i="1"/>
  <c r="N54" i="1"/>
  <c r="N52" i="1"/>
  <c r="N51" i="1"/>
  <c r="N50" i="1"/>
  <c r="Q47" i="1"/>
  <c r="Q45" i="1"/>
  <c r="H43" i="1"/>
  <c r="H42" i="1"/>
  <c r="H40" i="1"/>
  <c r="H39" i="1"/>
  <c r="K32" i="1"/>
  <c r="K31" i="1"/>
  <c r="N28" i="1"/>
  <c r="N26" i="1"/>
  <c r="Q24" i="1"/>
  <c r="Q22" i="1"/>
  <c r="H20" i="1"/>
  <c r="H19" i="1"/>
  <c r="H18" i="1"/>
  <c r="K16" i="1"/>
  <c r="BB118" i="7"/>
  <c r="AR46" i="2"/>
  <c r="AB36" i="2"/>
  <c r="AB44" i="2"/>
  <c r="AB72" i="2"/>
  <c r="AR51" i="2"/>
  <c r="AR16" i="2"/>
  <c r="AR40" i="2"/>
  <c r="AR48" i="2"/>
  <c r="I7" i="2"/>
  <c r="G55" i="1"/>
  <c r="C55" i="1"/>
  <c r="G39" i="1"/>
  <c r="C39" i="1"/>
  <c r="G31" i="1"/>
  <c r="C31" i="1"/>
  <c r="G23" i="1"/>
  <c r="C23" i="1"/>
  <c r="G15" i="1"/>
  <c r="C15" i="1"/>
  <c r="G68" i="1"/>
  <c r="C68" i="1"/>
  <c r="G60" i="1"/>
  <c r="C60" i="1"/>
  <c r="G52" i="1"/>
  <c r="C52" i="1"/>
  <c r="G48" i="1"/>
  <c r="C48" i="1"/>
  <c r="G36" i="1"/>
  <c r="C36" i="1"/>
  <c r="H135" i="7"/>
  <c r="C43" i="1"/>
  <c r="Z11" i="2"/>
  <c r="Z64" i="2"/>
  <c r="Z40" i="2"/>
  <c r="Z24" i="2"/>
  <c r="Z8" i="2"/>
  <c r="Z79" i="7"/>
  <c r="Z118" i="7"/>
  <c r="Z120" i="7" s="1"/>
  <c r="Z127" i="7"/>
  <c r="AA7" i="1"/>
  <c r="AA57" i="1"/>
  <c r="AA9" i="1"/>
  <c r="AA54" i="1"/>
  <c r="AA30" i="1"/>
  <c r="AA105" i="7"/>
  <c r="D128" i="7"/>
  <c r="D126" i="7"/>
  <c r="D125" i="7"/>
  <c r="C74" i="2"/>
  <c r="C43" i="2"/>
  <c r="N72" i="1"/>
  <c r="H47" i="1"/>
  <c r="H45" i="1"/>
  <c r="K137" i="7"/>
  <c r="N30" i="1"/>
  <c r="N32" i="1"/>
  <c r="Q12" i="1"/>
  <c r="O136" i="7"/>
  <c r="N71" i="1"/>
  <c r="Q67" i="1"/>
  <c r="K23" i="1"/>
  <c r="K21" i="1"/>
  <c r="N20" i="1"/>
  <c r="N18" i="1"/>
  <c r="N17" i="1"/>
  <c r="Q15" i="1"/>
  <c r="Q14" i="1"/>
  <c r="O135" i="7"/>
  <c r="Q13" i="1"/>
  <c r="N74" i="1"/>
  <c r="Q73" i="1"/>
  <c r="Q71" i="1"/>
  <c r="H70" i="1"/>
  <c r="Q61" i="1"/>
  <c r="Q60" i="1"/>
  <c r="Q59" i="1"/>
  <c r="Q58" i="1"/>
  <c r="Q57" i="1"/>
  <c r="Q56" i="1"/>
  <c r="Q55" i="1"/>
  <c r="Q54" i="1"/>
  <c r="H52" i="1"/>
  <c r="H51" i="1"/>
  <c r="N43" i="1"/>
  <c r="Q36" i="1"/>
  <c r="Q35" i="1"/>
  <c r="Q34" i="1"/>
  <c r="K57" i="1"/>
  <c r="K50" i="1"/>
  <c r="K47" i="1"/>
  <c r="K46" i="1"/>
  <c r="K43" i="1"/>
  <c r="K40" i="1"/>
  <c r="K38" i="1"/>
  <c r="K33" i="1"/>
  <c r="H16" i="1"/>
  <c r="H10" i="1"/>
  <c r="K72" i="1"/>
  <c r="K69" i="1"/>
  <c r="N66" i="1"/>
  <c r="N64" i="1"/>
  <c r="N60" i="1"/>
  <c r="N49" i="1"/>
  <c r="Q46" i="1"/>
  <c r="H44" i="1"/>
  <c r="H41" i="1"/>
  <c r="K30" i="1"/>
  <c r="K29" i="1"/>
  <c r="N27" i="1"/>
  <c r="N25" i="1"/>
  <c r="Q23" i="1"/>
  <c r="Q21" i="1"/>
  <c r="H17" i="1"/>
  <c r="K15" i="1"/>
  <c r="K14" i="1"/>
  <c r="K13" i="1"/>
  <c r="N12" i="1"/>
  <c r="N9" i="1"/>
  <c r="Q8" i="1"/>
  <c r="Q7" i="1"/>
  <c r="G54" i="1"/>
  <c r="AF113" i="7"/>
  <c r="AF120" i="7" s="1"/>
  <c r="AB16" i="2"/>
  <c r="AB28" i="2"/>
  <c r="AB32" i="2"/>
  <c r="AB40" i="2"/>
  <c r="AB48" i="2"/>
  <c r="AB52" i="2"/>
  <c r="AB56" i="2"/>
  <c r="AB68" i="2"/>
  <c r="AR7" i="2"/>
  <c r="AR55" i="2"/>
  <c r="AR71" i="2"/>
  <c r="AR75" i="2"/>
  <c r="AR8" i="2"/>
  <c r="AR24" i="2"/>
  <c r="AR36" i="2"/>
  <c r="AR56" i="2"/>
  <c r="C41" i="2"/>
  <c r="O9" i="2"/>
  <c r="F9" i="2"/>
  <c r="G71" i="1"/>
  <c r="C71" i="1"/>
  <c r="G51" i="1"/>
  <c r="C51" i="1"/>
  <c r="G47" i="1"/>
  <c r="C47" i="1"/>
  <c r="C19" i="1"/>
  <c r="G11" i="1"/>
  <c r="C11" i="1"/>
  <c r="G72" i="1"/>
  <c r="C72" i="1"/>
  <c r="G64" i="1"/>
  <c r="C64" i="1"/>
  <c r="G56" i="1"/>
  <c r="C56" i="1"/>
  <c r="G40" i="1"/>
  <c r="C40" i="1"/>
  <c r="G32" i="1"/>
  <c r="C32" i="1"/>
  <c r="AR120" i="7"/>
  <c r="L16" i="2"/>
  <c r="L14" i="2"/>
  <c r="AP74" i="2"/>
  <c r="AP67" i="2"/>
  <c r="C64" i="2"/>
  <c r="C51" i="2"/>
  <c r="AP51" i="2"/>
  <c r="AP50" i="2"/>
  <c r="C48" i="2"/>
  <c r="AP42" i="2"/>
  <c r="AP36" i="2"/>
  <c r="AP35" i="2"/>
  <c r="C33" i="2"/>
  <c r="AP29" i="2"/>
  <c r="AP28" i="2"/>
  <c r="AP27" i="2"/>
  <c r="F63" i="2"/>
  <c r="I24" i="2"/>
  <c r="I23" i="2"/>
  <c r="I22" i="2"/>
  <c r="I21" i="2"/>
  <c r="I18" i="2"/>
  <c r="I17" i="2"/>
  <c r="I13" i="2"/>
  <c r="I8" i="2"/>
  <c r="C73" i="2"/>
  <c r="C70" i="2"/>
  <c r="C68" i="2"/>
  <c r="C63" i="2"/>
  <c r="AP62" i="2"/>
  <c r="C55" i="2"/>
  <c r="C50" i="2"/>
  <c r="AP46" i="2"/>
  <c r="AP44" i="2"/>
  <c r="C42" i="2"/>
  <c r="AP40" i="2"/>
  <c r="AP38" i="2"/>
  <c r="C35" i="2"/>
  <c r="AP34" i="2"/>
  <c r="AP33" i="2"/>
  <c r="C22" i="2"/>
  <c r="AP20" i="2"/>
  <c r="AP19" i="2"/>
  <c r="C18" i="2"/>
  <c r="AP18" i="2"/>
  <c r="C17" i="2"/>
  <c r="AP16" i="2"/>
  <c r="AP11" i="2"/>
  <c r="AP8" i="2"/>
  <c r="AD43" i="7"/>
  <c r="L74" i="2"/>
  <c r="I70" i="2"/>
  <c r="F70" i="2"/>
  <c r="O90" i="7"/>
  <c r="L64" i="2"/>
  <c r="L63" i="2"/>
  <c r="O62" i="2"/>
  <c r="L60" i="2"/>
  <c r="L58" i="2"/>
  <c r="L57" i="2"/>
  <c r="L50" i="2"/>
  <c r="L45" i="2"/>
  <c r="L44" i="2"/>
  <c r="L42" i="2"/>
  <c r="L39" i="2"/>
  <c r="L38" i="2"/>
  <c r="L32" i="2"/>
  <c r="L31" i="2"/>
  <c r="L28" i="2"/>
  <c r="M90" i="7"/>
  <c r="M97" i="7"/>
  <c r="M102" i="7"/>
  <c r="O74" i="2"/>
  <c r="L69" i="2"/>
  <c r="O68" i="2"/>
  <c r="F68" i="2"/>
  <c r="I64" i="2"/>
  <c r="I67" i="2"/>
  <c r="F61" i="2"/>
  <c r="F60" i="2"/>
  <c r="O110" i="7"/>
  <c r="I110" i="7"/>
  <c r="I83" i="7"/>
  <c r="I99" i="7"/>
  <c r="I97" i="7"/>
  <c r="I100" i="7"/>
  <c r="I56" i="2"/>
  <c r="I52" i="2"/>
  <c r="I47" i="2"/>
  <c r="I46" i="2"/>
  <c r="I38" i="2"/>
  <c r="I37" i="2"/>
  <c r="I36" i="2"/>
  <c r="I31" i="2"/>
  <c r="I30" i="2"/>
  <c r="I27" i="2"/>
  <c r="K109" i="7"/>
  <c r="K87" i="7"/>
  <c r="K92" i="7"/>
  <c r="C65" i="2"/>
  <c r="AP63" i="2"/>
  <c r="C46" i="2"/>
  <c r="C20" i="2"/>
  <c r="AP15" i="2"/>
  <c r="AX91" i="2"/>
  <c r="AA72" i="1"/>
  <c r="AA68" i="1"/>
  <c r="AA60" i="1"/>
  <c r="AA56" i="1"/>
  <c r="AA48" i="1"/>
  <c r="AA44" i="1"/>
  <c r="AA36" i="1"/>
  <c r="AA24" i="1"/>
  <c r="AA16" i="1"/>
  <c r="AA8" i="1"/>
  <c r="AA73" i="1"/>
  <c r="AA65" i="1"/>
  <c r="AA61" i="1"/>
  <c r="AA53" i="1"/>
  <c r="AA49" i="1"/>
  <c r="AA45" i="1"/>
  <c r="AA41" i="1"/>
  <c r="AA37" i="1"/>
  <c r="AA33" i="1"/>
  <c r="AA21" i="1"/>
  <c r="AA74" i="1"/>
  <c r="AA70" i="1"/>
  <c r="AA62" i="1"/>
  <c r="AA50" i="1"/>
  <c r="AA46" i="1"/>
  <c r="AA42" i="1"/>
  <c r="AA34" i="1"/>
  <c r="AA18" i="1"/>
  <c r="AA14" i="1"/>
  <c r="AA10" i="1"/>
  <c r="Z73" i="7"/>
  <c r="Z65" i="7"/>
  <c r="Z53" i="7"/>
  <c r="Z49" i="7"/>
  <c r="Z45" i="7"/>
  <c r="Z41" i="7"/>
  <c r="Z37" i="7"/>
  <c r="Z29" i="7"/>
  <c r="Z25" i="7"/>
  <c r="Z21" i="7"/>
  <c r="Z17" i="7"/>
  <c r="Z13" i="7"/>
  <c r="Z9" i="7"/>
  <c r="AD70" i="7"/>
  <c r="AD18" i="7"/>
  <c r="AD57" i="7"/>
  <c r="H119" i="7"/>
  <c r="AI118" i="7"/>
  <c r="O71" i="2"/>
  <c r="I71" i="2"/>
  <c r="L67" i="2"/>
  <c r="I60" i="2"/>
  <c r="O53" i="2"/>
  <c r="O50" i="2"/>
  <c r="O48" i="2"/>
  <c r="O47" i="2"/>
  <c r="AC39" i="1"/>
  <c r="F65" i="2"/>
  <c r="C23" i="2"/>
  <c r="O59" i="2"/>
  <c r="F56" i="2"/>
  <c r="AI74" i="7"/>
  <c r="AI70" i="7"/>
  <c r="AI66" i="7"/>
  <c r="AI62" i="7"/>
  <c r="AI58" i="7"/>
  <c r="AI54" i="7"/>
  <c r="AI50" i="7"/>
  <c r="AI46" i="7"/>
  <c r="AI38" i="7"/>
  <c r="AI34" i="7"/>
  <c r="AI30" i="7"/>
  <c r="AI26" i="7"/>
  <c r="AI22" i="7"/>
  <c r="AI14" i="7"/>
  <c r="O66" i="2"/>
  <c r="L56" i="2"/>
  <c r="L52" i="2"/>
  <c r="L47" i="2"/>
  <c r="O64" i="2"/>
  <c r="F62" i="2"/>
  <c r="AP66" i="2"/>
  <c r="AP49" i="2"/>
  <c r="C45" i="2"/>
  <c r="I81" i="7"/>
  <c r="C27" i="2"/>
  <c r="C19" i="2"/>
  <c r="AP10" i="2"/>
  <c r="AP23" i="2"/>
  <c r="AR97" i="7"/>
  <c r="AD53" i="7"/>
  <c r="AC30" i="7"/>
  <c r="O73" i="2"/>
  <c r="O70" i="2"/>
  <c r="F69" i="2"/>
  <c r="O67" i="2"/>
  <c r="L66" i="2"/>
  <c r="O65" i="2"/>
  <c r="O97" i="7"/>
  <c r="I61" i="2"/>
  <c r="I49" i="2"/>
  <c r="I44" i="2"/>
  <c r="L41" i="2"/>
  <c r="L40" i="2"/>
  <c r="L29" i="2"/>
  <c r="L25" i="2"/>
  <c r="L23" i="2"/>
  <c r="L20" i="2"/>
  <c r="L12" i="2"/>
  <c r="M88" i="7"/>
  <c r="AP70" i="2"/>
  <c r="C67" i="2"/>
  <c r="C66" i="2"/>
  <c r="AP59" i="2"/>
  <c r="C56" i="2"/>
  <c r="AP54" i="2"/>
  <c r="C47" i="2"/>
  <c r="AP47" i="2"/>
  <c r="AP41" i="2"/>
  <c r="C39" i="2"/>
  <c r="C37" i="2"/>
  <c r="C36" i="2"/>
  <c r="C28" i="2"/>
  <c r="C24" i="2"/>
  <c r="C21" i="2"/>
  <c r="C14" i="2"/>
  <c r="C15" i="2"/>
  <c r="C32" i="2"/>
  <c r="AP31" i="2"/>
  <c r="AA64" i="1"/>
  <c r="AA40" i="1"/>
  <c r="AA20" i="1"/>
  <c r="AA12" i="1"/>
  <c r="AR106" i="7"/>
  <c r="AD39" i="7"/>
  <c r="AR100" i="7"/>
  <c r="AR91" i="7"/>
  <c r="AR86" i="7"/>
  <c r="AJ71" i="7"/>
  <c r="G11" i="77"/>
  <c r="K11" i="77" s="1"/>
  <c r="AA29" i="1"/>
  <c r="AA25" i="1"/>
  <c r="AA17" i="1"/>
  <c r="AA26" i="1"/>
  <c r="AA22" i="1"/>
  <c r="AA67" i="1"/>
  <c r="AA63" i="1"/>
  <c r="AA55" i="1"/>
  <c r="AA51" i="1"/>
  <c r="AA43" i="1"/>
  <c r="AA39" i="1"/>
  <c r="AA35" i="1"/>
  <c r="AA31" i="1"/>
  <c r="AA19" i="1"/>
  <c r="AD49" i="7"/>
  <c r="AD12" i="7"/>
  <c r="AP60" i="2"/>
  <c r="AP57" i="2"/>
  <c r="AP56" i="2"/>
  <c r="AP55" i="2"/>
  <c r="AP53" i="2"/>
  <c r="C71" i="2"/>
  <c r="G21" i="1"/>
  <c r="C21" i="1"/>
  <c r="AD65" i="7"/>
  <c r="AP73" i="2"/>
  <c r="AP72" i="2"/>
  <c r="AP69" i="2"/>
  <c r="AP68" i="2"/>
  <c r="AP65" i="2"/>
  <c r="AP64" i="2"/>
  <c r="AP61" i="2"/>
  <c r="C61" i="2"/>
  <c r="C58" i="2"/>
  <c r="C57" i="2"/>
  <c r="C53" i="2"/>
  <c r="F74" i="2"/>
  <c r="I73" i="2"/>
  <c r="L72" i="2"/>
  <c r="I69" i="2"/>
  <c r="L62" i="2"/>
  <c r="L61" i="2"/>
  <c r="O60" i="2"/>
  <c r="AR79" i="7"/>
  <c r="AR84" i="7"/>
  <c r="G74" i="1"/>
  <c r="C74" i="1"/>
  <c r="F75" i="2"/>
  <c r="I74" i="2"/>
  <c r="L71" i="2"/>
  <c r="O106" i="7"/>
  <c r="L68" i="2"/>
  <c r="F67" i="2"/>
  <c r="O87" i="7"/>
  <c r="I65" i="2"/>
  <c r="L65" i="2"/>
  <c r="I62" i="2"/>
  <c r="O95" i="7"/>
  <c r="I59" i="2"/>
  <c r="I84" i="7"/>
  <c r="I108" i="7"/>
  <c r="I57" i="2"/>
  <c r="I55" i="2"/>
  <c r="I54" i="2"/>
  <c r="I51" i="2"/>
  <c r="I50" i="2"/>
  <c r="I48" i="2"/>
  <c r="I45" i="2"/>
  <c r="K80" i="7"/>
  <c r="I43" i="2"/>
  <c r="L35" i="2"/>
  <c r="L33" i="2"/>
  <c r="L30" i="2"/>
  <c r="L26" i="2"/>
  <c r="L24" i="2"/>
  <c r="L19" i="2"/>
  <c r="L17" i="2"/>
  <c r="L13" i="2"/>
  <c r="L11" i="2"/>
  <c r="L9" i="2"/>
  <c r="L8" i="2"/>
  <c r="L7" i="2"/>
  <c r="AI129" i="7"/>
  <c r="C11" i="2"/>
  <c r="C25" i="2"/>
  <c r="D118" i="7"/>
  <c r="H118" i="7"/>
  <c r="G28" i="1"/>
  <c r="C28" i="1"/>
  <c r="G50" i="1"/>
  <c r="C50" i="1"/>
  <c r="F33" i="77"/>
  <c r="F54" i="77" s="1"/>
  <c r="F59" i="77" s="1"/>
  <c r="Z86" i="7"/>
  <c r="O75" i="2"/>
  <c r="L75" i="2"/>
  <c r="K104" i="7"/>
  <c r="I80" i="7"/>
  <c r="G76" i="77"/>
  <c r="G79" i="77" s="1"/>
  <c r="G82" i="77" s="1"/>
  <c r="G84" i="77" s="1"/>
  <c r="G86" i="77" s="1"/>
  <c r="C17" i="1"/>
  <c r="G61" i="1"/>
  <c r="C61" i="1"/>
  <c r="C27" i="1"/>
  <c r="G75" i="1"/>
  <c r="C75" i="1"/>
  <c r="G44" i="1"/>
  <c r="C44" i="1"/>
  <c r="C65" i="1"/>
  <c r="G65" i="1"/>
  <c r="C35" i="1"/>
  <c r="G35" i="1"/>
  <c r="M84" i="7"/>
  <c r="AH36" i="2"/>
  <c r="AP36" i="7" s="1"/>
  <c r="AC10" i="7"/>
  <c r="AC68" i="7"/>
  <c r="L37" i="2"/>
  <c r="AI116" i="7"/>
  <c r="H116" i="7"/>
  <c r="AR92" i="7"/>
  <c r="AH88" i="2"/>
  <c r="AR107" i="7"/>
  <c r="AC12" i="7"/>
  <c r="AY85" i="7"/>
  <c r="AY86" i="7"/>
  <c r="I86" i="7"/>
  <c r="Z85" i="7"/>
  <c r="D129" i="7"/>
  <c r="AH23" i="2"/>
  <c r="AH28" i="2"/>
  <c r="AP28" i="7" s="1"/>
  <c r="AH49" i="2"/>
  <c r="AP49" i="7" s="1"/>
  <c r="AH74" i="2"/>
  <c r="AP74" i="7" s="1"/>
  <c r="AH22" i="2"/>
  <c r="AP22" i="7" s="1"/>
  <c r="AH14" i="2"/>
  <c r="AP14" i="7" s="1"/>
  <c r="AC54" i="7"/>
  <c r="K86" i="7"/>
  <c r="O86" i="7"/>
  <c r="AP86" i="7"/>
  <c r="AP82" i="7"/>
  <c r="AH43" i="2"/>
  <c r="AP43" i="7" s="1"/>
  <c r="AH35" i="2"/>
  <c r="AP35" i="7" s="1"/>
  <c r="AH27" i="2"/>
  <c r="AP27" i="7" s="1"/>
  <c r="AH19" i="2"/>
  <c r="AP19" i="7" s="1"/>
  <c r="AH42" i="2"/>
  <c r="AP42" i="7" s="1"/>
  <c r="AH26" i="2"/>
  <c r="AP26" i="7" s="1"/>
  <c r="AH71" i="2"/>
  <c r="AP71" i="7" s="1"/>
  <c r="AH67" i="2"/>
  <c r="AP67" i="7" s="1"/>
  <c r="AH39" i="2"/>
  <c r="AP39" i="7" s="1"/>
  <c r="AH31" i="2"/>
  <c r="AP31" i="7" s="1"/>
  <c r="AH15" i="2"/>
  <c r="AP15" i="7" s="1"/>
  <c r="AH72" i="2"/>
  <c r="AP72" i="7" s="1"/>
  <c r="AH16" i="2"/>
  <c r="AP16" i="7" s="1"/>
  <c r="AH61" i="2"/>
  <c r="AP61" i="7" s="1"/>
  <c r="AH9" i="2"/>
  <c r="AP9" i="7" s="1"/>
  <c r="AC47" i="7"/>
  <c r="AC58" i="7"/>
  <c r="AR110" i="7"/>
  <c r="AC22" i="7"/>
  <c r="AC32" i="7"/>
  <c r="AC62" i="7"/>
  <c r="AC34" i="7"/>
  <c r="AD69" i="7"/>
  <c r="BK111" i="7"/>
  <c r="BK144" i="7" s="1"/>
  <c r="K85" i="7"/>
  <c r="AI82" i="7"/>
  <c r="AI117" i="7"/>
  <c r="AI137" i="7"/>
  <c r="AI102" i="7"/>
  <c r="AI8" i="7"/>
  <c r="AI109" i="7"/>
  <c r="AI89" i="7"/>
  <c r="AI69" i="7"/>
  <c r="AI45" i="7"/>
  <c r="AI27" i="7"/>
  <c r="AI25" i="7"/>
  <c r="AI16" i="7"/>
  <c r="AF87" i="7"/>
  <c r="AF92" i="7"/>
  <c r="AR85" i="7"/>
  <c r="AR98" i="7"/>
  <c r="AR99" i="7"/>
  <c r="AR102" i="7"/>
  <c r="AR96" i="7"/>
  <c r="AR80" i="7"/>
  <c r="AR108" i="7"/>
  <c r="AR103" i="7"/>
  <c r="AR87" i="7"/>
  <c r="AR101" i="7"/>
  <c r="AR93" i="7"/>
  <c r="AF9" i="7"/>
  <c r="AF76" i="7" s="1"/>
  <c r="AC10" i="1"/>
  <c r="AC14" i="1"/>
  <c r="AC18" i="1"/>
  <c r="AC22" i="1"/>
  <c r="AC26" i="1"/>
  <c r="AC30" i="1"/>
  <c r="AC34" i="1"/>
  <c r="AC38" i="1"/>
  <c r="AC42" i="1"/>
  <c r="AC46" i="1"/>
  <c r="AC50" i="1"/>
  <c r="AC54" i="1"/>
  <c r="AC58" i="1"/>
  <c r="AC62" i="1"/>
  <c r="AC66" i="1"/>
  <c r="AC70" i="1"/>
  <c r="AC74" i="1"/>
  <c r="AC83" i="1"/>
  <c r="AC13" i="1"/>
  <c r="AC17" i="1"/>
  <c r="AC29" i="1"/>
  <c r="AC33" i="1"/>
  <c r="AC45" i="1"/>
  <c r="AC49" i="1"/>
  <c r="AC61" i="1"/>
  <c r="AC65" i="1"/>
  <c r="AC82" i="1"/>
  <c r="AC12" i="1"/>
  <c r="AC16" i="1"/>
  <c r="AC28" i="1"/>
  <c r="AC32" i="1"/>
  <c r="AC44" i="1"/>
  <c r="AC48" i="1"/>
  <c r="AC60" i="1"/>
  <c r="AC64" i="1"/>
  <c r="AC78" i="1"/>
  <c r="AC11" i="1"/>
  <c r="AC23" i="1"/>
  <c r="AC27" i="1"/>
  <c r="AC43" i="1"/>
  <c r="AC55" i="1"/>
  <c r="AC59" i="1"/>
  <c r="AC71" i="1"/>
  <c r="AC75" i="1"/>
  <c r="AF127" i="7"/>
  <c r="AF126" i="7"/>
  <c r="AF128" i="7"/>
  <c r="AB12" i="2"/>
  <c r="AB24" i="2"/>
  <c r="AB60" i="2"/>
  <c r="AB78" i="2"/>
  <c r="AB22" i="2"/>
  <c r="AB38" i="2"/>
  <c r="AB70" i="2"/>
  <c r="AB83" i="2"/>
  <c r="AB13" i="2"/>
  <c r="AB25" i="2"/>
  <c r="AB41" i="2"/>
  <c r="AB49" i="2"/>
  <c r="AB57" i="2"/>
  <c r="AB82" i="2"/>
  <c r="AR20" i="2"/>
  <c r="AR28" i="2"/>
  <c r="AR44" i="2"/>
  <c r="AR60" i="2"/>
  <c r="AR64" i="2"/>
  <c r="AR68" i="2"/>
  <c r="AR72" i="2"/>
  <c r="AR9" i="2"/>
  <c r="AR17" i="2"/>
  <c r="AR25" i="2"/>
  <c r="AR33" i="2"/>
  <c r="AR37" i="2"/>
  <c r="AR41" i="2"/>
  <c r="AR45" i="2"/>
  <c r="AR53" i="2"/>
  <c r="AR65" i="2"/>
  <c r="AR69" i="2"/>
  <c r="AR73" i="2"/>
  <c r="AR94" i="7"/>
  <c r="AR109" i="7"/>
  <c r="AR23" i="7"/>
  <c r="AR76" i="7" s="1"/>
  <c r="BB113" i="7"/>
  <c r="AB8" i="2"/>
  <c r="AB10" i="2"/>
  <c r="AB9" i="2"/>
  <c r="AB11" i="2"/>
  <c r="AB15" i="2"/>
  <c r="AB35" i="2"/>
  <c r="AB51" i="2"/>
  <c r="AB55" i="2"/>
  <c r="AB59" i="2"/>
  <c r="AB71" i="2"/>
  <c r="AR10" i="2"/>
  <c r="AR14" i="2"/>
  <c r="AR18" i="2"/>
  <c r="AR26" i="2"/>
  <c r="AR58" i="2"/>
  <c r="AR70" i="2"/>
  <c r="AR11" i="2"/>
  <c r="AR15" i="2"/>
  <c r="AR19" i="2"/>
  <c r="AR23" i="2"/>
  <c r="AR31" i="2"/>
  <c r="AR39" i="2"/>
  <c r="AR47" i="2"/>
  <c r="AR59" i="2"/>
  <c r="AR63" i="2"/>
  <c r="AR67" i="2"/>
  <c r="AC9" i="1"/>
  <c r="AC21" i="1"/>
  <c r="AC25" i="1"/>
  <c r="AC37" i="1"/>
  <c r="AC41" i="1"/>
  <c r="AC53" i="1"/>
  <c r="AC57" i="1"/>
  <c r="AC69" i="1"/>
  <c r="AC73" i="1"/>
  <c r="AC8" i="1"/>
  <c r="AC20" i="1"/>
  <c r="AC24" i="1"/>
  <c r="AC36" i="1"/>
  <c r="AC40" i="1"/>
  <c r="AC52" i="1"/>
  <c r="AC56" i="1"/>
  <c r="AC68" i="1"/>
  <c r="AC72" i="1"/>
  <c r="AC15" i="1"/>
  <c r="AC19" i="1"/>
  <c r="AC31" i="1"/>
  <c r="AC35" i="1"/>
  <c r="AC47" i="1"/>
  <c r="AC51" i="1"/>
  <c r="AC63" i="1"/>
  <c r="AC67" i="1"/>
  <c r="AC84" i="1"/>
  <c r="BB129" i="7"/>
  <c r="BB130" i="7" s="1"/>
  <c r="AP120" i="7"/>
  <c r="AH7" i="2"/>
  <c r="AP7" i="7" s="1"/>
  <c r="AA107" i="7"/>
  <c r="AA84" i="7"/>
  <c r="AA86" i="7"/>
  <c r="BH111" i="7"/>
  <c r="BH139" i="7"/>
  <c r="AA99" i="7"/>
  <c r="AA108" i="7"/>
  <c r="AA92" i="7"/>
  <c r="AA96" i="7"/>
  <c r="AA126" i="7"/>
  <c r="AA124" i="7"/>
  <c r="AA100" i="7"/>
  <c r="AA98" i="7"/>
  <c r="AA137" i="7"/>
  <c r="AH8" i="2"/>
  <c r="AH64" i="2"/>
  <c r="AP64" i="7" s="1"/>
  <c r="AH40" i="2"/>
  <c r="AP40" i="7" s="1"/>
  <c r="AH32" i="2"/>
  <c r="AP32" i="7" s="1"/>
  <c r="AH24" i="2"/>
  <c r="AP24" i="7" s="1"/>
  <c r="AH20" i="2"/>
  <c r="AP20" i="7" s="1"/>
  <c r="AH12" i="2"/>
  <c r="AP12" i="7" s="1"/>
  <c r="AH45" i="2"/>
  <c r="AP45" i="7" s="1"/>
  <c r="AH41" i="2"/>
  <c r="AP41" i="7" s="1"/>
  <c r="AH17" i="2"/>
  <c r="AP17" i="7" s="1"/>
  <c r="AH13" i="2"/>
  <c r="AP13" i="7" s="1"/>
  <c r="AH57" i="2"/>
  <c r="AP57" i="7" s="1"/>
  <c r="AH53" i="2"/>
  <c r="AP53" i="7" s="1"/>
  <c r="AH37" i="2"/>
  <c r="AP37" i="7" s="1"/>
  <c r="AH33" i="2"/>
  <c r="AP33" i="7" s="1"/>
  <c r="AH29" i="2"/>
  <c r="AP29" i="7" s="1"/>
  <c r="AH25" i="2"/>
  <c r="AP25" i="7" s="1"/>
  <c r="AH21" i="2"/>
  <c r="AP21" i="7" s="1"/>
  <c r="AH70" i="2"/>
  <c r="AP70" i="7" s="1"/>
  <c r="AH66" i="2"/>
  <c r="AP66" i="7" s="1"/>
  <c r="AH62" i="2"/>
  <c r="AP62" i="7" s="1"/>
  <c r="AH58" i="2"/>
  <c r="AP58" i="7" s="1"/>
  <c r="AH54" i="2"/>
  <c r="AP54" i="7" s="1"/>
  <c r="AH50" i="2"/>
  <c r="AP50" i="7" s="1"/>
  <c r="AH46" i="2"/>
  <c r="AP46" i="7" s="1"/>
  <c r="AH38" i="2"/>
  <c r="AP38" i="7" s="1"/>
  <c r="AH34" i="2"/>
  <c r="AP34" i="7" s="1"/>
  <c r="AH30" i="2"/>
  <c r="AP30" i="7" s="1"/>
  <c r="AH18" i="2"/>
  <c r="AP18" i="7" s="1"/>
  <c r="AH10" i="2"/>
  <c r="AP10" i="7" s="1"/>
  <c r="AH75" i="2"/>
  <c r="AP75" i="7" s="1"/>
  <c r="AH11" i="2"/>
  <c r="AP11" i="7" s="1"/>
  <c r="AH73" i="2"/>
  <c r="AP73" i="7" s="1"/>
  <c r="AH69" i="2"/>
  <c r="AP69" i="7" s="1"/>
  <c r="AH65" i="2"/>
  <c r="AP65" i="7" s="1"/>
  <c r="AH68" i="2"/>
  <c r="AP68" i="7" s="1"/>
  <c r="AH60" i="2"/>
  <c r="AP60" i="7" s="1"/>
  <c r="AH56" i="2"/>
  <c r="AP56" i="7" s="1"/>
  <c r="AH52" i="2"/>
  <c r="AP52" i="7" s="1"/>
  <c r="AH48" i="2"/>
  <c r="AP48" i="7" s="1"/>
  <c r="AH44" i="2"/>
  <c r="AP44" i="7" s="1"/>
  <c r="AH63" i="2"/>
  <c r="AP63" i="7" s="1"/>
  <c r="AH59" i="2"/>
  <c r="AP59" i="7" s="1"/>
  <c r="AH55" i="2"/>
  <c r="AP55" i="7" s="1"/>
  <c r="AH51" i="2"/>
  <c r="AP51" i="7" s="1"/>
  <c r="AH47" i="2"/>
  <c r="AP47" i="7" s="1"/>
  <c r="AR88" i="7"/>
  <c r="AR105" i="7"/>
  <c r="AR81" i="7"/>
  <c r="AR82" i="7"/>
  <c r="AR104" i="7"/>
  <c r="AJ76" i="2"/>
  <c r="AJ85" i="2" s="1"/>
  <c r="AR90" i="7"/>
  <c r="AR95" i="7"/>
  <c r="AA110" i="7"/>
  <c r="AA127" i="7"/>
  <c r="AY80" i="7" l="1"/>
  <c r="AY98" i="7"/>
  <c r="BB105" i="7"/>
  <c r="AY88" i="7"/>
  <c r="AY110" i="7"/>
  <c r="AY84" i="7"/>
  <c r="BB100" i="7"/>
  <c r="AY78" i="7"/>
  <c r="AY99" i="7"/>
  <c r="AY83" i="7"/>
  <c r="AY90" i="7"/>
  <c r="BB78" i="7"/>
  <c r="AY87" i="7"/>
  <c r="AY103" i="7"/>
  <c r="AY100" i="7"/>
  <c r="AY107" i="7"/>
  <c r="BB109" i="7"/>
  <c r="AY94" i="7"/>
  <c r="BB92" i="7"/>
  <c r="G90" i="77"/>
  <c r="AA78" i="7"/>
  <c r="AF132" i="7"/>
  <c r="AA91" i="7"/>
  <c r="AA80" i="7"/>
  <c r="D61" i="7"/>
  <c r="D68" i="7"/>
  <c r="D70" i="7"/>
  <c r="AA83" i="7"/>
  <c r="AD33" i="7"/>
  <c r="D42" i="7"/>
  <c r="D28" i="7"/>
  <c r="AA134" i="7"/>
  <c r="AA90" i="7"/>
  <c r="AA103" i="7"/>
  <c r="AF137" i="7"/>
  <c r="AA102" i="7"/>
  <c r="AF135" i="7"/>
  <c r="D74" i="7"/>
  <c r="D10" i="7"/>
  <c r="AD118" i="7"/>
  <c r="AA135" i="7"/>
  <c r="AA88" i="7"/>
  <c r="D71" i="7"/>
  <c r="AF95" i="7"/>
  <c r="AD25" i="7"/>
  <c r="AF102" i="7"/>
  <c r="AA94" i="7"/>
  <c r="BB79" i="7"/>
  <c r="D54" i="7"/>
  <c r="Z90" i="7"/>
  <c r="AA133" i="7"/>
  <c r="BB107" i="7"/>
  <c r="AC33" i="7"/>
  <c r="M106" i="7"/>
  <c r="AA89" i="7"/>
  <c r="AF93" i="7"/>
  <c r="Z110" i="7"/>
  <c r="Z97" i="7"/>
  <c r="D60" i="7"/>
  <c r="AD55" i="7"/>
  <c r="AF110" i="7"/>
  <c r="BB91" i="7"/>
  <c r="M98" i="7"/>
  <c r="M101" i="7"/>
  <c r="AJ81" i="7"/>
  <c r="K138" i="7"/>
  <c r="M132" i="7"/>
  <c r="D21" i="7"/>
  <c r="D13" i="7"/>
  <c r="AA104" i="7"/>
  <c r="AD41" i="7"/>
  <c r="AF97" i="7"/>
  <c r="D41" i="7"/>
  <c r="AA106" i="7"/>
  <c r="Z104" i="7"/>
  <c r="AC61" i="7"/>
  <c r="AC36" i="7"/>
  <c r="D35" i="7"/>
  <c r="I133" i="7"/>
  <c r="BB120" i="7"/>
  <c r="AJ55" i="7"/>
  <c r="I105" i="7"/>
  <c r="O133" i="7"/>
  <c r="K136" i="7"/>
  <c r="AJ85" i="7"/>
  <c r="AJ79" i="7"/>
  <c r="AC56" i="7"/>
  <c r="I90" i="7"/>
  <c r="AY96" i="7"/>
  <c r="D58" i="7"/>
  <c r="I135" i="7"/>
  <c r="O93" i="7"/>
  <c r="Z101" i="7"/>
  <c r="K84" i="7"/>
  <c r="AY97" i="7"/>
  <c r="AJ16" i="7"/>
  <c r="AJ40" i="7"/>
  <c r="AJ59" i="7"/>
  <c r="AJ25" i="7"/>
  <c r="AJ23" i="7"/>
  <c r="AJ41" i="7"/>
  <c r="AJ22" i="7"/>
  <c r="AJ118" i="7"/>
  <c r="AJ117" i="7"/>
  <c r="K132" i="7"/>
  <c r="H124" i="7"/>
  <c r="I96" i="7"/>
  <c r="Z137" i="7"/>
  <c r="K81" i="7"/>
  <c r="I137" i="7"/>
  <c r="D18" i="7"/>
  <c r="AY102" i="7"/>
  <c r="K108" i="7"/>
  <c r="I107" i="7"/>
  <c r="K82" i="7"/>
  <c r="AY92" i="7"/>
  <c r="Z95" i="7"/>
  <c r="AF100" i="7"/>
  <c r="K133" i="7"/>
  <c r="I79" i="7"/>
  <c r="Z78" i="7"/>
  <c r="M103" i="7"/>
  <c r="AP23" i="7"/>
  <c r="AC70" i="7"/>
  <c r="AY91" i="7"/>
  <c r="M87" i="7"/>
  <c r="M134" i="7"/>
  <c r="AP93" i="7"/>
  <c r="O98" i="7"/>
  <c r="AJ56" i="7"/>
  <c r="AJ28" i="7"/>
  <c r="AJ136" i="7"/>
  <c r="AJ43" i="7"/>
  <c r="M107" i="7"/>
  <c r="AC44" i="7"/>
  <c r="M135" i="7"/>
  <c r="D62" i="7"/>
  <c r="AY104" i="7"/>
  <c r="AC86" i="7"/>
  <c r="M80" i="7"/>
  <c r="H125" i="7"/>
  <c r="AC25" i="7"/>
  <c r="AD10" i="7"/>
  <c r="AI126" i="7"/>
  <c r="K97" i="7"/>
  <c r="O78" i="7"/>
  <c r="Z108" i="7"/>
  <c r="AY108" i="7"/>
  <c r="I93" i="7"/>
  <c r="M110" i="7"/>
  <c r="AA85" i="7"/>
  <c r="O82" i="7"/>
  <c r="O107" i="7"/>
  <c r="AC138" i="7"/>
  <c r="AA101" i="7"/>
  <c r="AA136" i="7"/>
  <c r="Z136" i="7"/>
  <c r="O80" i="7"/>
  <c r="M99" i="7"/>
  <c r="AC41" i="7"/>
  <c r="AP102" i="7"/>
  <c r="AC18" i="7"/>
  <c r="K94" i="7"/>
  <c r="O92" i="7"/>
  <c r="I132" i="7"/>
  <c r="M137" i="7"/>
  <c r="N76" i="1"/>
  <c r="N85" i="1" s="1"/>
  <c r="M100" i="7"/>
  <c r="H11" i="77"/>
  <c r="I11" i="77" s="1"/>
  <c r="D134" i="7"/>
  <c r="AP84" i="7"/>
  <c r="AP108" i="7"/>
  <c r="AC16" i="7"/>
  <c r="AY82" i="7"/>
  <c r="M78" i="7"/>
  <c r="I101" i="7"/>
  <c r="AJ92" i="7"/>
  <c r="AJ87" i="7"/>
  <c r="AJ30" i="7"/>
  <c r="AJ83" i="7"/>
  <c r="AJ44" i="7"/>
  <c r="AJ20" i="7"/>
  <c r="AJ29" i="7"/>
  <c r="AJ82" i="7"/>
  <c r="AJ75" i="7"/>
  <c r="AC101" i="7"/>
  <c r="AJ98" i="7"/>
  <c r="AJ48" i="7"/>
  <c r="AJ74" i="7"/>
  <c r="AJ103" i="7"/>
  <c r="AJ100" i="7"/>
  <c r="AJ68" i="7"/>
  <c r="AJ97" i="7"/>
  <c r="AJ39" i="7"/>
  <c r="AJ73" i="7"/>
  <c r="AJ102" i="7"/>
  <c r="AJ35" i="7"/>
  <c r="M96" i="7"/>
  <c r="O109" i="7"/>
  <c r="K106" i="7"/>
  <c r="AJ27" i="7"/>
  <c r="AJ58" i="7"/>
  <c r="AJ86" i="7"/>
  <c r="AJ57" i="7"/>
  <c r="AJ31" i="7"/>
  <c r="AA93" i="7"/>
  <c r="AP100" i="7"/>
  <c r="AJ69" i="7"/>
  <c r="AJ105" i="7"/>
  <c r="AJ84" i="7"/>
  <c r="AJ13" i="7"/>
  <c r="AJ50" i="7"/>
  <c r="AJ129" i="7"/>
  <c r="AJ110" i="7"/>
  <c r="AJ32" i="7"/>
  <c r="AJ9" i="7"/>
  <c r="AJ70" i="7"/>
  <c r="AJ99" i="7"/>
  <c r="AJ7" i="7"/>
  <c r="AJ49" i="7"/>
  <c r="AJ128" i="7"/>
  <c r="AJ109" i="7"/>
  <c r="AJ19" i="7"/>
  <c r="AC48" i="7"/>
  <c r="M138" i="7"/>
  <c r="AC66" i="7"/>
  <c r="Z89" i="7"/>
  <c r="AP87" i="7"/>
  <c r="AP88" i="7"/>
  <c r="AC134" i="7"/>
  <c r="AC14" i="7"/>
  <c r="K76" i="1"/>
  <c r="K85" i="1" s="1"/>
  <c r="Z82" i="7"/>
  <c r="Z98" i="7"/>
  <c r="AC75" i="7"/>
  <c r="AY89" i="7"/>
  <c r="AY81" i="7"/>
  <c r="AC50" i="7"/>
  <c r="AD73" i="7"/>
  <c r="Z134" i="7"/>
  <c r="K101" i="7"/>
  <c r="Z76" i="2"/>
  <c r="Z85" i="2" s="1"/>
  <c r="O134" i="7"/>
  <c r="C7" i="2"/>
  <c r="Z94" i="7"/>
  <c r="M105" i="7"/>
  <c r="O103" i="7"/>
  <c r="AJ15" i="7"/>
  <c r="AJ104" i="7"/>
  <c r="AJ127" i="7"/>
  <c r="AJ91" i="7"/>
  <c r="AJ134" i="7"/>
  <c r="AJ66" i="7"/>
  <c r="AJ53" i="7"/>
  <c r="AJ37" i="7"/>
  <c r="AJ17" i="7"/>
  <c r="AJ36" i="7"/>
  <c r="AJ115" i="7"/>
  <c r="AJ95" i="7"/>
  <c r="AJ138" i="7"/>
  <c r="AJ61" i="7"/>
  <c r="AJ26" i="7"/>
  <c r="AJ63" i="7"/>
  <c r="AJ101" i="7"/>
  <c r="AJ135" i="7"/>
  <c r="AJ72" i="7"/>
  <c r="AJ54" i="7"/>
  <c r="AJ38" i="7"/>
  <c r="AJ21" i="7"/>
  <c r="AJ80" i="7"/>
  <c r="AJ96" i="7"/>
  <c r="AJ78" i="7"/>
  <c r="AJ60" i="7"/>
  <c r="AJ10" i="7"/>
  <c r="AJ12" i="7"/>
  <c r="AJ124" i="7"/>
  <c r="AJ114" i="7"/>
  <c r="AJ108" i="7"/>
  <c r="AJ67" i="7"/>
  <c r="AJ47" i="7"/>
  <c r="AJ113" i="7"/>
  <c r="AJ89" i="7"/>
  <c r="AJ132" i="7"/>
  <c r="AJ64" i="7"/>
  <c r="AJ51" i="7"/>
  <c r="AJ34" i="7"/>
  <c r="AJ14" i="7"/>
  <c r="AJ24" i="7"/>
  <c r="AJ106" i="7"/>
  <c r="AJ93" i="7"/>
  <c r="AJ125" i="7"/>
  <c r="AJ46" i="7"/>
  <c r="AJ11" i="7"/>
  <c r="AJ88" i="7"/>
  <c r="AJ119" i="7"/>
  <c r="AJ90" i="7"/>
  <c r="AJ65" i="7"/>
  <c r="AJ52" i="7"/>
  <c r="AJ33" i="7"/>
  <c r="AJ18" i="7"/>
  <c r="AJ8" i="7"/>
  <c r="AJ107" i="7"/>
  <c r="AJ94" i="7"/>
  <c r="AJ126" i="7"/>
  <c r="AJ45" i="7"/>
  <c r="AJ137" i="7"/>
  <c r="K95" i="7"/>
  <c r="AY109" i="7"/>
  <c r="K102" i="7"/>
  <c r="K83" i="7"/>
  <c r="K98" i="7"/>
  <c r="I95" i="7"/>
  <c r="O94" i="7"/>
  <c r="O91" i="7"/>
  <c r="O79" i="7"/>
  <c r="AP79" i="7"/>
  <c r="I109" i="7"/>
  <c r="I88" i="7"/>
  <c r="AD54" i="7"/>
  <c r="AD58" i="7"/>
  <c r="AD62" i="7"/>
  <c r="AD66" i="7"/>
  <c r="O101" i="7"/>
  <c r="Q76" i="1"/>
  <c r="Q85" i="1" s="1"/>
  <c r="O84" i="7"/>
  <c r="G23" i="77"/>
  <c r="AC9" i="7"/>
  <c r="G41" i="1"/>
  <c r="AP97" i="7"/>
  <c r="I102" i="7"/>
  <c r="G8" i="1"/>
  <c r="C8" i="1"/>
  <c r="AC13" i="7"/>
  <c r="AC69" i="7"/>
  <c r="AD13" i="7"/>
  <c r="AC17" i="7"/>
  <c r="Z76" i="7"/>
  <c r="Z130" i="7"/>
  <c r="AP80" i="7"/>
  <c r="AY79" i="7"/>
  <c r="I134" i="7"/>
  <c r="I138" i="7"/>
  <c r="AI133" i="7"/>
  <c r="H76" i="1"/>
  <c r="H85" i="1" s="1"/>
  <c r="K134" i="7"/>
  <c r="O102" i="7"/>
  <c r="F76" i="2"/>
  <c r="F85" i="2" s="1"/>
  <c r="O81" i="7"/>
  <c r="K135" i="7"/>
  <c r="G9" i="77"/>
  <c r="AD21" i="7"/>
  <c r="I106" i="7"/>
  <c r="K99" i="7"/>
  <c r="O96" i="7"/>
  <c r="Z91" i="7"/>
  <c r="Z99" i="7"/>
  <c r="Z103" i="7"/>
  <c r="M108" i="7"/>
  <c r="AY93" i="7"/>
  <c r="C8" i="2"/>
  <c r="AC40" i="7"/>
  <c r="AC74" i="7"/>
  <c r="O76" i="2"/>
  <c r="O85" i="2" s="1"/>
  <c r="M104" i="7"/>
  <c r="AC133" i="7"/>
  <c r="K107" i="7"/>
  <c r="G7" i="1"/>
  <c r="C7" i="1"/>
  <c r="C9" i="2"/>
  <c r="Z102" i="7"/>
  <c r="Z106" i="7"/>
  <c r="AE78" i="2"/>
  <c r="Z135" i="7"/>
  <c r="Z80" i="7"/>
  <c r="G24" i="1"/>
  <c r="C24" i="1"/>
  <c r="O132" i="7"/>
  <c r="Z133" i="7"/>
  <c r="O138" i="7"/>
  <c r="G24" i="77"/>
  <c r="AF78" i="1"/>
  <c r="Z92" i="7"/>
  <c r="Z96" i="7"/>
  <c r="O137" i="7"/>
  <c r="Z138" i="7"/>
  <c r="BB82" i="7"/>
  <c r="C10" i="2"/>
  <c r="Z88" i="7"/>
  <c r="AY105" i="7"/>
  <c r="AF94" i="7"/>
  <c r="AF83" i="7"/>
  <c r="BB103" i="7"/>
  <c r="AP92" i="7"/>
  <c r="AF103" i="7"/>
  <c r="AP103" i="7"/>
  <c r="AD137" i="7"/>
  <c r="F63" i="77"/>
  <c r="BB83" i="7"/>
  <c r="M81" i="7"/>
  <c r="M93" i="7"/>
  <c r="K88" i="7"/>
  <c r="K105" i="7"/>
  <c r="I91" i="7"/>
  <c r="O89" i="7"/>
  <c r="O105" i="7"/>
  <c r="I76" i="2"/>
  <c r="I85" i="2" s="1"/>
  <c r="K89" i="7"/>
  <c r="K79" i="7"/>
  <c r="O83" i="7"/>
  <c r="AP76" i="2"/>
  <c r="AP85" i="2" s="1"/>
  <c r="AA76" i="1"/>
  <c r="AA85" i="1" s="1"/>
  <c r="K91" i="7"/>
  <c r="I98" i="7"/>
  <c r="O99" i="7"/>
  <c r="D135" i="7"/>
  <c r="K90" i="7"/>
  <c r="I92" i="7"/>
  <c r="AY101" i="7"/>
  <c r="AP81" i="7"/>
  <c r="AP83" i="7"/>
  <c r="AP101" i="7"/>
  <c r="D88" i="7"/>
  <c r="AC29" i="7"/>
  <c r="L76" i="2"/>
  <c r="L85" i="2" s="1"/>
  <c r="AD44" i="7"/>
  <c r="AY95" i="7"/>
  <c r="AI42" i="7"/>
  <c r="D138" i="7"/>
  <c r="AY106" i="7"/>
  <c r="D63" i="7"/>
  <c r="M91" i="7"/>
  <c r="I104" i="7"/>
  <c r="M79" i="7"/>
  <c r="K93" i="7"/>
  <c r="I78" i="7"/>
  <c r="O100" i="7"/>
  <c r="K78" i="7"/>
  <c r="I82" i="7"/>
  <c r="M94" i="7"/>
  <c r="O104" i="7"/>
  <c r="O108" i="7"/>
  <c r="BK141" i="7"/>
  <c r="BK150" i="7" s="1"/>
  <c r="D130" i="7"/>
  <c r="AD20" i="7"/>
  <c r="AF85" i="7"/>
  <c r="D81" i="7"/>
  <c r="G19" i="1"/>
  <c r="D79" i="7"/>
  <c r="G17" i="1"/>
  <c r="D132" i="7"/>
  <c r="G12" i="1"/>
  <c r="D107" i="7"/>
  <c r="D100" i="7"/>
  <c r="G25" i="1"/>
  <c r="D133" i="7"/>
  <c r="D137" i="7"/>
  <c r="AP90" i="7"/>
  <c r="D136" i="7"/>
  <c r="D93" i="7"/>
  <c r="D101" i="7"/>
  <c r="AC67" i="7"/>
  <c r="G10" i="1"/>
  <c r="D103" i="7"/>
  <c r="G27" i="1"/>
  <c r="AC80" i="7"/>
  <c r="D106" i="7"/>
  <c r="D102" i="7"/>
  <c r="D97" i="7"/>
  <c r="D105" i="7"/>
  <c r="D108" i="7"/>
  <c r="D15" i="7"/>
  <c r="D91" i="7"/>
  <c r="D78" i="7"/>
  <c r="D80" i="7"/>
  <c r="D72" i="7"/>
  <c r="D87" i="7"/>
  <c r="D92" i="7"/>
  <c r="D104" i="7"/>
  <c r="D98" i="7"/>
  <c r="AC65" i="7"/>
  <c r="BB88" i="7"/>
  <c r="D82" i="7"/>
  <c r="D95" i="7"/>
  <c r="D90" i="7"/>
  <c r="D110" i="7"/>
  <c r="D36" i="7"/>
  <c r="D59" i="7"/>
  <c r="D67" i="7"/>
  <c r="D45" i="7"/>
  <c r="AF133" i="7"/>
  <c r="D49" i="7"/>
  <c r="BB98" i="7"/>
  <c r="D55" i="7"/>
  <c r="AF98" i="7"/>
  <c r="D19" i="7"/>
  <c r="D25" i="7"/>
  <c r="D31" i="7"/>
  <c r="D40" i="7"/>
  <c r="H113" i="7"/>
  <c r="AF108" i="7"/>
  <c r="BB97" i="7"/>
  <c r="AI39" i="7"/>
  <c r="AI55" i="7"/>
  <c r="AI71" i="7"/>
  <c r="AI127" i="7"/>
  <c r="AF81" i="7"/>
  <c r="BB106" i="7"/>
  <c r="AF90" i="7"/>
  <c r="AF91" i="7"/>
  <c r="BB96" i="7"/>
  <c r="BB94" i="7"/>
  <c r="AI33" i="7"/>
  <c r="AI41" i="7"/>
  <c r="AI49" i="7"/>
  <c r="AI57" i="7"/>
  <c r="AI65" i="7"/>
  <c r="AI73" i="7"/>
  <c r="AI21" i="7"/>
  <c r="AI19" i="7"/>
  <c r="AI18" i="7"/>
  <c r="D99" i="7"/>
  <c r="AF107" i="7"/>
  <c r="BB90" i="7"/>
  <c r="AF89" i="7"/>
  <c r="AI31" i="7"/>
  <c r="AI47" i="7"/>
  <c r="AI63" i="7"/>
  <c r="AA129" i="7"/>
  <c r="AP91" i="7"/>
  <c r="BB86" i="7"/>
  <c r="BB102" i="7"/>
  <c r="AF101" i="7"/>
  <c r="AF106" i="7"/>
  <c r="BB87" i="7"/>
  <c r="BB99" i="7"/>
  <c r="BB95" i="7"/>
  <c r="BB110" i="7"/>
  <c r="AI9" i="7"/>
  <c r="AI35" i="7"/>
  <c r="AI43" i="7"/>
  <c r="AI51" i="7"/>
  <c r="AI59" i="7"/>
  <c r="AI67" i="7"/>
  <c r="AI75" i="7"/>
  <c r="AI23" i="7"/>
  <c r="AI24" i="7"/>
  <c r="Z107" i="7"/>
  <c r="AC63" i="7"/>
  <c r="D84" i="7"/>
  <c r="D109" i="7"/>
  <c r="D12" i="7"/>
  <c r="BB101" i="7"/>
  <c r="AF104" i="7"/>
  <c r="AF88" i="7"/>
  <c r="AI12" i="7"/>
  <c r="AI17" i="7"/>
  <c r="AI20" i="7"/>
  <c r="AI15" i="7"/>
  <c r="D96" i="7"/>
  <c r="AF130" i="7"/>
  <c r="AF86" i="7"/>
  <c r="BB108" i="7"/>
  <c r="AF109" i="7"/>
  <c r="AF99" i="7"/>
  <c r="BB93" i="7"/>
  <c r="AI11" i="7"/>
  <c r="AI29" i="7"/>
  <c r="AI37" i="7"/>
  <c r="AI53" i="7"/>
  <c r="AI61" i="7"/>
  <c r="AI119" i="7"/>
  <c r="AI13" i="7"/>
  <c r="D94" i="7"/>
  <c r="BB104" i="7"/>
  <c r="BB80" i="7"/>
  <c r="BB84" i="7"/>
  <c r="AF84" i="7"/>
  <c r="BB85" i="7"/>
  <c r="BB89" i="7"/>
  <c r="AJ90" i="2"/>
  <c r="AJ91" i="2" s="1"/>
  <c r="AF136" i="7"/>
  <c r="AF80" i="7"/>
  <c r="AR76" i="2"/>
  <c r="AR85" i="2" s="1"/>
  <c r="AF78" i="7"/>
  <c r="AF79" i="7"/>
  <c r="AF82" i="7"/>
  <c r="AC76" i="1"/>
  <c r="AC85" i="1" s="1"/>
  <c r="BB81" i="7"/>
  <c r="AB76" i="2"/>
  <c r="AB85" i="2" s="1"/>
  <c r="AP107" i="7"/>
  <c r="AP96" i="7"/>
  <c r="AP78" i="7"/>
  <c r="AP110" i="7"/>
  <c r="BH141" i="7"/>
  <c r="AP95" i="7"/>
  <c r="AP98" i="7"/>
  <c r="AP106" i="7"/>
  <c r="AP94" i="7"/>
  <c r="AR111" i="7"/>
  <c r="AR122" i="7" s="1"/>
  <c r="AR141" i="7" s="1"/>
  <c r="AR150" i="7" s="1"/>
  <c r="AP89" i="7"/>
  <c r="AP85" i="7"/>
  <c r="AP99" i="7"/>
  <c r="AP105" i="7"/>
  <c r="AP104" i="7"/>
  <c r="AP109" i="7"/>
  <c r="AP8" i="7"/>
  <c r="AH76" i="2"/>
  <c r="AH85" i="2" s="1"/>
  <c r="G93" i="77" l="1"/>
  <c r="K93" i="77" s="1"/>
  <c r="BH144" i="7"/>
  <c r="BH150" i="7"/>
  <c r="AC89" i="7"/>
  <c r="AI114" i="7"/>
  <c r="G37" i="77"/>
  <c r="H37" i="77" s="1"/>
  <c r="I37" i="77" s="1"/>
  <c r="AD115" i="7"/>
  <c r="AC137" i="7"/>
  <c r="AC90" i="1"/>
  <c r="AC91" i="1" s="1"/>
  <c r="AP76" i="7"/>
  <c r="AC72" i="7"/>
  <c r="AD89" i="7"/>
  <c r="AF139" i="7"/>
  <c r="AC79" i="7"/>
  <c r="M139" i="7"/>
  <c r="H130" i="7"/>
  <c r="G7" i="77"/>
  <c r="K7" i="77" s="1"/>
  <c r="AJ111" i="7"/>
  <c r="H9" i="77"/>
  <c r="I9" i="77" s="1"/>
  <c r="K9" i="77"/>
  <c r="AJ62" i="7"/>
  <c r="AD108" i="7"/>
  <c r="D89" i="7"/>
  <c r="D111" i="7" s="1"/>
  <c r="Z111" i="7"/>
  <c r="Z122" i="7" s="1"/>
  <c r="AC53" i="7"/>
  <c r="O90" i="2"/>
  <c r="O91" i="2" s="1"/>
  <c r="C76" i="1"/>
  <c r="C85" i="1" s="1"/>
  <c r="K139" i="7"/>
  <c r="AE80" i="2"/>
  <c r="AD48" i="7"/>
  <c r="AD68" i="7"/>
  <c r="AD17" i="7"/>
  <c r="AD135" i="7"/>
  <c r="AC45" i="7"/>
  <c r="AC27" i="7"/>
  <c r="AD19" i="7"/>
  <c r="AC21" i="7"/>
  <c r="AC31" i="7"/>
  <c r="AD63" i="7"/>
  <c r="AC37" i="7"/>
  <c r="H90" i="1"/>
  <c r="H91" i="1" s="1"/>
  <c r="AC59" i="7"/>
  <c r="AC35" i="7"/>
  <c r="I139" i="7"/>
  <c r="AD15" i="7"/>
  <c r="AD116" i="7"/>
  <c r="I111" i="7"/>
  <c r="I122" i="7" s="1"/>
  <c r="G17" i="77"/>
  <c r="Z139" i="7"/>
  <c r="O139" i="7"/>
  <c r="K24" i="77"/>
  <c r="H24" i="77"/>
  <c r="I24" i="77" s="1"/>
  <c r="C76" i="2"/>
  <c r="C85" i="2" s="1"/>
  <c r="H137" i="7"/>
  <c r="AA113" i="7"/>
  <c r="AA120" i="7" s="1"/>
  <c r="AC28" i="7"/>
  <c r="AA78" i="2"/>
  <c r="AU78" i="2" s="1"/>
  <c r="AA79" i="7"/>
  <c r="AA111" i="7" s="1"/>
  <c r="AC20" i="7"/>
  <c r="H138" i="7"/>
  <c r="AA125" i="7"/>
  <c r="AA130" i="7" s="1"/>
  <c r="AD26" i="7"/>
  <c r="AA132" i="7"/>
  <c r="AA139" i="7" s="1"/>
  <c r="AB78" i="1"/>
  <c r="AC8" i="7"/>
  <c r="M111" i="7"/>
  <c r="M122" i="7" s="1"/>
  <c r="AC119" i="7"/>
  <c r="AD8" i="7"/>
  <c r="AC115" i="7"/>
  <c r="AC117" i="7"/>
  <c r="I90" i="2"/>
  <c r="I91" i="2" s="1"/>
  <c r="K111" i="7"/>
  <c r="K122" i="7" s="1"/>
  <c r="O111" i="7"/>
  <c r="O122" i="7" s="1"/>
  <c r="G8" i="77"/>
  <c r="G6" i="77"/>
  <c r="AY111" i="7"/>
  <c r="AY122" i="7" s="1"/>
  <c r="AY141" i="7" s="1"/>
  <c r="AC135" i="7"/>
  <c r="L90" i="2"/>
  <c r="L91" i="2" s="1"/>
  <c r="AC129" i="7"/>
  <c r="AD64" i="7"/>
  <c r="D76" i="7"/>
  <c r="AC116" i="7"/>
  <c r="AD113" i="7"/>
  <c r="AD81" i="7"/>
  <c r="H136" i="7"/>
  <c r="G76" i="1"/>
  <c r="G85" i="1" s="1"/>
  <c r="D139" i="7"/>
  <c r="H132" i="7"/>
  <c r="H133" i="7"/>
  <c r="AC97" i="7"/>
  <c r="D114" i="7"/>
  <c r="D120" i="7" s="1"/>
  <c r="AD88" i="7"/>
  <c r="AC93" i="7"/>
  <c r="AC64" i="7"/>
  <c r="AJ130" i="7"/>
  <c r="AC128" i="7"/>
  <c r="AD104" i="7"/>
  <c r="AD101" i="7"/>
  <c r="BB111" i="7"/>
  <c r="K23" i="77"/>
  <c r="H23" i="77"/>
  <c r="I23" i="77" s="1"/>
  <c r="AD86" i="7"/>
  <c r="AI115" i="7"/>
  <c r="AI92" i="7"/>
  <c r="AI7" i="7"/>
  <c r="AI76" i="7" s="1"/>
  <c r="AI99" i="7"/>
  <c r="AI83" i="7"/>
  <c r="AC90" i="7"/>
  <c r="AI96" i="7"/>
  <c r="AC136" i="7"/>
  <c r="AC82" i="7"/>
  <c r="AD110" i="7"/>
  <c r="AI88" i="7"/>
  <c r="AI103" i="7"/>
  <c r="AI87" i="7"/>
  <c r="AD84" i="7"/>
  <c r="AD85" i="7"/>
  <c r="AI135" i="7"/>
  <c r="AI134" i="7"/>
  <c r="AI94" i="7"/>
  <c r="AI101" i="7"/>
  <c r="AI78" i="7"/>
  <c r="AE79" i="2"/>
  <c r="AI125" i="7"/>
  <c r="AI130" i="7" s="1"/>
  <c r="AC99" i="7"/>
  <c r="AI80" i="7"/>
  <c r="AD80" i="7"/>
  <c r="AI106" i="7"/>
  <c r="AI84" i="7"/>
  <c r="AI105" i="7"/>
  <c r="AI81" i="7"/>
  <c r="AI85" i="7"/>
  <c r="AC92" i="7"/>
  <c r="AC126" i="7"/>
  <c r="AI98" i="7"/>
  <c r="AI108" i="7"/>
  <c r="AI132" i="7"/>
  <c r="AF79" i="1"/>
  <c r="AC81" i="7"/>
  <c r="AI93" i="7"/>
  <c r="AI104" i="7"/>
  <c r="AA42" i="7"/>
  <c r="AA76" i="7" s="1"/>
  <c r="AI97" i="7"/>
  <c r="AI138" i="7"/>
  <c r="AI110" i="7"/>
  <c r="AI107" i="7"/>
  <c r="AI91" i="7"/>
  <c r="AI136" i="7"/>
  <c r="AI90" i="7"/>
  <c r="AI100" i="7"/>
  <c r="AI86" i="7"/>
  <c r="AJ116" i="7"/>
  <c r="AJ120" i="7" s="1"/>
  <c r="AI113" i="7"/>
  <c r="AI95" i="7"/>
  <c r="AI79" i="7"/>
  <c r="AD11" i="7"/>
  <c r="AF111" i="7"/>
  <c r="AF122" i="7" s="1"/>
  <c r="AP111" i="7"/>
  <c r="G99" i="77" l="1"/>
  <c r="AY144" i="7"/>
  <c r="AY150" i="7"/>
  <c r="AD100" i="7"/>
  <c r="AC83" i="7"/>
  <c r="K37" i="77"/>
  <c r="G38" i="77"/>
  <c r="H38" i="77" s="1"/>
  <c r="I38" i="77" s="1"/>
  <c r="AA143" i="7"/>
  <c r="AP122" i="7"/>
  <c r="AP141" i="7" s="1"/>
  <c r="AP150" i="7" s="1"/>
  <c r="AJ133" i="7"/>
  <c r="AJ139" i="7" s="1"/>
  <c r="F90" i="2"/>
  <c r="F91" i="2" s="1"/>
  <c r="N90" i="1"/>
  <c r="N91" i="1" s="1"/>
  <c r="AC94" i="7"/>
  <c r="AD99" i="7"/>
  <c r="G55" i="77"/>
  <c r="H55" i="77" s="1"/>
  <c r="I55" i="77" s="1"/>
  <c r="AF141" i="7"/>
  <c r="H7" i="77"/>
  <c r="I7" i="77" s="1"/>
  <c r="M141" i="7"/>
  <c r="M150" i="7" s="1"/>
  <c r="Z90" i="2"/>
  <c r="Z91" i="2" s="1"/>
  <c r="AC91" i="7"/>
  <c r="K90" i="1"/>
  <c r="K91" i="1" s="1"/>
  <c r="AF80" i="1"/>
  <c r="AI120" i="7"/>
  <c r="AD133" i="7"/>
  <c r="Z141" i="7"/>
  <c r="AA122" i="7"/>
  <c r="AA141" i="7" s="1"/>
  <c r="AA150" i="7" s="1"/>
  <c r="H134" i="7"/>
  <c r="H139" i="7" s="1"/>
  <c r="O141" i="7"/>
  <c r="O150" i="7" s="1"/>
  <c r="AA90" i="1"/>
  <c r="AA91" i="1" s="1"/>
  <c r="AP90" i="2"/>
  <c r="AP91" i="2" s="1"/>
  <c r="K141" i="7"/>
  <c r="K150" i="7" s="1"/>
  <c r="D145" i="7"/>
  <c r="D122" i="7"/>
  <c r="D141" i="7" s="1"/>
  <c r="D150" i="7" s="1"/>
  <c r="AD106" i="7"/>
  <c r="AD51" i="7"/>
  <c r="G19" i="77"/>
  <c r="H19" i="77" s="1"/>
  <c r="I19" i="77" s="1"/>
  <c r="Q90" i="1"/>
  <c r="Q91" i="1" s="1"/>
  <c r="AC39" i="7"/>
  <c r="I141" i="7"/>
  <c r="I150" i="7" s="1"/>
  <c r="AD52" i="7"/>
  <c r="AC71" i="7"/>
  <c r="AC43" i="7"/>
  <c r="AC11" i="7"/>
  <c r="AD27" i="7"/>
  <c r="AD29" i="7"/>
  <c r="AD75" i="7"/>
  <c r="AC73" i="7"/>
  <c r="AD35" i="7"/>
  <c r="AD23" i="7"/>
  <c r="AC49" i="7"/>
  <c r="AD31" i="7"/>
  <c r="AC19" i="7"/>
  <c r="AC55" i="7"/>
  <c r="AC15" i="7"/>
  <c r="AD83" i="7"/>
  <c r="AE78" i="1"/>
  <c r="AD78" i="1"/>
  <c r="AC26" i="7"/>
  <c r="AD74" i="7"/>
  <c r="AC78" i="2"/>
  <c r="AD38" i="7"/>
  <c r="AD14" i="7"/>
  <c r="AD30" i="7"/>
  <c r="AD34" i="7"/>
  <c r="AD22" i="7"/>
  <c r="AD79" i="7"/>
  <c r="AD36" i="7"/>
  <c r="AD119" i="7"/>
  <c r="AD50" i="7"/>
  <c r="H6" i="77"/>
  <c r="I6" i="77" s="1"/>
  <c r="K6" i="77"/>
  <c r="H8" i="77"/>
  <c r="I8" i="77" s="1"/>
  <c r="K8" i="77"/>
  <c r="AD28" i="7"/>
  <c r="AD46" i="7"/>
  <c r="AD60" i="7"/>
  <c r="AD32" i="7"/>
  <c r="AD16" i="7"/>
  <c r="AD56" i="7"/>
  <c r="AD24" i="7"/>
  <c r="AD87" i="7"/>
  <c r="AD9" i="7"/>
  <c r="AD72" i="7"/>
  <c r="AD7" i="7"/>
  <c r="AD40" i="7"/>
  <c r="AH90" i="2"/>
  <c r="AH91" i="2" s="1"/>
  <c r="C90" i="1"/>
  <c r="C91" i="1" s="1"/>
  <c r="H114" i="7"/>
  <c r="H120" i="7" s="1"/>
  <c r="H122" i="7" s="1"/>
  <c r="AC87" i="7"/>
  <c r="AD107" i="7"/>
  <c r="AD117" i="7"/>
  <c r="AD78" i="7"/>
  <c r="AC113" i="7"/>
  <c r="C90" i="2"/>
  <c r="C91" i="2" s="1"/>
  <c r="AC125" i="7"/>
  <c r="AI111" i="7"/>
  <c r="AD102" i="7"/>
  <c r="AF83" i="1"/>
  <c r="AR90" i="2"/>
  <c r="AR91" i="2" s="1"/>
  <c r="AI139" i="7"/>
  <c r="AD132" i="7"/>
  <c r="AD94" i="7"/>
  <c r="AD125" i="7"/>
  <c r="AC7" i="7"/>
  <c r="H17" i="77"/>
  <c r="I17" i="77" s="1"/>
  <c r="K17" i="77"/>
  <c r="AC127" i="7"/>
  <c r="AB90" i="2"/>
  <c r="AB91" i="2" s="1"/>
  <c r="G39" i="77"/>
  <c r="AC106" i="7" l="1"/>
  <c r="G103" i="77"/>
  <c r="K99" i="77"/>
  <c r="Z146" i="7"/>
  <c r="Z150" i="7"/>
  <c r="AF144" i="7"/>
  <c r="AF150" i="7"/>
  <c r="AC110" i="7"/>
  <c r="AI143" i="7"/>
  <c r="AD98" i="7"/>
  <c r="K38" i="77"/>
  <c r="AA144" i="7"/>
  <c r="D146" i="7"/>
  <c r="AD95" i="7"/>
  <c r="K55" i="77"/>
  <c r="Z143" i="7"/>
  <c r="Z144" i="7" s="1"/>
  <c r="AD91" i="7"/>
  <c r="AD126" i="7"/>
  <c r="G21" i="77"/>
  <c r="K21" i="77" s="1"/>
  <c r="K19" i="77"/>
  <c r="AI122" i="7"/>
  <c r="AI141" i="7" s="1"/>
  <c r="AI150" i="7" s="1"/>
  <c r="E145" i="7"/>
  <c r="AD138" i="7"/>
  <c r="AC84" i="7"/>
  <c r="AD105" i="7"/>
  <c r="AD129" i="7"/>
  <c r="AD96" i="7"/>
  <c r="AD90" i="7"/>
  <c r="AD92" i="7"/>
  <c r="AC88" i="7"/>
  <c r="G15" i="77"/>
  <c r="H15" i="77" s="1"/>
  <c r="I15" i="77" s="1"/>
  <c r="AD78" i="2"/>
  <c r="AV78" i="2" s="1"/>
  <c r="AC103" i="7"/>
  <c r="AC95" i="7"/>
  <c r="AD103" i="7"/>
  <c r="AC109" i="7"/>
  <c r="AC105" i="7"/>
  <c r="AC85" i="7"/>
  <c r="AC107" i="7"/>
  <c r="AE84" i="2"/>
  <c r="AC102" i="7"/>
  <c r="AC98" i="7"/>
  <c r="AC118" i="7"/>
  <c r="AC108" i="7"/>
  <c r="AC100" i="7"/>
  <c r="H141" i="7"/>
  <c r="H150" i="7" s="1"/>
  <c r="AF84" i="1"/>
  <c r="AD93" i="7"/>
  <c r="AD136" i="7"/>
  <c r="AC104" i="7"/>
  <c r="AD109" i="7"/>
  <c r="AD128" i="7"/>
  <c r="AD97" i="7"/>
  <c r="AE83" i="2"/>
  <c r="AA83" i="2"/>
  <c r="AU83" i="2" s="1"/>
  <c r="G18" i="77"/>
  <c r="AC132" i="7"/>
  <c r="AC139" i="7" s="1"/>
  <c r="AB83" i="1"/>
  <c r="G5" i="77"/>
  <c r="G22" i="77"/>
  <c r="AD82" i="7"/>
  <c r="AA84" i="2"/>
  <c r="AU84" i="2" s="1"/>
  <c r="AC78" i="7"/>
  <c r="AD114" i="7"/>
  <c r="AD120" i="7" s="1"/>
  <c r="T13" i="7"/>
  <c r="T29" i="7"/>
  <c r="H39" i="77"/>
  <c r="AJ143" i="7"/>
  <c r="K39" i="77"/>
  <c r="AJ42" i="7"/>
  <c r="AJ76" i="7" s="1"/>
  <c r="AJ122" i="7" s="1"/>
  <c r="AJ141" i="7" s="1"/>
  <c r="AJ150" i="7" s="1"/>
  <c r="T18" i="7"/>
  <c r="T38" i="7"/>
  <c r="T63" i="7"/>
  <c r="T116" i="7"/>
  <c r="T66" i="7"/>
  <c r="T70" i="7"/>
  <c r="T62" i="7"/>
  <c r="T51" i="7"/>
  <c r="T23" i="7"/>
  <c r="T14" i="7"/>
  <c r="T75" i="7"/>
  <c r="T35" i="7"/>
  <c r="T27" i="7"/>
  <c r="T12" i="7"/>
  <c r="T46" i="7"/>
  <c r="T71" i="7"/>
  <c r="T59" i="7"/>
  <c r="T19" i="7"/>
  <c r="T69" i="7"/>
  <c r="T61" i="7"/>
  <c r="T53" i="7"/>
  <c r="T21" i="7"/>
  <c r="T73" i="7"/>
  <c r="T65" i="7"/>
  <c r="T57" i="7"/>
  <c r="T41" i="7"/>
  <c r="T31" i="7"/>
  <c r="T11" i="7"/>
  <c r="T118" i="7"/>
  <c r="T117" i="7"/>
  <c r="T10" i="7"/>
  <c r="T26" i="7"/>
  <c r="T55" i="7"/>
  <c r="T34" i="7"/>
  <c r="T72" i="7"/>
  <c r="T56" i="7"/>
  <c r="T48" i="7"/>
  <c r="T40" i="7"/>
  <c r="T24" i="7"/>
  <c r="T16" i="7"/>
  <c r="T8" i="7"/>
  <c r="T119" i="7"/>
  <c r="AI144" i="7" l="1"/>
  <c r="H21" i="77"/>
  <c r="I21" i="77" s="1"/>
  <c r="K15" i="77"/>
  <c r="G90" i="1"/>
  <c r="G91" i="1" s="1"/>
  <c r="AD127" i="7"/>
  <c r="G29" i="77"/>
  <c r="K29" i="77" s="1"/>
  <c r="AC124" i="7"/>
  <c r="AC130" i="7" s="1"/>
  <c r="G31" i="77"/>
  <c r="H31" i="77" s="1"/>
  <c r="I31" i="77" s="1"/>
  <c r="AC114" i="7"/>
  <c r="AC120" i="7" s="1"/>
  <c r="AD134" i="7"/>
  <c r="AD139" i="7" s="1"/>
  <c r="AB84" i="1"/>
  <c r="AD124" i="7"/>
  <c r="AD111" i="7"/>
  <c r="AC96" i="7"/>
  <c r="AC111" i="7" s="1"/>
  <c r="G43" i="77"/>
  <c r="G42" i="77"/>
  <c r="G10" i="77"/>
  <c r="G4" i="77" s="1"/>
  <c r="AE83" i="1"/>
  <c r="AD83" i="1"/>
  <c r="AC84" i="2"/>
  <c r="K22" i="77"/>
  <c r="H22" i="77"/>
  <c r="I22" i="77" s="1"/>
  <c r="D143" i="7"/>
  <c r="H5" i="77"/>
  <c r="I5" i="77" s="1"/>
  <c r="K5" i="77"/>
  <c r="K18" i="77"/>
  <c r="H18" i="77"/>
  <c r="I18" i="77" s="1"/>
  <c r="T37" i="7"/>
  <c r="T114" i="7"/>
  <c r="T124" i="7"/>
  <c r="T45" i="7"/>
  <c r="T30" i="7"/>
  <c r="AJ144" i="7"/>
  <c r="T115" i="7"/>
  <c r="T50" i="7"/>
  <c r="I39" i="77"/>
  <c r="T32" i="7"/>
  <c r="T64" i="7"/>
  <c r="T54" i="7"/>
  <c r="T74" i="7"/>
  <c r="T58" i="7"/>
  <c r="T42" i="7"/>
  <c r="T22" i="7"/>
  <c r="T127" i="7"/>
  <c r="T28" i="7"/>
  <c r="T52" i="7"/>
  <c r="T68" i="7"/>
  <c r="T25" i="7"/>
  <c r="T9" i="7"/>
  <c r="T36" i="7"/>
  <c r="T39" i="7"/>
  <c r="T43" i="7"/>
  <c r="T44" i="7"/>
  <c r="T60" i="7"/>
  <c r="T17" i="7"/>
  <c r="T20" i="7"/>
  <c r="T15" i="7"/>
  <c r="T49" i="7"/>
  <c r="T33" i="7"/>
  <c r="T47" i="7"/>
  <c r="T125" i="7"/>
  <c r="H29" i="77" l="1"/>
  <c r="I29" i="77" s="1"/>
  <c r="K31" i="77"/>
  <c r="AD130" i="7"/>
  <c r="AE84" i="1"/>
  <c r="AD84" i="1"/>
  <c r="AC83" i="2"/>
  <c r="AD84" i="2"/>
  <c r="AV84" i="2" s="1"/>
  <c r="H10" i="77"/>
  <c r="I10" i="77" s="1"/>
  <c r="K10" i="77"/>
  <c r="H43" i="77"/>
  <c r="I43" i="77" s="1"/>
  <c r="K43" i="77"/>
  <c r="AD143" i="7"/>
  <c r="D144" i="7"/>
  <c r="E144" i="7"/>
  <c r="K42" i="77"/>
  <c r="H42" i="77"/>
  <c r="I42" i="77" s="1"/>
  <c r="AC143" i="7"/>
  <c r="AD42" i="7"/>
  <c r="AD76" i="7" s="1"/>
  <c r="AD122" i="7" s="1"/>
  <c r="AD83" i="2"/>
  <c r="AV83" i="2" s="1"/>
  <c r="K4" i="77"/>
  <c r="H4" i="77"/>
  <c r="I4" i="77" s="1"/>
  <c r="AC42" i="7"/>
  <c r="AC76" i="7" s="1"/>
  <c r="AC122" i="7" s="1"/>
  <c r="AC141" i="7" s="1"/>
  <c r="AC150" i="7" s="1"/>
  <c r="T128" i="7"/>
  <c r="T126" i="7"/>
  <c r="T7" i="7"/>
  <c r="T67" i="7"/>
  <c r="T113" i="7"/>
  <c r="T120" i="7" s="1"/>
  <c r="AD141" i="7" l="1"/>
  <c r="AC144" i="7"/>
  <c r="T130" i="7"/>
  <c r="T76" i="7"/>
  <c r="AD144" i="7" l="1"/>
  <c r="AD150" i="7"/>
  <c r="G30" i="77"/>
  <c r="K30" i="77" s="1"/>
  <c r="G12" i="77"/>
  <c r="G28" i="77" l="1"/>
  <c r="H28" i="77" s="1"/>
  <c r="I28" i="77" s="1"/>
  <c r="H30" i="77"/>
  <c r="I30" i="77" s="1"/>
  <c r="G14" i="77"/>
  <c r="H12" i="77"/>
  <c r="I12" i="77" s="1"/>
  <c r="K12" i="77"/>
  <c r="S11" i="7"/>
  <c r="U11" i="7"/>
  <c r="S75" i="7"/>
  <c r="U75" i="7"/>
  <c r="S12" i="7"/>
  <c r="U12" i="7"/>
  <c r="U27" i="7"/>
  <c r="S27" i="7"/>
  <c r="S50" i="7"/>
  <c r="U50" i="7"/>
  <c r="S10" i="7"/>
  <c r="U10" i="7"/>
  <c r="S14" i="7"/>
  <c r="U14" i="7"/>
  <c r="U8" i="7"/>
  <c r="S8" i="7"/>
  <c r="S22" i="7"/>
  <c r="U22" i="7"/>
  <c r="U38" i="7"/>
  <c r="S38" i="7"/>
  <c r="S117" i="7"/>
  <c r="S69" i="7"/>
  <c r="U69" i="7"/>
  <c r="U65" i="7"/>
  <c r="S65" i="7"/>
  <c r="S66" i="7"/>
  <c r="U66" i="7"/>
  <c r="S18" i="7"/>
  <c r="U18" i="7"/>
  <c r="S26" i="7"/>
  <c r="U26" i="7"/>
  <c r="S57" i="7"/>
  <c r="U57" i="7"/>
  <c r="U43" i="7"/>
  <c r="S43" i="7"/>
  <c r="U74" i="7"/>
  <c r="S74" i="7"/>
  <c r="U58" i="7"/>
  <c r="S58" i="7"/>
  <c r="S62" i="7"/>
  <c r="U62" i="7"/>
  <c r="S54" i="7"/>
  <c r="U54" i="7"/>
  <c r="S40" i="7"/>
  <c r="U40" i="7"/>
  <c r="S20" i="7"/>
  <c r="U20" i="7"/>
  <c r="U59" i="7"/>
  <c r="S59" i="7"/>
  <c r="S61" i="7"/>
  <c r="U61" i="7"/>
  <c r="S34" i="7"/>
  <c r="U34" i="7"/>
  <c r="S35" i="7"/>
  <c r="U35" i="7"/>
  <c r="S42" i="7"/>
  <c r="U42" i="7"/>
  <c r="U33" i="7"/>
  <c r="S33" i="7"/>
  <c r="S70" i="7"/>
  <c r="U70" i="7"/>
  <c r="S73" i="7"/>
  <c r="U73" i="7"/>
  <c r="S53" i="7"/>
  <c r="U53" i="7"/>
  <c r="K28" i="77" l="1"/>
  <c r="G13" i="77"/>
  <c r="H14" i="77"/>
  <c r="I14" i="77" s="1"/>
  <c r="K14" i="77"/>
  <c r="S68" i="7"/>
  <c r="U68" i="7"/>
  <c r="S36" i="7"/>
  <c r="U36" i="7"/>
  <c r="U64" i="7"/>
  <c r="S64" i="7"/>
  <c r="S119" i="7"/>
  <c r="S72" i="7"/>
  <c r="U72" i="7"/>
  <c r="S24" i="7"/>
  <c r="U24" i="7"/>
  <c r="S116" i="7"/>
  <c r="S114" i="7"/>
  <c r="S46" i="7"/>
  <c r="U46" i="7"/>
  <c r="S21" i="7"/>
  <c r="U21" i="7"/>
  <c r="S39" i="7"/>
  <c r="U39" i="7"/>
  <c r="U47" i="7"/>
  <c r="S47" i="7"/>
  <c r="S16" i="7"/>
  <c r="U16" i="7"/>
  <c r="S60" i="7"/>
  <c r="U60" i="7"/>
  <c r="U13" i="7"/>
  <c r="S13" i="7"/>
  <c r="S126" i="7"/>
  <c r="S49" i="7"/>
  <c r="U49" i="7"/>
  <c r="U71" i="7"/>
  <c r="S71" i="7"/>
  <c r="S67" i="7"/>
  <c r="U67" i="7"/>
  <c r="U23" i="7"/>
  <c r="S23" i="7"/>
  <c r="S17" i="7"/>
  <c r="U17" i="7"/>
  <c r="S113" i="7"/>
  <c r="U15" i="7"/>
  <c r="S15" i="7"/>
  <c r="S9" i="7"/>
  <c r="U9" i="7"/>
  <c r="S37" i="7"/>
  <c r="U37" i="7"/>
  <c r="S63" i="7"/>
  <c r="U63" i="7"/>
  <c r="S32" i="7"/>
  <c r="U32" i="7"/>
  <c r="S19" i="7"/>
  <c r="U19" i="7"/>
  <c r="S29" i="7"/>
  <c r="U29" i="7"/>
  <c r="U55" i="7"/>
  <c r="S55" i="7"/>
  <c r="S31" i="7"/>
  <c r="U31" i="7"/>
  <c r="U117" i="7"/>
  <c r="S56" i="7"/>
  <c r="U56" i="7"/>
  <c r="U45" i="7"/>
  <c r="S45" i="7"/>
  <c r="U28" i="7"/>
  <c r="S28" i="7"/>
  <c r="S127" i="7"/>
  <c r="S41" i="7"/>
  <c r="U41" i="7"/>
  <c r="U25" i="7"/>
  <c r="S25" i="7"/>
  <c r="S115" i="7"/>
  <c r="S52" i="7"/>
  <c r="U52" i="7"/>
  <c r="S51" i="7"/>
  <c r="U51" i="7"/>
  <c r="U48" i="7"/>
  <c r="S48" i="7"/>
  <c r="U30" i="7"/>
  <c r="S30" i="7"/>
  <c r="U44" i="7"/>
  <c r="S44" i="7"/>
  <c r="S118" i="7"/>
  <c r="S128" i="7"/>
  <c r="S7" i="7"/>
  <c r="E114" i="7" l="1"/>
  <c r="E119" i="7"/>
  <c r="E115" i="7"/>
  <c r="E116" i="7"/>
  <c r="K1" i="77"/>
  <c r="K13" i="77"/>
  <c r="H13" i="77"/>
  <c r="I13" i="77" s="1"/>
  <c r="E118" i="7"/>
  <c r="E117" i="7"/>
  <c r="G25" i="77"/>
  <c r="S76" i="7"/>
  <c r="U119" i="7"/>
  <c r="U118" i="7"/>
  <c r="U115" i="7"/>
  <c r="U7" i="7"/>
  <c r="U76" i="7" s="1"/>
  <c r="U127" i="7"/>
  <c r="U113" i="7"/>
  <c r="U128" i="7"/>
  <c r="S120" i="7"/>
  <c r="U126" i="7"/>
  <c r="U114" i="7"/>
  <c r="U116" i="7"/>
  <c r="E113" i="7" l="1"/>
  <c r="F116" i="7"/>
  <c r="Q116" i="7" s="1"/>
  <c r="F115" i="7"/>
  <c r="Q115" i="7" s="1"/>
  <c r="F119" i="7"/>
  <c r="Q119" i="7" s="1"/>
  <c r="V119" i="7"/>
  <c r="H25" i="77"/>
  <c r="I25" i="77" s="1"/>
  <c r="K25" i="77"/>
  <c r="V118" i="7"/>
  <c r="F118" i="7"/>
  <c r="Q118" i="7" s="1"/>
  <c r="F117" i="7"/>
  <c r="Q117" i="7" s="1"/>
  <c r="F113" i="7"/>
  <c r="F114" i="7"/>
  <c r="Q114" i="7" s="1"/>
  <c r="U120" i="7"/>
  <c r="W118" i="7" l="1"/>
  <c r="V116" i="7"/>
  <c r="X118" i="7"/>
  <c r="BG118" i="7" s="1"/>
  <c r="BI118" i="7" s="1"/>
  <c r="X119" i="7"/>
  <c r="BG119" i="7" s="1"/>
  <c r="BI119" i="7" s="1"/>
  <c r="X116" i="7"/>
  <c r="BG116" i="7" s="1"/>
  <c r="BI116" i="7" s="1"/>
  <c r="W119" i="7"/>
  <c r="Q113" i="7"/>
  <c r="Q120" i="7" s="1"/>
  <c r="F120" i="7"/>
  <c r="X117" i="7"/>
  <c r="BG117" i="7" s="1"/>
  <c r="BI117" i="7" s="1"/>
  <c r="V117" i="7"/>
  <c r="G26" i="77"/>
  <c r="W116" i="7"/>
  <c r="Y118" i="7" l="1"/>
  <c r="BC129" i="7"/>
  <c r="BC130" i="7" s="1"/>
  <c r="V115" i="7"/>
  <c r="W117" i="7"/>
  <c r="V114" i="7"/>
  <c r="V113" i="7"/>
  <c r="H26" i="77"/>
  <c r="I26" i="77" s="1"/>
  <c r="K26" i="77"/>
  <c r="G27" i="77"/>
  <c r="AO129" i="7"/>
  <c r="AO130" i="7" s="1"/>
  <c r="AX129" i="7"/>
  <c r="AX130" i="7" s="1"/>
  <c r="AU129" i="7"/>
  <c r="AU130" i="7" s="1"/>
  <c r="BA129" i="7"/>
  <c r="BA130" i="7" s="1"/>
  <c r="AZ129" i="7"/>
  <c r="AZ130" i="7" s="1"/>
  <c r="S125" i="7"/>
  <c r="Y119" i="7" l="1"/>
  <c r="Y116" i="7"/>
  <c r="X115" i="7"/>
  <c r="V120" i="7"/>
  <c r="Y114" i="7"/>
  <c r="W115" i="7"/>
  <c r="W120" i="7" s="1"/>
  <c r="W122" i="7" s="1"/>
  <c r="W141" i="7" s="1"/>
  <c r="W150" i="7" s="1"/>
  <c r="BD129" i="7"/>
  <c r="BD130" i="7" s="1"/>
  <c r="K27" i="77"/>
  <c r="H27" i="77"/>
  <c r="I27" i="77" s="1"/>
  <c r="G33" i="77"/>
  <c r="Y113" i="7"/>
  <c r="Y117" i="7"/>
  <c r="S124" i="7"/>
  <c r="S130" i="7" s="1"/>
  <c r="U125" i="7"/>
  <c r="H33" i="77" l="1"/>
  <c r="I33" i="77" s="1"/>
  <c r="K33" i="77"/>
  <c r="R143" i="7"/>
  <c r="G48" i="77"/>
  <c r="F129" i="7"/>
  <c r="Q129" i="7" s="1"/>
  <c r="V129" i="7" s="1"/>
  <c r="Y129" i="7" s="1"/>
  <c r="BG113" i="7"/>
  <c r="BI113" i="7" s="1"/>
  <c r="G34" i="77"/>
  <c r="X120" i="7"/>
  <c r="BG115" i="7"/>
  <c r="BI115" i="7" s="1"/>
  <c r="U124" i="7"/>
  <c r="U130" i="7" s="1"/>
  <c r="BI120" i="7" l="1"/>
  <c r="BG120" i="7"/>
  <c r="K34" i="77"/>
  <c r="H34" i="77"/>
  <c r="I34" i="77" s="1"/>
  <c r="F126" i="7"/>
  <c r="Q126" i="7" s="1"/>
  <c r="G49" i="77"/>
  <c r="G50" i="77"/>
  <c r="F127" i="7"/>
  <c r="Q127" i="7" s="1"/>
  <c r="F128" i="7"/>
  <c r="Q128" i="7" s="1"/>
  <c r="G51" i="77"/>
  <c r="K48" i="77"/>
  <c r="H48" i="77"/>
  <c r="I48" i="77" s="1"/>
  <c r="Y115" i="7"/>
  <c r="Y120" i="7" s="1"/>
  <c r="Y128" i="7" l="1"/>
  <c r="V128" i="7"/>
  <c r="E124" i="7"/>
  <c r="K49" i="77"/>
  <c r="H49" i="77"/>
  <c r="I49" i="77" s="1"/>
  <c r="H51" i="77"/>
  <c r="I51" i="77" s="1"/>
  <c r="K51" i="77"/>
  <c r="Y127" i="7"/>
  <c r="V127" i="7"/>
  <c r="E125" i="7"/>
  <c r="Y126" i="7"/>
  <c r="V126" i="7"/>
  <c r="K50" i="77"/>
  <c r="H50" i="77"/>
  <c r="I50" i="77" s="1"/>
  <c r="F125" i="7" l="1"/>
  <c r="Q125" i="7" s="1"/>
  <c r="F124" i="7"/>
  <c r="G46" i="77" l="1"/>
  <c r="Q124" i="7"/>
  <c r="Q130" i="7" s="1"/>
  <c r="F130" i="7"/>
  <c r="G45" i="77"/>
  <c r="V124" i="7" l="1"/>
  <c r="V125" i="7"/>
  <c r="Y125" i="7" s="1"/>
  <c r="K45" i="77"/>
  <c r="H45" i="77"/>
  <c r="I45" i="77" s="1"/>
  <c r="K46" i="77"/>
  <c r="H46" i="77"/>
  <c r="I46" i="77" s="1"/>
  <c r="Y124" i="7" l="1"/>
  <c r="Y130" i="7" s="1"/>
  <c r="V130" i="7"/>
  <c r="L74" i="1" l="1"/>
  <c r="J74" i="2"/>
  <c r="J72" i="2"/>
  <c r="L72" i="1"/>
  <c r="L69" i="1"/>
  <c r="J69" i="2"/>
  <c r="L67" i="1"/>
  <c r="J67" i="2"/>
  <c r="L64" i="1"/>
  <c r="J64" i="2"/>
  <c r="L62" i="1"/>
  <c r="J62" i="2"/>
  <c r="L60" i="1"/>
  <c r="J60" i="2"/>
  <c r="J58" i="2"/>
  <c r="L58" i="1"/>
  <c r="J56" i="2"/>
  <c r="L56" i="1"/>
  <c r="J54" i="2"/>
  <c r="L54" i="1"/>
  <c r="J51" i="2"/>
  <c r="L51" i="1"/>
  <c r="L49" i="1"/>
  <c r="J49" i="2"/>
  <c r="J47" i="2"/>
  <c r="L47" i="1"/>
  <c r="L45" i="1"/>
  <c r="J45" i="2"/>
  <c r="J43" i="2"/>
  <c r="L43" i="1"/>
  <c r="J40" i="2"/>
  <c r="L40" i="1"/>
  <c r="J38" i="2"/>
  <c r="L38" i="1"/>
  <c r="J36" i="2"/>
  <c r="L36" i="1"/>
  <c r="J34" i="2"/>
  <c r="L34" i="1"/>
  <c r="L32" i="1"/>
  <c r="J32" i="2"/>
  <c r="L30" i="1"/>
  <c r="J30" i="2"/>
  <c r="L28" i="1"/>
  <c r="J28" i="2"/>
  <c r="J25" i="2"/>
  <c r="L25" i="1"/>
  <c r="L23" i="1"/>
  <c r="J23" i="2"/>
  <c r="L21" i="1"/>
  <c r="J21" i="2"/>
  <c r="J19" i="2"/>
  <c r="L19" i="1"/>
  <c r="J17" i="2"/>
  <c r="L17" i="1"/>
  <c r="J15" i="2"/>
  <c r="L15" i="1"/>
  <c r="L13" i="1"/>
  <c r="J13" i="2"/>
  <c r="L11" i="1"/>
  <c r="J11" i="2"/>
  <c r="L8" i="1"/>
  <c r="J8" i="2"/>
  <c r="I74" i="1"/>
  <c r="G74" i="2"/>
  <c r="I72" i="1"/>
  <c r="G72" i="2"/>
  <c r="I70" i="1"/>
  <c r="G70" i="2"/>
  <c r="G68" i="2"/>
  <c r="I68" i="1"/>
  <c r="I66" i="1"/>
  <c r="G66" i="2"/>
  <c r="G63" i="2"/>
  <c r="I63" i="1"/>
  <c r="G61" i="2"/>
  <c r="I61" i="1"/>
  <c r="I59" i="1"/>
  <c r="G59" i="2"/>
  <c r="G57" i="2"/>
  <c r="I57" i="1"/>
  <c r="G55" i="2"/>
  <c r="I55" i="1"/>
  <c r="G53" i="2"/>
  <c r="I53" i="1"/>
  <c r="I51" i="1"/>
  <c r="G51" i="2"/>
  <c r="G49" i="2"/>
  <c r="I49" i="1"/>
  <c r="G47" i="2"/>
  <c r="I47" i="1"/>
  <c r="G45" i="2"/>
  <c r="I45" i="1"/>
  <c r="G43" i="2"/>
  <c r="I43" i="1"/>
  <c r="I41" i="1"/>
  <c r="G41" i="2"/>
  <c r="I38" i="1"/>
  <c r="G38" i="2"/>
  <c r="G36" i="2"/>
  <c r="I36" i="1"/>
  <c r="I34" i="1"/>
  <c r="G34" i="2"/>
  <c r="I32" i="1"/>
  <c r="G32" i="2"/>
  <c r="I30" i="1"/>
  <c r="G30" i="2"/>
  <c r="G28" i="2"/>
  <c r="I28" i="1"/>
  <c r="I26" i="1"/>
  <c r="G26" i="2"/>
  <c r="G24" i="2"/>
  <c r="I24" i="1"/>
  <c r="I22" i="1"/>
  <c r="G22" i="2"/>
  <c r="G20" i="2"/>
  <c r="I20" i="1"/>
  <c r="I17" i="1"/>
  <c r="G17" i="2"/>
  <c r="I15" i="1"/>
  <c r="G15" i="2"/>
  <c r="I13" i="1"/>
  <c r="G13" i="2"/>
  <c r="G11" i="2"/>
  <c r="I11" i="1"/>
  <c r="I9" i="1"/>
  <c r="G9" i="2"/>
  <c r="G7" i="2"/>
  <c r="I7" i="1"/>
  <c r="P75" i="2"/>
  <c r="R75" i="1"/>
  <c r="P74" i="2"/>
  <c r="R74" i="1"/>
  <c r="R73" i="1"/>
  <c r="P73" i="2"/>
  <c r="R72" i="1"/>
  <c r="P72" i="2"/>
  <c r="P71" i="2"/>
  <c r="R71" i="1"/>
  <c r="P70" i="2"/>
  <c r="R70" i="1"/>
  <c r="P69" i="2"/>
  <c r="R69" i="1"/>
  <c r="R68" i="1"/>
  <c r="P68" i="2"/>
  <c r="P67" i="2"/>
  <c r="R67" i="1"/>
  <c r="R66" i="1"/>
  <c r="P66" i="2"/>
  <c r="P65" i="2"/>
  <c r="R65" i="1"/>
  <c r="P64" i="2"/>
  <c r="R64" i="1"/>
  <c r="R63" i="1"/>
  <c r="P63" i="2"/>
  <c r="R62" i="1"/>
  <c r="P62" i="2"/>
  <c r="R61" i="1"/>
  <c r="P61" i="2"/>
  <c r="R60" i="1"/>
  <c r="P60" i="2"/>
  <c r="R59" i="1"/>
  <c r="P59" i="2"/>
  <c r="R58" i="1"/>
  <c r="P58" i="2"/>
  <c r="R57" i="1"/>
  <c r="P57" i="2"/>
  <c r="R56" i="1"/>
  <c r="P56" i="2"/>
  <c r="R55" i="1"/>
  <c r="P55" i="2"/>
  <c r="R54" i="1"/>
  <c r="P54" i="2"/>
  <c r="R53" i="1"/>
  <c r="P53" i="2"/>
  <c r="R52" i="1"/>
  <c r="P52" i="2"/>
  <c r="P51" i="2"/>
  <c r="R51" i="1"/>
  <c r="P50" i="2"/>
  <c r="R50" i="1"/>
  <c r="P49" i="2"/>
  <c r="R49" i="1"/>
  <c r="R48" i="1"/>
  <c r="P48" i="2"/>
  <c r="P47" i="2"/>
  <c r="R47" i="1"/>
  <c r="P46" i="2"/>
  <c r="R46" i="1"/>
  <c r="P45" i="2"/>
  <c r="R45" i="1"/>
  <c r="R44" i="1"/>
  <c r="P44" i="2"/>
  <c r="P43" i="2"/>
  <c r="R43" i="1"/>
  <c r="P42" i="2"/>
  <c r="R42" i="1"/>
  <c r="P41" i="2"/>
  <c r="R41" i="1"/>
  <c r="P40" i="2"/>
  <c r="R40" i="1"/>
  <c r="P39" i="2"/>
  <c r="R39" i="1"/>
  <c r="R38" i="1"/>
  <c r="P38" i="2"/>
  <c r="R37" i="1"/>
  <c r="P37" i="2"/>
  <c r="P36" i="2"/>
  <c r="R36" i="1"/>
  <c r="P35" i="2"/>
  <c r="R35" i="1"/>
  <c r="R34" i="1"/>
  <c r="P34" i="2"/>
  <c r="P33" i="2"/>
  <c r="R33" i="1"/>
  <c r="R32" i="1"/>
  <c r="P32" i="2"/>
  <c r="P31" i="2"/>
  <c r="R31" i="1"/>
  <c r="P30" i="2"/>
  <c r="R30" i="1"/>
  <c r="R29" i="1"/>
  <c r="P29" i="2"/>
  <c r="P28" i="2"/>
  <c r="R28" i="1"/>
  <c r="R27" i="1"/>
  <c r="P27" i="2"/>
  <c r="R26" i="1"/>
  <c r="P26" i="2"/>
  <c r="R25" i="1"/>
  <c r="P25" i="2"/>
  <c r="P24" i="2"/>
  <c r="R24" i="1"/>
  <c r="R23" i="1"/>
  <c r="P23" i="2"/>
  <c r="P22" i="2"/>
  <c r="R22" i="1"/>
  <c r="R21" i="1"/>
  <c r="P21" i="2"/>
  <c r="P20" i="2"/>
  <c r="R20" i="1"/>
  <c r="R19" i="1"/>
  <c r="P19" i="2"/>
  <c r="R18" i="1"/>
  <c r="P18" i="2"/>
  <c r="R17" i="1"/>
  <c r="P17" i="2"/>
  <c r="R16" i="1"/>
  <c r="P16" i="2"/>
  <c r="P15" i="2"/>
  <c r="R15" i="1"/>
  <c r="R14" i="1"/>
  <c r="P14" i="2"/>
  <c r="P13" i="2"/>
  <c r="R13" i="1"/>
  <c r="P12" i="2"/>
  <c r="R12" i="1"/>
  <c r="P11" i="2"/>
  <c r="R11" i="1"/>
  <c r="P10" i="2"/>
  <c r="R10" i="1"/>
  <c r="R9" i="1"/>
  <c r="P9" i="2"/>
  <c r="P8" i="2"/>
  <c r="R8" i="1"/>
  <c r="R7" i="1"/>
  <c r="P7" i="2"/>
  <c r="J75" i="2"/>
  <c r="L75" i="1"/>
  <c r="L73" i="1"/>
  <c r="J73" i="2"/>
  <c r="J71" i="2"/>
  <c r="L71" i="1"/>
  <c r="J70" i="2"/>
  <c r="L70" i="1"/>
  <c r="J68" i="2"/>
  <c r="L68" i="1"/>
  <c r="J66" i="2"/>
  <c r="L66" i="1"/>
  <c r="L65" i="1"/>
  <c r="J65" i="2"/>
  <c r="L63" i="1"/>
  <c r="J63" i="2"/>
  <c r="L61" i="1"/>
  <c r="J61" i="2"/>
  <c r="J59" i="2"/>
  <c r="L59" i="1"/>
  <c r="J57" i="2"/>
  <c r="L57" i="1"/>
  <c r="L55" i="1"/>
  <c r="J55" i="2"/>
  <c r="J53" i="2"/>
  <c r="L53" i="1"/>
  <c r="L52" i="1"/>
  <c r="J52" i="2"/>
  <c r="L50" i="1"/>
  <c r="J50" i="2"/>
  <c r="J48" i="2"/>
  <c r="L48" i="1"/>
  <c r="J46" i="2"/>
  <c r="L46" i="1"/>
  <c r="J44" i="2"/>
  <c r="L44" i="1"/>
  <c r="J42" i="2"/>
  <c r="L42" i="1"/>
  <c r="J41" i="2"/>
  <c r="L41" i="1"/>
  <c r="J39" i="2"/>
  <c r="L39" i="1"/>
  <c r="L37" i="1"/>
  <c r="J37" i="2"/>
  <c r="J35" i="2"/>
  <c r="L35" i="1"/>
  <c r="J33" i="2"/>
  <c r="L33" i="1"/>
  <c r="L31" i="1"/>
  <c r="J31" i="2"/>
  <c r="J29" i="2"/>
  <c r="L29" i="1"/>
  <c r="L27" i="1"/>
  <c r="J27" i="2"/>
  <c r="L26" i="1"/>
  <c r="J26" i="2"/>
  <c r="L24" i="1"/>
  <c r="J24" i="2"/>
  <c r="J22" i="2"/>
  <c r="L22" i="1"/>
  <c r="L20" i="1"/>
  <c r="J20" i="2"/>
  <c r="J18" i="2"/>
  <c r="L18" i="1"/>
  <c r="J16" i="2"/>
  <c r="L16" i="1"/>
  <c r="L14" i="1"/>
  <c r="J14" i="2"/>
  <c r="L12" i="1"/>
  <c r="J12" i="2"/>
  <c r="L10" i="1"/>
  <c r="J10" i="2"/>
  <c r="L9" i="1"/>
  <c r="J9" i="2"/>
  <c r="L7" i="1"/>
  <c r="J7" i="2"/>
  <c r="G75" i="2"/>
  <c r="I75" i="1"/>
  <c r="I73" i="1"/>
  <c r="G73" i="2"/>
  <c r="I71" i="1"/>
  <c r="G71" i="2"/>
  <c r="G69" i="2"/>
  <c r="I69" i="1"/>
  <c r="I67" i="1"/>
  <c r="G67" i="2"/>
  <c r="I65" i="1"/>
  <c r="G65" i="2"/>
  <c r="I64" i="1"/>
  <c r="G64" i="2"/>
  <c r="I62" i="1"/>
  <c r="G62" i="2"/>
  <c r="I60" i="1"/>
  <c r="G60" i="2"/>
  <c r="G58" i="2"/>
  <c r="I58" i="1"/>
  <c r="G56" i="2"/>
  <c r="I56" i="1"/>
  <c r="G54" i="2"/>
  <c r="I54" i="1"/>
  <c r="I52" i="1"/>
  <c r="G52" i="2"/>
  <c r="I50" i="1"/>
  <c r="G50" i="2"/>
  <c r="G48" i="2"/>
  <c r="I48" i="1"/>
  <c r="I46" i="1"/>
  <c r="G46" i="2"/>
  <c r="I44" i="1"/>
  <c r="G44" i="2"/>
  <c r="I42" i="1"/>
  <c r="G42" i="2"/>
  <c r="I40" i="1"/>
  <c r="G40" i="2"/>
  <c r="I39" i="1"/>
  <c r="G39" i="2"/>
  <c r="I37" i="1"/>
  <c r="G37" i="2"/>
  <c r="I35" i="1"/>
  <c r="G35" i="2"/>
  <c r="I33" i="1"/>
  <c r="G33" i="2"/>
  <c r="I31" i="1"/>
  <c r="G31" i="2"/>
  <c r="I29" i="1"/>
  <c r="G29" i="2"/>
  <c r="I27" i="1"/>
  <c r="G27" i="2"/>
  <c r="I25" i="1"/>
  <c r="G25" i="2"/>
  <c r="I23" i="1"/>
  <c r="G23" i="2"/>
  <c r="I21" i="1"/>
  <c r="G21" i="2"/>
  <c r="I19" i="1"/>
  <c r="G19" i="2"/>
  <c r="G18" i="2"/>
  <c r="I18" i="1"/>
  <c r="I16" i="1"/>
  <c r="G16" i="2"/>
  <c r="I14" i="1"/>
  <c r="G14" i="2"/>
  <c r="G12" i="2"/>
  <c r="I12" i="1"/>
  <c r="G10" i="2"/>
  <c r="I10" i="1"/>
  <c r="G8" i="2"/>
  <c r="I8" i="1"/>
  <c r="O75" i="1"/>
  <c r="M75" i="2"/>
  <c r="M74" i="2"/>
  <c r="O74" i="1"/>
  <c r="M73" i="2"/>
  <c r="O73" i="1"/>
  <c r="M72" i="2"/>
  <c r="O72" i="1"/>
  <c r="M71" i="2"/>
  <c r="O71" i="1"/>
  <c r="O70" i="1"/>
  <c r="M70" i="2"/>
  <c r="M69" i="2"/>
  <c r="O69" i="1"/>
  <c r="M68" i="2"/>
  <c r="O68" i="1"/>
  <c r="O67" i="1"/>
  <c r="M67" i="2"/>
  <c r="O66" i="1"/>
  <c r="M66" i="2"/>
  <c r="O65" i="1"/>
  <c r="M65" i="2"/>
  <c r="M64" i="2"/>
  <c r="O64" i="1"/>
  <c r="M63" i="2"/>
  <c r="O63" i="1"/>
  <c r="M62" i="2"/>
  <c r="O62" i="1"/>
  <c r="M61" i="2"/>
  <c r="O61" i="1"/>
  <c r="M60" i="2"/>
  <c r="O60" i="1"/>
  <c r="O59" i="1"/>
  <c r="M59" i="2"/>
  <c r="M58" i="2"/>
  <c r="O58" i="1"/>
  <c r="M57" i="2"/>
  <c r="O57" i="1"/>
  <c r="O56" i="1"/>
  <c r="M56" i="2"/>
  <c r="O55" i="1"/>
  <c r="M55" i="2"/>
  <c r="M54" i="2"/>
  <c r="O54" i="1"/>
  <c r="M53" i="2"/>
  <c r="O53" i="1"/>
  <c r="M52" i="2"/>
  <c r="O52" i="1"/>
  <c r="M51" i="2"/>
  <c r="O51" i="1"/>
  <c r="O50" i="1"/>
  <c r="M50" i="2"/>
  <c r="O49" i="1"/>
  <c r="M49" i="2"/>
  <c r="O48" i="1"/>
  <c r="M48" i="2"/>
  <c r="M47" i="2"/>
  <c r="O47" i="1"/>
  <c r="M46" i="2"/>
  <c r="O46" i="1"/>
  <c r="M45" i="2"/>
  <c r="O45" i="1"/>
  <c r="M44" i="2"/>
  <c r="O44" i="1"/>
  <c r="O43" i="1"/>
  <c r="M43" i="2"/>
  <c r="O42" i="1"/>
  <c r="M42" i="2"/>
  <c r="M41" i="2"/>
  <c r="O41" i="1"/>
  <c r="M40" i="2"/>
  <c r="O40" i="1"/>
  <c r="O39" i="1"/>
  <c r="M39" i="2"/>
  <c r="O38" i="1"/>
  <c r="M38" i="2"/>
  <c r="O37" i="1"/>
  <c r="M37" i="2"/>
  <c r="M36" i="2"/>
  <c r="O36" i="1"/>
  <c r="O35" i="1"/>
  <c r="M35" i="2"/>
  <c r="M34" i="2"/>
  <c r="O34" i="1"/>
  <c r="M33" i="2"/>
  <c r="O33" i="1"/>
  <c r="O32" i="1"/>
  <c r="M32" i="2"/>
  <c r="O31" i="1"/>
  <c r="M31" i="2"/>
  <c r="M30" i="2"/>
  <c r="O30" i="1"/>
  <c r="O29" i="1"/>
  <c r="M29" i="2"/>
  <c r="O28" i="1"/>
  <c r="M28" i="2"/>
  <c r="O27" i="1"/>
  <c r="M27" i="2"/>
  <c r="O26" i="1"/>
  <c r="M26" i="2"/>
  <c r="M25" i="2"/>
  <c r="O25" i="1"/>
  <c r="O24" i="1"/>
  <c r="M24" i="2"/>
  <c r="M23" i="2"/>
  <c r="O23" i="1"/>
  <c r="O22" i="1"/>
  <c r="M22" i="2"/>
  <c r="O21" i="1"/>
  <c r="M21" i="2"/>
  <c r="O20" i="1"/>
  <c r="M20" i="2"/>
  <c r="M19" i="2"/>
  <c r="O19" i="1"/>
  <c r="M18" i="2"/>
  <c r="O18" i="1"/>
  <c r="O17" i="1"/>
  <c r="M17" i="2"/>
  <c r="O16" i="1"/>
  <c r="M16" i="2"/>
  <c r="O15" i="1"/>
  <c r="M15" i="2"/>
  <c r="O14" i="1"/>
  <c r="M14" i="2"/>
  <c r="O13" i="1"/>
  <c r="M13" i="2"/>
  <c r="O12" i="1"/>
  <c r="M12" i="2"/>
  <c r="M11" i="2"/>
  <c r="O11" i="1"/>
  <c r="O10" i="1"/>
  <c r="M10" i="2"/>
  <c r="M9" i="2"/>
  <c r="O9" i="1"/>
  <c r="M8" i="2"/>
  <c r="O8" i="1"/>
  <c r="O7" i="1"/>
  <c r="M7" i="2"/>
  <c r="P100" i="7" l="1"/>
  <c r="P85" i="7"/>
  <c r="P98" i="7"/>
  <c r="L137" i="7"/>
  <c r="L105" i="7"/>
  <c r="L92" i="7"/>
  <c r="L136" i="7"/>
  <c r="L103" i="7"/>
  <c r="L97" i="7"/>
  <c r="L82" i="7"/>
  <c r="L100" i="7"/>
  <c r="L84" i="7"/>
  <c r="M44" i="1"/>
  <c r="M65" i="1"/>
  <c r="M66" i="1"/>
  <c r="P108" i="7"/>
  <c r="P106" i="7"/>
  <c r="K31" i="2"/>
  <c r="M35" i="1"/>
  <c r="M41" i="1"/>
  <c r="S40" i="1"/>
  <c r="M39" i="1"/>
  <c r="S37" i="1"/>
  <c r="S39" i="1"/>
  <c r="P71" i="1"/>
  <c r="H16" i="2"/>
  <c r="M26" i="1"/>
  <c r="N79" i="7"/>
  <c r="N90" i="7"/>
  <c r="N94" i="7"/>
  <c r="N85" i="7"/>
  <c r="N138" i="7"/>
  <c r="P10" i="1"/>
  <c r="N13" i="2"/>
  <c r="P22" i="1"/>
  <c r="P37" i="1"/>
  <c r="J40" i="1"/>
  <c r="S25" i="1"/>
  <c r="M13" i="1"/>
  <c r="M15" i="1"/>
  <c r="M19" i="1"/>
  <c r="P19" i="1"/>
  <c r="P26" i="1"/>
  <c r="P27" i="1"/>
  <c r="P43" i="1"/>
  <c r="P45" i="1"/>
  <c r="P51" i="1"/>
  <c r="P63" i="1"/>
  <c r="S20" i="1"/>
  <c r="S48" i="1"/>
  <c r="S62" i="1"/>
  <c r="J24" i="1"/>
  <c r="J32" i="1"/>
  <c r="J38" i="1"/>
  <c r="J61" i="1"/>
  <c r="M38" i="1"/>
  <c r="M69" i="1"/>
  <c r="S33" i="1"/>
  <c r="N8" i="2"/>
  <c r="P8" i="1"/>
  <c r="P11" i="1"/>
  <c r="P12" i="1"/>
  <c r="P16" i="1"/>
  <c r="N20" i="2"/>
  <c r="P20" i="1"/>
  <c r="P21" i="1"/>
  <c r="N22" i="2"/>
  <c r="P24" i="1"/>
  <c r="N26" i="2"/>
  <c r="N29" i="2"/>
  <c r="P29" i="1"/>
  <c r="P30" i="1"/>
  <c r="P34" i="1"/>
  <c r="P35" i="1"/>
  <c r="N37" i="2"/>
  <c r="P38" i="1"/>
  <c r="P39" i="1"/>
  <c r="P41" i="1"/>
  <c r="P42" i="1"/>
  <c r="N44" i="2"/>
  <c r="N48" i="2"/>
  <c r="P49" i="1"/>
  <c r="N49" i="2"/>
  <c r="N52" i="2"/>
  <c r="P52" i="1"/>
  <c r="P55" i="1"/>
  <c r="P59" i="1"/>
  <c r="P60" i="1"/>
  <c r="P62" i="1"/>
  <c r="N66" i="2"/>
  <c r="N67" i="2"/>
  <c r="P70" i="1"/>
  <c r="P72" i="1"/>
  <c r="P74" i="1"/>
  <c r="P75" i="1"/>
  <c r="J8" i="1"/>
  <c r="H12" i="2"/>
  <c r="H14" i="2"/>
  <c r="H21" i="2"/>
  <c r="H27" i="2"/>
  <c r="H29" i="2"/>
  <c r="J31" i="1"/>
  <c r="H37" i="2"/>
  <c r="H46" i="2"/>
  <c r="J50" i="1"/>
  <c r="J52" i="1"/>
  <c r="H56" i="2"/>
  <c r="H58" i="2"/>
  <c r="J64" i="1"/>
  <c r="H65" i="2"/>
  <c r="J71" i="1"/>
  <c r="H71" i="2"/>
  <c r="J73" i="1"/>
  <c r="D51" i="2"/>
  <c r="K7" i="2"/>
  <c r="M9" i="1"/>
  <c r="K12" i="2"/>
  <c r="M14" i="1"/>
  <c r="K14" i="2"/>
  <c r="K16" i="2"/>
  <c r="K20" i="2"/>
  <c r="M20" i="1"/>
  <c r="K29" i="2"/>
  <c r="K37" i="2"/>
  <c r="M37" i="1"/>
  <c r="K41" i="2"/>
  <c r="M42" i="1"/>
  <c r="K44" i="2"/>
  <c r="M50" i="1"/>
  <c r="M57" i="1"/>
  <c r="M59" i="1"/>
  <c r="K68" i="2"/>
  <c r="M70" i="1"/>
  <c r="K73" i="2"/>
  <c r="K75" i="2"/>
  <c r="Q7" i="2"/>
  <c r="Q9" i="2"/>
  <c r="S10" i="1"/>
  <c r="S14" i="1"/>
  <c r="S15" i="1"/>
  <c r="Q20" i="2"/>
  <c r="Q21" i="2"/>
  <c r="S23" i="1"/>
  <c r="S27" i="1"/>
  <c r="Q28" i="2"/>
  <c r="S29" i="1"/>
  <c r="S30" i="1"/>
  <c r="S34" i="1"/>
  <c r="S38" i="1"/>
  <c r="Q38" i="2"/>
  <c r="Q42" i="2"/>
  <c r="Q47" i="2"/>
  <c r="S50" i="1"/>
  <c r="Q50" i="2"/>
  <c r="Q52" i="2"/>
  <c r="S54" i="1"/>
  <c r="Q60" i="2"/>
  <c r="S61" i="1"/>
  <c r="Q62" i="2"/>
  <c r="Q63" i="2"/>
  <c r="Q64" i="2"/>
  <c r="Q68" i="2"/>
  <c r="S74" i="1"/>
  <c r="Q74" i="2"/>
  <c r="S75" i="1"/>
  <c r="J9" i="1"/>
  <c r="H9" i="2"/>
  <c r="H11" i="2"/>
  <c r="H13" i="2"/>
  <c r="J13" i="1"/>
  <c r="H26" i="2"/>
  <c r="H34" i="2"/>
  <c r="J41" i="1"/>
  <c r="H41" i="2"/>
  <c r="H43" i="2"/>
  <c r="J49" i="1"/>
  <c r="H49" i="2"/>
  <c r="J53" i="1"/>
  <c r="H53" i="2"/>
  <c r="J57" i="1"/>
  <c r="J66" i="1"/>
  <c r="H68" i="2"/>
  <c r="J72" i="1"/>
  <c r="H72" i="2"/>
  <c r="D19" i="2"/>
  <c r="D35" i="2"/>
  <c r="D43" i="2"/>
  <c r="D75" i="2"/>
  <c r="M8" i="1"/>
  <c r="K13" i="2"/>
  <c r="K17" i="2"/>
  <c r="M17" i="1"/>
  <c r="K19" i="2"/>
  <c r="K28" i="2"/>
  <c r="M34" i="1"/>
  <c r="K36" i="2"/>
  <c r="M43" i="1"/>
  <c r="K56" i="2"/>
  <c r="M64" i="1"/>
  <c r="M67" i="1"/>
  <c r="K74" i="2"/>
  <c r="P7" i="1"/>
  <c r="N9" i="2"/>
  <c r="N10" i="2"/>
  <c r="N12" i="2"/>
  <c r="N14" i="2"/>
  <c r="N15" i="2"/>
  <c r="N17" i="2"/>
  <c r="P23" i="1"/>
  <c r="N25" i="2"/>
  <c r="N28" i="2"/>
  <c r="P28" i="1"/>
  <c r="N30" i="2"/>
  <c r="P33" i="1"/>
  <c r="N34" i="2"/>
  <c r="N35" i="2"/>
  <c r="N36" i="2"/>
  <c r="P36" i="1"/>
  <c r="N38" i="2"/>
  <c r="N42" i="2"/>
  <c r="N45" i="2"/>
  <c r="P46" i="1"/>
  <c r="P47" i="1"/>
  <c r="N47" i="2"/>
  <c r="N51" i="2"/>
  <c r="P53" i="1"/>
  <c r="N55" i="2"/>
  <c r="P56" i="1"/>
  <c r="N56" i="2"/>
  <c r="P57" i="1"/>
  <c r="P58" i="1"/>
  <c r="N60" i="2"/>
  <c r="P67" i="1"/>
  <c r="N68" i="2"/>
  <c r="N70" i="2"/>
  <c r="N73" i="2"/>
  <c r="N75" i="2"/>
  <c r="J10" i="1"/>
  <c r="J14" i="1"/>
  <c r="J21" i="1"/>
  <c r="J23" i="1"/>
  <c r="H23" i="2"/>
  <c r="J25" i="1"/>
  <c r="H25" i="2"/>
  <c r="J29" i="1"/>
  <c r="H31" i="2"/>
  <c r="H40" i="2"/>
  <c r="J44" i="1"/>
  <c r="J54" i="1"/>
  <c r="H54" i="2"/>
  <c r="J56" i="1"/>
  <c r="J58" i="1"/>
  <c r="J62" i="1"/>
  <c r="J67" i="1"/>
  <c r="J69" i="1"/>
  <c r="H69" i="2"/>
  <c r="H75" i="2"/>
  <c r="D59" i="2"/>
  <c r="M7" i="1"/>
  <c r="M10" i="1"/>
  <c r="K10" i="2"/>
  <c r="M24" i="1"/>
  <c r="M27" i="1"/>
  <c r="M29" i="1"/>
  <c r="M31" i="1"/>
  <c r="K42" i="2"/>
  <c r="M48" i="1"/>
  <c r="K50" i="2"/>
  <c r="M55" i="1"/>
  <c r="K66" i="2"/>
  <c r="M71" i="1"/>
  <c r="K71" i="2"/>
  <c r="Q11" i="2"/>
  <c r="Q13" i="2"/>
  <c r="Q16" i="2"/>
  <c r="Q17" i="2"/>
  <c r="S18" i="1"/>
  <c r="Q19" i="2"/>
  <c r="S19" i="1"/>
  <c r="Q29" i="2"/>
  <c r="Q31" i="2"/>
  <c r="Q35" i="2"/>
  <c r="Q36" i="2"/>
  <c r="S36" i="1"/>
  <c r="Q37" i="2"/>
  <c r="Q40" i="2"/>
  <c r="Q41" i="2"/>
  <c r="S43" i="1"/>
  <c r="S46" i="1"/>
  <c r="S47" i="1"/>
  <c r="Q51" i="2"/>
  <c r="S51" i="1"/>
  <c r="S53" i="1"/>
  <c r="Q55" i="2"/>
  <c r="S55" i="1"/>
  <c r="Q56" i="2"/>
  <c r="Q57" i="2"/>
  <c r="S58" i="1"/>
  <c r="Q58" i="2"/>
  <c r="Q59" i="2"/>
  <c r="S59" i="1"/>
  <c r="Q61" i="2"/>
  <c r="Q65" i="2"/>
  <c r="Q67" i="2"/>
  <c r="S67" i="1"/>
  <c r="Q69" i="2"/>
  <c r="S70" i="1"/>
  <c r="S71" i="1"/>
  <c r="S72" i="1"/>
  <c r="J11" i="1"/>
  <c r="H22" i="2"/>
  <c r="H24" i="2"/>
  <c r="H28" i="2"/>
  <c r="J28" i="1"/>
  <c r="H32" i="2"/>
  <c r="H36" i="2"/>
  <c r="H38" i="2"/>
  <c r="J45" i="1"/>
  <c r="H51" i="2"/>
  <c r="H55" i="2"/>
  <c r="H57" i="2"/>
  <c r="J59" i="1"/>
  <c r="J74" i="1"/>
  <c r="H74" i="2"/>
  <c r="D11" i="2"/>
  <c r="D27" i="2"/>
  <c r="D55" i="2"/>
  <c r="K11" i="2"/>
  <c r="M25" i="1"/>
  <c r="K32" i="2"/>
  <c r="M32" i="1"/>
  <c r="K38" i="2"/>
  <c r="M40" i="1"/>
  <c r="K45" i="2"/>
  <c r="M45" i="1"/>
  <c r="M49" i="1"/>
  <c r="K54" i="2"/>
  <c r="K64" i="2"/>
  <c r="K67" i="2"/>
  <c r="K72" i="2"/>
  <c r="N7" i="2"/>
  <c r="P9" i="1"/>
  <c r="P15" i="1"/>
  <c r="N16" i="2"/>
  <c r="P17" i="1"/>
  <c r="P18" i="1"/>
  <c r="N21" i="2"/>
  <c r="P25" i="1"/>
  <c r="N27" i="2"/>
  <c r="P31" i="1"/>
  <c r="P32" i="1"/>
  <c r="P40" i="1"/>
  <c r="N41" i="2"/>
  <c r="N43" i="2"/>
  <c r="P48" i="1"/>
  <c r="P50" i="1"/>
  <c r="N50" i="2"/>
  <c r="N53" i="2"/>
  <c r="N54" i="2"/>
  <c r="N57" i="2"/>
  <c r="N58" i="2"/>
  <c r="P61" i="1"/>
  <c r="N63" i="2"/>
  <c r="N64" i="2"/>
  <c r="N65" i="2"/>
  <c r="P65" i="1"/>
  <c r="P66" i="1"/>
  <c r="N71" i="2"/>
  <c r="N72" i="2"/>
  <c r="P73" i="1"/>
  <c r="H8" i="2"/>
  <c r="H10" i="2"/>
  <c r="J16" i="1"/>
  <c r="H18" i="2"/>
  <c r="J19" i="1"/>
  <c r="J27" i="1"/>
  <c r="H33" i="2"/>
  <c r="J37" i="1"/>
  <c r="H39" i="2"/>
  <c r="J42" i="1"/>
  <c r="H42" i="2"/>
  <c r="H44" i="2"/>
  <c r="J46" i="1"/>
  <c r="H48" i="2"/>
  <c r="J48" i="1"/>
  <c r="H52" i="2"/>
  <c r="H60" i="2"/>
  <c r="J60" i="1"/>
  <c r="J65" i="1"/>
  <c r="J75" i="1"/>
  <c r="D71" i="2"/>
  <c r="K9" i="2"/>
  <c r="M12" i="1"/>
  <c r="M16" i="1"/>
  <c r="M18" i="1"/>
  <c r="M22" i="1"/>
  <c r="K22" i="2"/>
  <c r="K24" i="2"/>
  <c r="M33" i="1"/>
  <c r="M46" i="1"/>
  <c r="K46" i="2"/>
  <c r="K48" i="2"/>
  <c r="M52" i="1"/>
  <c r="K52" i="2"/>
  <c r="K53" i="2"/>
  <c r="M53" i="1"/>
  <c r="K55" i="2"/>
  <c r="K57" i="2"/>
  <c r="K59" i="2"/>
  <c r="M61" i="1"/>
  <c r="M63" i="1"/>
  <c r="K63" i="2"/>
  <c r="M68" i="1"/>
  <c r="K70" i="2"/>
  <c r="M75" i="1"/>
  <c r="S8" i="1"/>
  <c r="Q10" i="2"/>
  <c r="S11" i="1"/>
  <c r="S12" i="1"/>
  <c r="Q12" i="2"/>
  <c r="Q14" i="2"/>
  <c r="Q15" i="2"/>
  <c r="S17" i="1"/>
  <c r="S21" i="1"/>
  <c r="S22" i="1"/>
  <c r="Q23" i="2"/>
  <c r="S24" i="1"/>
  <c r="Q25" i="2"/>
  <c r="Q27" i="2"/>
  <c r="S28" i="1"/>
  <c r="Q30" i="2"/>
  <c r="S31" i="1"/>
  <c r="Q34" i="2"/>
  <c r="S35" i="1"/>
  <c r="S41" i="1"/>
  <c r="S42" i="1"/>
  <c r="Q43" i="2"/>
  <c r="S45" i="1"/>
  <c r="S49" i="1"/>
  <c r="Q49" i="2"/>
  <c r="S52" i="1"/>
  <c r="Q54" i="2"/>
  <c r="S63" i="1"/>
  <c r="S64" i="1"/>
  <c r="S65" i="1"/>
  <c r="S66" i="1"/>
  <c r="Q66" i="2"/>
  <c r="S68" i="1"/>
  <c r="S69" i="1"/>
  <c r="S73" i="1"/>
  <c r="Q73" i="2"/>
  <c r="Q75" i="2"/>
  <c r="J7" i="1"/>
  <c r="H7" i="2"/>
  <c r="J15" i="1"/>
  <c r="J17" i="1"/>
  <c r="J20" i="1"/>
  <c r="H20" i="2"/>
  <c r="J22" i="1"/>
  <c r="J30" i="1"/>
  <c r="J34" i="1"/>
  <c r="J47" i="1"/>
  <c r="H47" i="2"/>
  <c r="J55" i="1"/>
  <c r="H61" i="2"/>
  <c r="J63" i="1"/>
  <c r="J70" i="1"/>
  <c r="D39" i="2"/>
  <c r="D63" i="2"/>
  <c r="K8" i="2"/>
  <c r="M11" i="1"/>
  <c r="K15" i="2"/>
  <c r="K21" i="2"/>
  <c r="M23" i="1"/>
  <c r="M30" i="1"/>
  <c r="K30" i="2"/>
  <c r="M36" i="1"/>
  <c r="K43" i="2"/>
  <c r="M47" i="1"/>
  <c r="M51" i="1"/>
  <c r="K51" i="2"/>
  <c r="M54" i="1"/>
  <c r="M58" i="1"/>
  <c r="K58" i="2"/>
  <c r="M72" i="1"/>
  <c r="N11" i="2"/>
  <c r="P13" i="1"/>
  <c r="P14" i="1"/>
  <c r="N18" i="2"/>
  <c r="N19" i="2"/>
  <c r="N23" i="2"/>
  <c r="N24" i="2"/>
  <c r="N31" i="2"/>
  <c r="N32" i="2"/>
  <c r="N33" i="2"/>
  <c r="N39" i="2"/>
  <c r="N40" i="2"/>
  <c r="P44" i="1"/>
  <c r="N46" i="2"/>
  <c r="P54" i="1"/>
  <c r="N59" i="2"/>
  <c r="N61" i="2"/>
  <c r="N62" i="2"/>
  <c r="P64" i="1"/>
  <c r="P68" i="1"/>
  <c r="P69" i="1"/>
  <c r="N69" i="2"/>
  <c r="N74" i="2"/>
  <c r="J12" i="1"/>
  <c r="J18" i="1"/>
  <c r="H19" i="2"/>
  <c r="J33" i="1"/>
  <c r="J35" i="1"/>
  <c r="H35" i="2"/>
  <c r="J39" i="1"/>
  <c r="H50" i="2"/>
  <c r="H62" i="2"/>
  <c r="H64" i="2"/>
  <c r="H67" i="2"/>
  <c r="H73" i="2"/>
  <c r="D67" i="2"/>
  <c r="L90" i="7"/>
  <c r="K18" i="2"/>
  <c r="K26" i="2"/>
  <c r="K27" i="2"/>
  <c r="K33" i="2"/>
  <c r="K35" i="2"/>
  <c r="K39" i="2"/>
  <c r="K61" i="2"/>
  <c r="K65" i="2"/>
  <c r="M73" i="1"/>
  <c r="S7" i="1"/>
  <c r="Q8" i="2"/>
  <c r="S9" i="1"/>
  <c r="S13" i="1"/>
  <c r="S16" i="1"/>
  <c r="Q18" i="2"/>
  <c r="Q22" i="2"/>
  <c r="Q24" i="2"/>
  <c r="S26" i="1"/>
  <c r="Q26" i="2"/>
  <c r="Q32" i="2"/>
  <c r="S32" i="1"/>
  <c r="Q33" i="2"/>
  <c r="Q39" i="2"/>
  <c r="Q44" i="2"/>
  <c r="S44" i="1"/>
  <c r="Q45" i="2"/>
  <c r="Q46" i="2"/>
  <c r="Q48" i="2"/>
  <c r="Q53" i="2"/>
  <c r="S56" i="1"/>
  <c r="S57" i="1"/>
  <c r="S60" i="1"/>
  <c r="Q70" i="2"/>
  <c r="Q71" i="2"/>
  <c r="Q72" i="2"/>
  <c r="H15" i="2"/>
  <c r="H17" i="2"/>
  <c r="J26" i="1"/>
  <c r="H30" i="2"/>
  <c r="J36" i="1"/>
  <c r="J43" i="1"/>
  <c r="H45" i="2"/>
  <c r="J51" i="1"/>
  <c r="H59" i="2"/>
  <c r="H63" i="2"/>
  <c r="H66" i="2"/>
  <c r="J68" i="1"/>
  <c r="H70" i="2"/>
  <c r="D7" i="2"/>
  <c r="D15" i="2"/>
  <c r="D23" i="2"/>
  <c r="D31" i="2"/>
  <c r="D47" i="2"/>
  <c r="M21" i="1"/>
  <c r="K23" i="2"/>
  <c r="K25" i="2"/>
  <c r="M28" i="1"/>
  <c r="K34" i="2"/>
  <c r="K40" i="2"/>
  <c r="K47" i="2"/>
  <c r="K49" i="2"/>
  <c r="M56" i="1"/>
  <c r="K60" i="2"/>
  <c r="M60" i="1"/>
  <c r="M62" i="1"/>
  <c r="K62" i="2"/>
  <c r="K69" i="2"/>
  <c r="M74" i="1"/>
  <c r="P102" i="7" l="1"/>
  <c r="P88" i="7"/>
  <c r="P96" i="7"/>
  <c r="P86" i="7"/>
  <c r="N110" i="7"/>
  <c r="L95" i="7"/>
  <c r="N99" i="7"/>
  <c r="N104" i="7"/>
  <c r="N92" i="7"/>
  <c r="E7" i="2"/>
  <c r="J104" i="7"/>
  <c r="J108" i="7"/>
  <c r="D72" i="2"/>
  <c r="S76" i="1"/>
  <c r="S85" i="1" s="1"/>
  <c r="D25" i="2"/>
  <c r="D54" i="2"/>
  <c r="D22" i="2"/>
  <c r="J97" i="7"/>
  <c r="J136" i="7"/>
  <c r="J76" i="1"/>
  <c r="J85" i="1" s="1"/>
  <c r="D16" i="2"/>
  <c r="P97" i="7"/>
  <c r="P81" i="7"/>
  <c r="P136" i="7"/>
  <c r="D53" i="2"/>
  <c r="L107" i="7"/>
  <c r="L81" i="7"/>
  <c r="E71" i="2"/>
  <c r="D60" i="2"/>
  <c r="N86" i="7"/>
  <c r="N89" i="7"/>
  <c r="N106" i="7"/>
  <c r="J87" i="7"/>
  <c r="J85" i="7"/>
  <c r="D64" i="2"/>
  <c r="P89" i="7"/>
  <c r="P91" i="7"/>
  <c r="D65" i="2"/>
  <c r="L94" i="7"/>
  <c r="M76" i="1"/>
  <c r="M85" i="1" s="1"/>
  <c r="D12" i="2"/>
  <c r="N135" i="7"/>
  <c r="N82" i="7"/>
  <c r="N84" i="7"/>
  <c r="D30" i="2"/>
  <c r="J94" i="7"/>
  <c r="J93" i="7"/>
  <c r="D56" i="2"/>
  <c r="D24" i="2"/>
  <c r="P109" i="7"/>
  <c r="P78" i="7"/>
  <c r="P101" i="7"/>
  <c r="D45" i="2"/>
  <c r="D13" i="2"/>
  <c r="L109" i="7"/>
  <c r="L79" i="7"/>
  <c r="L80" i="7"/>
  <c r="D8" i="2"/>
  <c r="N100" i="7"/>
  <c r="N98" i="7"/>
  <c r="D74" i="2"/>
  <c r="D42" i="2"/>
  <c r="E47" i="2"/>
  <c r="E31" i="2"/>
  <c r="J89" i="7"/>
  <c r="J106" i="7"/>
  <c r="D36" i="2"/>
  <c r="D41" i="2"/>
  <c r="E67" i="2"/>
  <c r="E39" i="2"/>
  <c r="J98" i="7"/>
  <c r="H76" i="2"/>
  <c r="H85" i="2" s="1"/>
  <c r="J132" i="7"/>
  <c r="D48" i="2"/>
  <c r="P105" i="7"/>
  <c r="P95" i="7"/>
  <c r="D69" i="2"/>
  <c r="D37" i="2"/>
  <c r="L98" i="7"/>
  <c r="L83" i="7"/>
  <c r="L99" i="7"/>
  <c r="N78" i="7"/>
  <c r="N105" i="7"/>
  <c r="N133" i="7"/>
  <c r="D50" i="2"/>
  <c r="D18" i="2"/>
  <c r="E27" i="2"/>
  <c r="J134" i="7"/>
  <c r="J79" i="7"/>
  <c r="J101" i="7"/>
  <c r="P84" i="7"/>
  <c r="P135" i="7"/>
  <c r="D33" i="2"/>
  <c r="L96" i="7"/>
  <c r="L101" i="7"/>
  <c r="L138" i="7"/>
  <c r="N132" i="7"/>
  <c r="N83" i="7"/>
  <c r="N96" i="7"/>
  <c r="D14" i="2"/>
  <c r="E19" i="2"/>
  <c r="J81" i="7"/>
  <c r="J83" i="7"/>
  <c r="J99" i="7"/>
  <c r="P107" i="7"/>
  <c r="Q76" i="2"/>
  <c r="Q85" i="2" s="1"/>
  <c r="P80" i="7"/>
  <c r="K76" i="2"/>
  <c r="K85" i="2" s="1"/>
  <c r="L85" i="7"/>
  <c r="N95" i="7"/>
  <c r="N93" i="7"/>
  <c r="D26" i="2"/>
  <c r="E23" i="2"/>
  <c r="J91" i="7"/>
  <c r="J103" i="7"/>
  <c r="D20" i="2"/>
  <c r="D73" i="2"/>
  <c r="D9" i="2"/>
  <c r="D70" i="2"/>
  <c r="D38" i="2"/>
  <c r="J82" i="7"/>
  <c r="J96" i="7"/>
  <c r="J78" i="7"/>
  <c r="D68" i="2"/>
  <c r="P134" i="7"/>
  <c r="P110" i="7"/>
  <c r="L104" i="7"/>
  <c r="L135" i="7"/>
  <c r="L86" i="7"/>
  <c r="N134" i="7"/>
  <c r="N76" i="2"/>
  <c r="N85" i="2" s="1"/>
  <c r="N109" i="7"/>
  <c r="E55" i="2"/>
  <c r="E11" i="2"/>
  <c r="J100" i="7"/>
  <c r="J92" i="7"/>
  <c r="J137" i="7"/>
  <c r="D44" i="2"/>
  <c r="P79" i="7"/>
  <c r="P99" i="7"/>
  <c r="P93" i="7"/>
  <c r="D49" i="2"/>
  <c r="L87" i="7"/>
  <c r="L108" i="7"/>
  <c r="L134" i="7"/>
  <c r="E59" i="2"/>
  <c r="P76" i="1"/>
  <c r="P85" i="1" s="1"/>
  <c r="N97" i="7"/>
  <c r="N101" i="7"/>
  <c r="D46" i="2"/>
  <c r="J95" i="7"/>
  <c r="J135" i="7"/>
  <c r="J107" i="7"/>
  <c r="P138" i="7"/>
  <c r="P133" i="7"/>
  <c r="D61" i="2"/>
  <c r="D29" i="2"/>
  <c r="L133" i="7"/>
  <c r="L78" i="7"/>
  <c r="L102" i="7"/>
  <c r="N137" i="7"/>
  <c r="N88" i="7"/>
  <c r="N108" i="7"/>
  <c r="D58" i="2"/>
  <c r="E15" i="2"/>
  <c r="J80" i="7"/>
  <c r="J138" i="7"/>
  <c r="J105" i="7"/>
  <c r="D52" i="2"/>
  <c r="P132" i="7"/>
  <c r="D57" i="2"/>
  <c r="E63" i="2"/>
  <c r="J84" i="7"/>
  <c r="J110" i="7"/>
  <c r="J90" i="7"/>
  <c r="D32" i="2"/>
  <c r="P104" i="7"/>
  <c r="P94" i="7"/>
  <c r="P137" i="7"/>
  <c r="D21" i="2"/>
  <c r="L88" i="7"/>
  <c r="L93" i="7"/>
  <c r="N81" i="7"/>
  <c r="N80" i="7"/>
  <c r="N102" i="7"/>
  <c r="D66" i="2"/>
  <c r="D34" i="2"/>
  <c r="J102" i="7"/>
  <c r="J86" i="7"/>
  <c r="D28" i="2"/>
  <c r="P87" i="7"/>
  <c r="P83" i="7"/>
  <c r="P92" i="7"/>
  <c r="D17" i="2"/>
  <c r="L89" i="7"/>
  <c r="L132" i="7"/>
  <c r="N103" i="7"/>
  <c r="N107" i="7"/>
  <c r="D62" i="2"/>
  <c r="E75" i="2"/>
  <c r="E43" i="2"/>
  <c r="E35" i="2"/>
  <c r="J88" i="7"/>
  <c r="J133" i="7"/>
  <c r="J109" i="7"/>
  <c r="D40" i="2"/>
  <c r="P82" i="7"/>
  <c r="P90" i="7"/>
  <c r="P103" i="7"/>
  <c r="L106" i="7"/>
  <c r="L91" i="7"/>
  <c r="L110" i="7"/>
  <c r="E51" i="2"/>
  <c r="N136" i="7"/>
  <c r="N91" i="7"/>
  <c r="N87" i="7"/>
  <c r="D10" i="2"/>
  <c r="S63" i="2" l="1"/>
  <c r="S75" i="2"/>
  <c r="S59" i="2"/>
  <c r="S43" i="2"/>
  <c r="S39" i="2"/>
  <c r="S71" i="2"/>
  <c r="S51" i="2"/>
  <c r="S67" i="2"/>
  <c r="S15" i="2"/>
  <c r="L139" i="7"/>
  <c r="S35" i="2"/>
  <c r="M90" i="1"/>
  <c r="M91" i="1" s="1"/>
  <c r="T7" i="2"/>
  <c r="E10" i="2"/>
  <c r="E28" i="2"/>
  <c r="E34" i="2"/>
  <c r="R63" i="2"/>
  <c r="E52" i="2"/>
  <c r="AF88" i="2"/>
  <c r="D87" i="1"/>
  <c r="E58" i="2"/>
  <c r="L111" i="7"/>
  <c r="L122" i="7" s="1"/>
  <c r="E46" i="2"/>
  <c r="E49" i="2"/>
  <c r="E70" i="2"/>
  <c r="E26" i="2"/>
  <c r="E33" i="2"/>
  <c r="R27" i="2"/>
  <c r="E48" i="2"/>
  <c r="E42" i="2"/>
  <c r="E8" i="2"/>
  <c r="E24" i="2"/>
  <c r="E65" i="2"/>
  <c r="S27" i="2"/>
  <c r="E60" i="2"/>
  <c r="S7" i="2"/>
  <c r="R51" i="2"/>
  <c r="E40" i="2"/>
  <c r="E17" i="2"/>
  <c r="E66" i="2"/>
  <c r="E32" i="2"/>
  <c r="P139" i="7"/>
  <c r="R15" i="2"/>
  <c r="E44" i="2"/>
  <c r="R11" i="2"/>
  <c r="E68" i="2"/>
  <c r="E73" i="2"/>
  <c r="E20" i="2"/>
  <c r="R23" i="2"/>
  <c r="E14" i="2"/>
  <c r="E50" i="2"/>
  <c r="N111" i="7"/>
  <c r="N122" i="7" s="1"/>
  <c r="R47" i="2"/>
  <c r="E13" i="2"/>
  <c r="P111" i="7"/>
  <c r="P122" i="7" s="1"/>
  <c r="S19" i="2"/>
  <c r="E64" i="2"/>
  <c r="S55" i="2"/>
  <c r="E22" i="2"/>
  <c r="E25" i="2"/>
  <c r="E72" i="2"/>
  <c r="S23" i="2"/>
  <c r="R75" i="2"/>
  <c r="E62" i="2"/>
  <c r="E29" i="2"/>
  <c r="E61" i="2"/>
  <c r="R55" i="2"/>
  <c r="J111" i="7"/>
  <c r="J122" i="7" s="1"/>
  <c r="E38" i="2"/>
  <c r="R19" i="2"/>
  <c r="E37" i="2"/>
  <c r="E69" i="2"/>
  <c r="E41" i="2"/>
  <c r="R31" i="2"/>
  <c r="E74" i="2"/>
  <c r="E45" i="2"/>
  <c r="E56" i="2"/>
  <c r="E30" i="2"/>
  <c r="E53" i="2"/>
  <c r="S31" i="2"/>
  <c r="R35" i="2"/>
  <c r="R43" i="2"/>
  <c r="E21" i="2"/>
  <c r="E57" i="2"/>
  <c r="R59" i="2"/>
  <c r="E9" i="2"/>
  <c r="N139" i="7"/>
  <c r="E18" i="2"/>
  <c r="J139" i="7"/>
  <c r="R39" i="2"/>
  <c r="R67" i="2"/>
  <c r="E36" i="2"/>
  <c r="E12" i="2"/>
  <c r="S11" i="2"/>
  <c r="R71" i="2"/>
  <c r="E16" i="2"/>
  <c r="E54" i="2"/>
  <c r="R7" i="2"/>
  <c r="S47" i="2"/>
  <c r="S49" i="2" l="1"/>
  <c r="S52" i="2"/>
  <c r="S72" i="2"/>
  <c r="S56" i="2"/>
  <c r="S48" i="2"/>
  <c r="S20" i="2"/>
  <c r="S29" i="2"/>
  <c r="S28" i="2"/>
  <c r="S57" i="2"/>
  <c r="S37" i="2"/>
  <c r="S24" i="2"/>
  <c r="S33" i="2"/>
  <c r="S44" i="2"/>
  <c r="S30" i="2"/>
  <c r="S36" i="2"/>
  <c r="P141" i="7"/>
  <c r="P150" i="7" s="1"/>
  <c r="S41" i="2"/>
  <c r="S73" i="2"/>
  <c r="S18" i="2"/>
  <c r="S61" i="2"/>
  <c r="L141" i="7"/>
  <c r="L150" i="7" s="1"/>
  <c r="S46" i="2"/>
  <c r="S50" i="2"/>
  <c r="S14" i="2"/>
  <c r="S10" i="2"/>
  <c r="S9" i="2"/>
  <c r="S34" i="2"/>
  <c r="R90" i="2"/>
  <c r="S70" i="2"/>
  <c r="S69" i="2"/>
  <c r="E76" i="2"/>
  <c r="E85" i="2" s="1"/>
  <c r="S26" i="2"/>
  <c r="S13" i="2"/>
  <c r="S22" i="2"/>
  <c r="S58" i="2"/>
  <c r="U21" i="2"/>
  <c r="U37" i="2"/>
  <c r="U29" i="2"/>
  <c r="U53" i="2"/>
  <c r="U46" i="2"/>
  <c r="U36" i="2"/>
  <c r="F84" i="7"/>
  <c r="Q84" i="7" s="1"/>
  <c r="R30" i="2"/>
  <c r="F96" i="7"/>
  <c r="Q96" i="7" s="1"/>
  <c r="J141" i="7"/>
  <c r="J150" i="7" s="1"/>
  <c r="F110" i="7"/>
  <c r="Q110" i="7" s="1"/>
  <c r="S62" i="2"/>
  <c r="T47" i="2"/>
  <c r="S106" i="7"/>
  <c r="T43" i="2"/>
  <c r="AF66" i="2"/>
  <c r="AF42" i="2"/>
  <c r="AF87" i="2"/>
  <c r="T63" i="2"/>
  <c r="S25" i="2"/>
  <c r="R25" i="2"/>
  <c r="S8" i="2"/>
  <c r="F89" i="7"/>
  <c r="Q89" i="7" s="1"/>
  <c r="F86" i="7"/>
  <c r="Q86" i="7" s="1"/>
  <c r="R40" i="2"/>
  <c r="S98" i="7"/>
  <c r="S100" i="7"/>
  <c r="T11" i="2"/>
  <c r="F83" i="7"/>
  <c r="Q83" i="7" s="1"/>
  <c r="S54" i="2"/>
  <c r="R60" i="2"/>
  <c r="F94" i="7"/>
  <c r="Q94" i="7" s="1"/>
  <c r="R52" i="2"/>
  <c r="S21" i="2"/>
  <c r="R28" i="2"/>
  <c r="R10" i="2"/>
  <c r="S84" i="7"/>
  <c r="S87" i="7"/>
  <c r="S90" i="7"/>
  <c r="S95" i="7"/>
  <c r="S102" i="7"/>
  <c r="S97" i="7"/>
  <c r="AF48" i="2"/>
  <c r="U52" i="2"/>
  <c r="U69" i="2"/>
  <c r="U28" i="2"/>
  <c r="U68" i="2"/>
  <c r="U12" i="2"/>
  <c r="U45" i="2"/>
  <c r="U13" i="2"/>
  <c r="R54" i="2"/>
  <c r="R16" i="2"/>
  <c r="F79" i="7"/>
  <c r="Q79" i="7" s="1"/>
  <c r="R9" i="2"/>
  <c r="R57" i="2"/>
  <c r="R21" i="2"/>
  <c r="T71" i="2"/>
  <c r="S96" i="7"/>
  <c r="S53" i="2"/>
  <c r="R56" i="2"/>
  <c r="F99" i="7"/>
  <c r="Q99" i="7" s="1"/>
  <c r="R41" i="2"/>
  <c r="S38" i="2"/>
  <c r="R61" i="2"/>
  <c r="F102" i="7"/>
  <c r="Q102" i="7" s="1"/>
  <c r="S90" i="1"/>
  <c r="S91" i="1" s="1"/>
  <c r="T39" i="2"/>
  <c r="S103" i="7"/>
  <c r="T35" i="2"/>
  <c r="R22" i="2"/>
  <c r="S12" i="2"/>
  <c r="R44" i="2"/>
  <c r="R32" i="2"/>
  <c r="R66" i="2"/>
  <c r="R17" i="2"/>
  <c r="S94" i="7"/>
  <c r="S81" i="7"/>
  <c r="S105" i="7"/>
  <c r="AF71" i="2"/>
  <c r="AF24" i="2"/>
  <c r="F107" i="7"/>
  <c r="Q107" i="7" s="1"/>
  <c r="R24" i="2"/>
  <c r="R8" i="2"/>
  <c r="F101" i="7"/>
  <c r="Q101" i="7" s="1"/>
  <c r="R26" i="2"/>
  <c r="E87" i="1"/>
  <c r="S40" i="2"/>
  <c r="T55" i="2"/>
  <c r="AF43" i="2"/>
  <c r="S82" i="7"/>
  <c r="U22" i="2"/>
  <c r="U38" i="2"/>
  <c r="U70" i="2"/>
  <c r="U30" i="2"/>
  <c r="F95" i="7"/>
  <c r="Q95" i="7" s="1"/>
  <c r="R36" i="2"/>
  <c r="K90" i="2"/>
  <c r="K91" i="2" s="1"/>
  <c r="F90" i="7"/>
  <c r="Q90" i="7" s="1"/>
  <c r="T19" i="2"/>
  <c r="T27" i="2"/>
  <c r="S85" i="7"/>
  <c r="F78" i="7"/>
  <c r="F93" i="7"/>
  <c r="Q93" i="7" s="1"/>
  <c r="S60" i="2"/>
  <c r="R45" i="2"/>
  <c r="R74" i="2"/>
  <c r="J90" i="1"/>
  <c r="J91" i="1" s="1"/>
  <c r="R37" i="2"/>
  <c r="P90" i="1"/>
  <c r="P91" i="1" s="1"/>
  <c r="F85" i="7"/>
  <c r="Q85" i="7" s="1"/>
  <c r="S66" i="2"/>
  <c r="R62" i="2"/>
  <c r="S86" i="7"/>
  <c r="F104" i="7"/>
  <c r="Q104" i="7" s="1"/>
  <c r="S64" i="2"/>
  <c r="S65" i="2"/>
  <c r="R13" i="2"/>
  <c r="S42" i="2"/>
  <c r="R14" i="2"/>
  <c r="R20" i="2"/>
  <c r="H90" i="2"/>
  <c r="H91" i="2" s="1"/>
  <c r="R68" i="2"/>
  <c r="S109" i="7"/>
  <c r="T23" i="2"/>
  <c r="S93" i="7"/>
  <c r="F81" i="7"/>
  <c r="Q81" i="7" s="1"/>
  <c r="R42" i="2"/>
  <c r="F80" i="7"/>
  <c r="Q80" i="7" s="1"/>
  <c r="R33" i="2"/>
  <c r="F108" i="7"/>
  <c r="Q108" i="7" s="1"/>
  <c r="R70" i="2"/>
  <c r="R49" i="2"/>
  <c r="R58" i="2"/>
  <c r="F97" i="7"/>
  <c r="Q97" i="7" s="1"/>
  <c r="R34" i="2"/>
  <c r="S88" i="7"/>
  <c r="S89" i="7"/>
  <c r="S108" i="7"/>
  <c r="T67" i="2"/>
  <c r="S110" i="7"/>
  <c r="S107" i="7"/>
  <c r="T51" i="2"/>
  <c r="S92" i="7"/>
  <c r="U44" i="2"/>
  <c r="U60" i="2"/>
  <c r="U20" i="2"/>
  <c r="U14" i="2"/>
  <c r="U61" i="2"/>
  <c r="U54" i="2"/>
  <c r="U62" i="2"/>
  <c r="R12" i="2"/>
  <c r="F88" i="7"/>
  <c r="Q88" i="7" s="1"/>
  <c r="R18" i="2"/>
  <c r="S68" i="2"/>
  <c r="F98" i="7"/>
  <c r="Q98" i="7" s="1"/>
  <c r="S83" i="7"/>
  <c r="S80" i="7"/>
  <c r="F92" i="7"/>
  <c r="Q92" i="7" s="1"/>
  <c r="R53" i="2"/>
  <c r="Q90" i="2"/>
  <c r="Q91" i="2" s="1"/>
  <c r="R69" i="2"/>
  <c r="N90" i="2"/>
  <c r="N91" i="2" s="1"/>
  <c r="F100" i="7"/>
  <c r="Q100" i="7" s="1"/>
  <c r="R38" i="2"/>
  <c r="R29" i="2"/>
  <c r="S32" i="2"/>
  <c r="S17" i="2"/>
  <c r="S99" i="7"/>
  <c r="T31" i="2"/>
  <c r="T59" i="2"/>
  <c r="S79" i="7"/>
  <c r="S104" i="7"/>
  <c r="R72" i="2"/>
  <c r="R64" i="2"/>
  <c r="S45" i="2"/>
  <c r="S74" i="2"/>
  <c r="F105" i="7"/>
  <c r="Q105" i="7" s="1"/>
  <c r="N141" i="7"/>
  <c r="N150" i="7" s="1"/>
  <c r="R50" i="2"/>
  <c r="F109" i="7"/>
  <c r="Q109" i="7" s="1"/>
  <c r="F103" i="7"/>
  <c r="Q103" i="7" s="1"/>
  <c r="R73" i="2"/>
  <c r="F91" i="7"/>
  <c r="Q91" i="7" s="1"/>
  <c r="F82" i="7"/>
  <c r="Q82" i="7" s="1"/>
  <c r="S16" i="2"/>
  <c r="R65" i="2"/>
  <c r="R48" i="2"/>
  <c r="F87" i="7"/>
  <c r="Q87" i="7" s="1"/>
  <c r="R46" i="2"/>
  <c r="F106" i="7"/>
  <c r="Q106" i="7" s="1"/>
  <c r="T15" i="2"/>
  <c r="T75" i="2"/>
  <c r="S91" i="7"/>
  <c r="AF67" i="2"/>
  <c r="S101" i="7"/>
  <c r="U74" i="2"/>
  <c r="U41" i="2"/>
  <c r="G52" i="77" l="1"/>
  <c r="R101" i="7"/>
  <c r="S76" i="2"/>
  <c r="S85" i="2" s="1"/>
  <c r="R76" i="2"/>
  <c r="R85" i="2" s="1"/>
  <c r="R91" i="2" s="1"/>
  <c r="U8" i="2"/>
  <c r="U48" i="2"/>
  <c r="U42" i="2"/>
  <c r="U9" i="2"/>
  <c r="U17" i="2"/>
  <c r="U26" i="2"/>
  <c r="U33" i="2"/>
  <c r="U18" i="2"/>
  <c r="U32" i="2"/>
  <c r="U57" i="2"/>
  <c r="U24" i="2"/>
  <c r="D67" i="1"/>
  <c r="T54" i="2"/>
  <c r="T24" i="2"/>
  <c r="T65" i="2"/>
  <c r="T30" i="2"/>
  <c r="T26" i="2"/>
  <c r="T66" i="2"/>
  <c r="T22" i="2"/>
  <c r="T36" i="2"/>
  <c r="T74" i="2"/>
  <c r="T41" i="2"/>
  <c r="F51" i="7"/>
  <c r="Q51" i="7" s="1"/>
  <c r="V51" i="7" s="1"/>
  <c r="Y51" i="7" s="1"/>
  <c r="F111" i="7"/>
  <c r="Q78" i="7"/>
  <c r="Q111" i="7" s="1"/>
  <c r="D43" i="1"/>
  <c r="F7" i="7"/>
  <c r="F59" i="7"/>
  <c r="Q59" i="7" s="1"/>
  <c r="V59" i="7" s="1"/>
  <c r="Y59" i="7" s="1"/>
  <c r="T73" i="2"/>
  <c r="T33" i="2"/>
  <c r="T61" i="2"/>
  <c r="T48" i="2"/>
  <c r="T12" i="2"/>
  <c r="T46" i="2"/>
  <c r="T13" i="2"/>
  <c r="AF73" i="2"/>
  <c r="AK87" i="2"/>
  <c r="D42" i="1"/>
  <c r="D88" i="1" s="1"/>
  <c r="D66" i="1"/>
  <c r="T52" i="2"/>
  <c r="T34" i="2"/>
  <c r="T69" i="2"/>
  <c r="T32" i="2"/>
  <c r="T16" i="2"/>
  <c r="U65" i="2"/>
  <c r="F47" i="7"/>
  <c r="Q47" i="7" s="1"/>
  <c r="V47" i="7" s="1"/>
  <c r="Y47" i="7" s="1"/>
  <c r="F55" i="7"/>
  <c r="Q55" i="7" s="1"/>
  <c r="V55" i="7" s="1"/>
  <c r="Y55" i="7" s="1"/>
  <c r="AF39" i="2"/>
  <c r="AF46" i="2"/>
  <c r="AF40" i="2"/>
  <c r="AF10" i="2"/>
  <c r="AF70" i="2"/>
  <c r="AF18" i="2"/>
  <c r="R81" i="7"/>
  <c r="F39" i="7"/>
  <c r="Q39" i="7" s="1"/>
  <c r="V39" i="7" s="1"/>
  <c r="Y39" i="7" s="1"/>
  <c r="AF33" i="2"/>
  <c r="AF72" i="2"/>
  <c r="AF20" i="2"/>
  <c r="AF58" i="2"/>
  <c r="AF74" i="2"/>
  <c r="F27" i="7"/>
  <c r="Q27" i="7" s="1"/>
  <c r="V27" i="7" s="1"/>
  <c r="Y27" i="7" s="1"/>
  <c r="F19" i="7"/>
  <c r="Q19" i="7" s="1"/>
  <c r="V19" i="7" s="1"/>
  <c r="Y19" i="7" s="1"/>
  <c r="AF32" i="2"/>
  <c r="AF29" i="2"/>
  <c r="T9" i="2"/>
  <c r="T25" i="2"/>
  <c r="T64" i="2"/>
  <c r="D48" i="1"/>
  <c r="AK88" i="2"/>
  <c r="AG88" i="2"/>
  <c r="AF16" i="2"/>
  <c r="AF51" i="2"/>
  <c r="AF31" i="2"/>
  <c r="AF63" i="2"/>
  <c r="AF36" i="2"/>
  <c r="AF11" i="2"/>
  <c r="AF37" i="2"/>
  <c r="AF55" i="2"/>
  <c r="AF60" i="2"/>
  <c r="AF28" i="2"/>
  <c r="AF68" i="2"/>
  <c r="AF30" i="2"/>
  <c r="AF56" i="2"/>
  <c r="AF17" i="2"/>
  <c r="AF27" i="2"/>
  <c r="AF49" i="2"/>
  <c r="U16" i="2"/>
  <c r="U10" i="2"/>
  <c r="U50" i="2"/>
  <c r="U49" i="2"/>
  <c r="U72" i="2"/>
  <c r="U34" i="2"/>
  <c r="U58" i="2"/>
  <c r="U66" i="2"/>
  <c r="U25" i="2"/>
  <c r="U40" i="2"/>
  <c r="U56" i="2"/>
  <c r="F75" i="7"/>
  <c r="Q75" i="7" s="1"/>
  <c r="V75" i="7" s="1"/>
  <c r="Y75" i="7" s="1"/>
  <c r="F35" i="7"/>
  <c r="Q35" i="7" s="1"/>
  <c r="V35" i="7" s="1"/>
  <c r="Y35" i="7" s="1"/>
  <c r="T57" i="2"/>
  <c r="T29" i="2"/>
  <c r="T50" i="2"/>
  <c r="T56" i="2"/>
  <c r="T10" i="2"/>
  <c r="T72" i="2"/>
  <c r="T44" i="2"/>
  <c r="T62" i="2"/>
  <c r="T58" i="2"/>
  <c r="F31" i="7"/>
  <c r="Q31" i="7" s="1"/>
  <c r="V31" i="7" s="1"/>
  <c r="Y31" i="7" s="1"/>
  <c r="T70" i="2"/>
  <c r="F43" i="7"/>
  <c r="Q43" i="7" s="1"/>
  <c r="V43" i="7" s="1"/>
  <c r="Y43" i="7" s="1"/>
  <c r="F67" i="7"/>
  <c r="Q67" i="7" s="1"/>
  <c r="V67" i="7" s="1"/>
  <c r="Y67" i="7" s="1"/>
  <c r="T8" i="2"/>
  <c r="T28" i="2"/>
  <c r="T45" i="2"/>
  <c r="T42" i="2"/>
  <c r="T49" i="2"/>
  <c r="T14" i="2"/>
  <c r="T68" i="2"/>
  <c r="AF21" i="2"/>
  <c r="AI87" i="2"/>
  <c r="T17" i="2"/>
  <c r="T53" i="2"/>
  <c r="T20" i="2"/>
  <c r="T60" i="2"/>
  <c r="T18" i="2"/>
  <c r="T21" i="2"/>
  <c r="S90" i="2"/>
  <c r="U73" i="2"/>
  <c r="U7" i="2"/>
  <c r="U64" i="2"/>
  <c r="AF62" i="2"/>
  <c r="AF52" i="2"/>
  <c r="AF34" i="2"/>
  <c r="AF41" i="2"/>
  <c r="AF22" i="2"/>
  <c r="AF61" i="2"/>
  <c r="F71" i="7"/>
  <c r="Q71" i="7" s="1"/>
  <c r="V71" i="7" s="1"/>
  <c r="Y71" i="7" s="1"/>
  <c r="AF47" i="2"/>
  <c r="AF25" i="2"/>
  <c r="AF57" i="2"/>
  <c r="AF19" i="2"/>
  <c r="F63" i="7"/>
  <c r="Q63" i="7" s="1"/>
  <c r="V63" i="7" s="1"/>
  <c r="Y63" i="7" s="1"/>
  <c r="D24" i="1"/>
  <c r="D71" i="1"/>
  <c r="F15" i="7"/>
  <c r="Q15" i="7" s="1"/>
  <c r="V15" i="7" s="1"/>
  <c r="Y15" i="7" s="1"/>
  <c r="F23" i="7"/>
  <c r="Q23" i="7" s="1"/>
  <c r="V23" i="7" s="1"/>
  <c r="Y23" i="7" s="1"/>
  <c r="AF64" i="2"/>
  <c r="AF50" i="2"/>
  <c r="AF8" i="2"/>
  <c r="T40" i="2"/>
  <c r="T37" i="2"/>
  <c r="T38" i="2"/>
  <c r="AG87" i="2"/>
  <c r="F11" i="7"/>
  <c r="Q11" i="7" s="1"/>
  <c r="V11" i="7" s="1"/>
  <c r="Y11" i="7" s="1"/>
  <c r="AF59" i="2"/>
  <c r="AF12" i="2"/>
  <c r="AF75" i="2"/>
  <c r="AF65" i="2"/>
  <c r="AF26" i="2"/>
  <c r="AF38" i="2"/>
  <c r="AF69" i="2"/>
  <c r="AF14" i="2"/>
  <c r="AF54" i="2"/>
  <c r="AF13" i="2"/>
  <c r="AF53" i="2"/>
  <c r="AF45" i="2"/>
  <c r="AF44" i="2"/>
  <c r="AF35" i="2"/>
  <c r="H52" i="77" l="1"/>
  <c r="I52" i="77" s="1"/>
  <c r="K52" i="77"/>
  <c r="R111" i="7"/>
  <c r="R122" i="7" s="1"/>
  <c r="R141" i="7" s="1"/>
  <c r="R150" i="7" s="1"/>
  <c r="S91" i="2"/>
  <c r="AK42" i="2"/>
  <c r="AS42" i="7" s="1"/>
  <c r="F36" i="7"/>
  <c r="Q36" i="7" s="1"/>
  <c r="V36" i="7" s="1"/>
  <c r="Y36" i="7" s="1"/>
  <c r="F49" i="7"/>
  <c r="Q49" i="7" s="1"/>
  <c r="V49" i="7" s="1"/>
  <c r="Y49" i="7" s="1"/>
  <c r="U67" i="2"/>
  <c r="U71" i="2"/>
  <c r="F28" i="7"/>
  <c r="Q28" i="7" s="1"/>
  <c r="V28" i="7" s="1"/>
  <c r="Y28" i="7" s="1"/>
  <c r="D11" i="1"/>
  <c r="D31" i="1"/>
  <c r="AI66" i="2"/>
  <c r="AQ66" i="7" s="1"/>
  <c r="F52" i="7"/>
  <c r="Q52" i="7" s="1"/>
  <c r="V52" i="7" s="1"/>
  <c r="Y52" i="7" s="1"/>
  <c r="D33" i="1"/>
  <c r="V32" i="2"/>
  <c r="V52" i="2"/>
  <c r="T66" i="1"/>
  <c r="E66" i="1"/>
  <c r="F40" i="7"/>
  <c r="Q40" i="7" s="1"/>
  <c r="V40" i="7" s="1"/>
  <c r="Y40" i="7" s="1"/>
  <c r="F10" i="7"/>
  <c r="Q10" i="7" s="1"/>
  <c r="V10" i="7" s="1"/>
  <c r="Y10" i="7" s="1"/>
  <c r="D73" i="1"/>
  <c r="AK24" i="2"/>
  <c r="AS24" i="7" s="1"/>
  <c r="Q7" i="7"/>
  <c r="F34" i="7"/>
  <c r="Q34" i="7" s="1"/>
  <c r="V34" i="7" s="1"/>
  <c r="Y34" i="7" s="1"/>
  <c r="V41" i="2"/>
  <c r="V22" i="2"/>
  <c r="V65" i="2"/>
  <c r="F46" i="7"/>
  <c r="Q46" i="7" s="1"/>
  <c r="V46" i="7" s="1"/>
  <c r="Y46" i="7" s="1"/>
  <c r="F54" i="7"/>
  <c r="Q54" i="7" s="1"/>
  <c r="V54" i="7" s="1"/>
  <c r="Y54" i="7" s="1"/>
  <c r="E15" i="7"/>
  <c r="D57" i="1"/>
  <c r="D41" i="1"/>
  <c r="F64" i="7"/>
  <c r="Q64" i="7" s="1"/>
  <c r="V64" i="7" s="1"/>
  <c r="Y64" i="7" s="1"/>
  <c r="V28" i="2"/>
  <c r="V10" i="2"/>
  <c r="V50" i="2"/>
  <c r="F73" i="7"/>
  <c r="Q73" i="7" s="1"/>
  <c r="V73" i="7" s="1"/>
  <c r="Y73" i="7" s="1"/>
  <c r="AF7" i="2"/>
  <c r="D28" i="1"/>
  <c r="T48" i="1"/>
  <c r="E48" i="1"/>
  <c r="F17" i="7"/>
  <c r="Q17" i="7" s="1"/>
  <c r="V17" i="7" s="1"/>
  <c r="Y17" i="7" s="1"/>
  <c r="E27" i="7"/>
  <c r="D74" i="1"/>
  <c r="F70" i="7"/>
  <c r="Q70" i="7" s="1"/>
  <c r="V70" i="7" s="1"/>
  <c r="Y70" i="7" s="1"/>
  <c r="D10" i="1"/>
  <c r="D39" i="1"/>
  <c r="F69" i="7"/>
  <c r="Q69" i="7" s="1"/>
  <c r="V69" i="7" s="1"/>
  <c r="Y69" i="7" s="1"/>
  <c r="D53" i="1"/>
  <c r="D69" i="1"/>
  <c r="D75" i="1"/>
  <c r="F25" i="7"/>
  <c r="Q25" i="7" s="1"/>
  <c r="V25" i="7" s="1"/>
  <c r="Y25" i="7" s="1"/>
  <c r="E11" i="7"/>
  <c r="AG42" i="2"/>
  <c r="AO42" i="7" s="1"/>
  <c r="V38" i="2"/>
  <c r="V40" i="2"/>
  <c r="D64" i="1"/>
  <c r="F57" i="7"/>
  <c r="Q57" i="7" s="1"/>
  <c r="V57" i="7" s="1"/>
  <c r="Y57" i="7" s="1"/>
  <c r="E23" i="7"/>
  <c r="F66" i="7"/>
  <c r="Q66" i="7" s="1"/>
  <c r="V66" i="7" s="1"/>
  <c r="Y66" i="7" s="1"/>
  <c r="F24" i="7"/>
  <c r="Q24" i="7" s="1"/>
  <c r="V24" i="7" s="1"/>
  <c r="Y24" i="7" s="1"/>
  <c r="D19" i="1"/>
  <c r="E90" i="2"/>
  <c r="E91" i="2" s="1"/>
  <c r="D22" i="1"/>
  <c r="F38" i="7"/>
  <c r="Q38" i="7" s="1"/>
  <c r="V38" i="7" s="1"/>
  <c r="Y38" i="7" s="1"/>
  <c r="AI67" i="2"/>
  <c r="AQ67" i="7" s="1"/>
  <c r="U27" i="2"/>
  <c r="V60" i="2"/>
  <c r="V53" i="2"/>
  <c r="AI48" i="2"/>
  <c r="AQ48" i="7" s="1"/>
  <c r="V14" i="2"/>
  <c r="E43" i="7"/>
  <c r="V58" i="2"/>
  <c r="V62" i="2"/>
  <c r="V72" i="2"/>
  <c r="V29" i="2"/>
  <c r="F29" i="7"/>
  <c r="Q29" i="7" s="1"/>
  <c r="V29" i="7" s="1"/>
  <c r="Y29" i="7" s="1"/>
  <c r="U43" i="2"/>
  <c r="U11" i="2"/>
  <c r="U31" i="2"/>
  <c r="D17" i="1"/>
  <c r="D68" i="1"/>
  <c r="D37" i="1"/>
  <c r="D63" i="1"/>
  <c r="AK66" i="2"/>
  <c r="AS66" i="7" s="1"/>
  <c r="F60" i="7"/>
  <c r="Q60" i="7" s="1"/>
  <c r="V60" i="7" s="1"/>
  <c r="Y60" i="7" s="1"/>
  <c r="V9" i="2"/>
  <c r="D32" i="1"/>
  <c r="F56" i="7"/>
  <c r="Q56" i="7" s="1"/>
  <c r="V56" i="7" s="1"/>
  <c r="Y56" i="7" s="1"/>
  <c r="AI71" i="2"/>
  <c r="AQ71" i="7" s="1"/>
  <c r="F8" i="7"/>
  <c r="Q8" i="7" s="1"/>
  <c r="V8" i="7" s="1"/>
  <c r="Y8" i="7" s="1"/>
  <c r="D72" i="1"/>
  <c r="F45" i="7"/>
  <c r="Q45" i="7" s="1"/>
  <c r="V45" i="7" s="1"/>
  <c r="Y45" i="7" s="1"/>
  <c r="F14" i="7"/>
  <c r="Q14" i="7" s="1"/>
  <c r="V14" i="7" s="1"/>
  <c r="Y14" i="7" s="1"/>
  <c r="F33" i="7"/>
  <c r="Q33" i="7" s="1"/>
  <c r="V33" i="7" s="1"/>
  <c r="Y33" i="7" s="1"/>
  <c r="D70" i="1"/>
  <c r="D46" i="1"/>
  <c r="F53" i="7"/>
  <c r="Q53" i="7" s="1"/>
  <c r="V53" i="7" s="1"/>
  <c r="Y53" i="7" s="1"/>
  <c r="E47" i="7"/>
  <c r="U55" i="2"/>
  <c r="U63" i="2"/>
  <c r="V69" i="2"/>
  <c r="E88" i="1"/>
  <c r="V13" i="2"/>
  <c r="V12" i="2"/>
  <c r="V61" i="2"/>
  <c r="F41" i="7"/>
  <c r="Q41" i="7" s="1"/>
  <c r="V41" i="7" s="1"/>
  <c r="Y41" i="7" s="1"/>
  <c r="AG24" i="2"/>
  <c r="AO24" i="7" s="1"/>
  <c r="AI43" i="2"/>
  <c r="AQ43" i="7" s="1"/>
  <c r="E43" i="1"/>
  <c r="T43" i="1"/>
  <c r="V74" i="2"/>
  <c r="V26" i="2"/>
  <c r="F72" i="7"/>
  <c r="Q72" i="7" s="1"/>
  <c r="V72" i="7" s="1"/>
  <c r="Y72" i="7" s="1"/>
  <c r="F65" i="7"/>
  <c r="Q65" i="7" s="1"/>
  <c r="V65" i="7" s="1"/>
  <c r="Y65" i="7" s="1"/>
  <c r="U23" i="2"/>
  <c r="U19" i="2"/>
  <c r="D38" i="1"/>
  <c r="V37" i="2"/>
  <c r="V8" i="2"/>
  <c r="D14" i="1"/>
  <c r="D50" i="1"/>
  <c r="E63" i="7"/>
  <c r="D47" i="1"/>
  <c r="D61" i="1"/>
  <c r="AG67" i="2"/>
  <c r="AO67" i="7" s="1"/>
  <c r="V17" i="2"/>
  <c r="AL87" i="2"/>
  <c r="AK48" i="2"/>
  <c r="AS48" i="7" s="1"/>
  <c r="D21" i="1"/>
  <c r="V45" i="2"/>
  <c r="S78" i="7"/>
  <c r="S111" i="7" s="1"/>
  <c r="S122" i="7" s="1"/>
  <c r="E31" i="7"/>
  <c r="F42" i="7"/>
  <c r="Q42" i="7" s="1"/>
  <c r="V42" i="7" s="1"/>
  <c r="Y42" i="7" s="1"/>
  <c r="V56" i="2"/>
  <c r="F12" i="7"/>
  <c r="Q12" i="7" s="1"/>
  <c r="V12" i="7" s="1"/>
  <c r="Y12" i="7" s="1"/>
  <c r="F48" i="7"/>
  <c r="Q48" i="7" s="1"/>
  <c r="V48" i="7" s="1"/>
  <c r="Y48" i="7" s="1"/>
  <c r="AF9" i="2"/>
  <c r="D27" i="1"/>
  <c r="D30" i="1"/>
  <c r="D55" i="1"/>
  <c r="D36" i="1"/>
  <c r="D16" i="1"/>
  <c r="AG66" i="2"/>
  <c r="AO66" i="7" s="1"/>
  <c r="V25" i="2"/>
  <c r="D29" i="1"/>
  <c r="F16" i="7"/>
  <c r="Q16" i="7" s="1"/>
  <c r="V16" i="7" s="1"/>
  <c r="Y16" i="7" s="1"/>
  <c r="F32" i="7"/>
  <c r="Q32" i="7" s="1"/>
  <c r="V32" i="7" s="1"/>
  <c r="Y32" i="7" s="1"/>
  <c r="AK71" i="2"/>
  <c r="AS71" i="7" s="1"/>
  <c r="D20" i="1"/>
  <c r="E39" i="7"/>
  <c r="D18" i="1"/>
  <c r="E55" i="7"/>
  <c r="V16" i="2"/>
  <c r="V34" i="2"/>
  <c r="F21" i="7"/>
  <c r="Q21" i="7" s="1"/>
  <c r="V21" i="7" s="1"/>
  <c r="Y21" i="7" s="1"/>
  <c r="E7" i="7"/>
  <c r="AK43" i="2"/>
  <c r="AS43" i="7" s="1"/>
  <c r="V36" i="2"/>
  <c r="V30" i="2"/>
  <c r="V24" i="2"/>
  <c r="D13" i="1"/>
  <c r="D12" i="1"/>
  <c r="T24" i="1"/>
  <c r="E24" i="1"/>
  <c r="F62" i="7"/>
  <c r="Q62" i="7" s="1"/>
  <c r="V62" i="7" s="1"/>
  <c r="Y62" i="7" s="1"/>
  <c r="F13" i="7"/>
  <c r="Q13" i="7" s="1"/>
  <c r="V13" i="7" s="1"/>
  <c r="Y13" i="7" s="1"/>
  <c r="D62" i="1"/>
  <c r="V21" i="2"/>
  <c r="V42" i="2"/>
  <c r="F61" i="7"/>
  <c r="Q61" i="7" s="1"/>
  <c r="V61" i="7" s="1"/>
  <c r="Y61" i="7" s="1"/>
  <c r="F37" i="7"/>
  <c r="Q37" i="7" s="1"/>
  <c r="V37" i="7" s="1"/>
  <c r="Y37" i="7" s="1"/>
  <c r="D44" i="1"/>
  <c r="D45" i="1"/>
  <c r="D65" i="1"/>
  <c r="F9" i="7"/>
  <c r="Q9" i="7" s="1"/>
  <c r="V9" i="7" s="1"/>
  <c r="Y9" i="7" s="1"/>
  <c r="F26" i="7"/>
  <c r="Q26" i="7" s="1"/>
  <c r="V26" i="7" s="1"/>
  <c r="Y26" i="7" s="1"/>
  <c r="F74" i="7"/>
  <c r="Q74" i="7" s="1"/>
  <c r="V74" i="7" s="1"/>
  <c r="Y74" i="7" s="1"/>
  <c r="D52" i="1"/>
  <c r="AI42" i="2"/>
  <c r="AQ42" i="7" s="1"/>
  <c r="D35" i="1"/>
  <c r="D54" i="1"/>
  <c r="D26" i="1"/>
  <c r="D59" i="1"/>
  <c r="D8" i="1"/>
  <c r="T71" i="1"/>
  <c r="E71" i="1"/>
  <c r="D25" i="1"/>
  <c r="E71" i="7"/>
  <c r="F20" i="7"/>
  <c r="Q20" i="7" s="1"/>
  <c r="V20" i="7" s="1"/>
  <c r="Y20" i="7" s="1"/>
  <c r="D34" i="1"/>
  <c r="AK67" i="2"/>
  <c r="AS67" i="7" s="1"/>
  <c r="V18" i="2"/>
  <c r="V20" i="2"/>
  <c r="F30" i="7"/>
  <c r="Q30" i="7" s="1"/>
  <c r="V30" i="7" s="1"/>
  <c r="Y30" i="7" s="1"/>
  <c r="AG48" i="2"/>
  <c r="AO48" i="7" s="1"/>
  <c r="V68" i="2"/>
  <c r="V49" i="2"/>
  <c r="T76" i="2"/>
  <c r="T85" i="2" s="1"/>
  <c r="E67" i="7"/>
  <c r="F22" i="7"/>
  <c r="Q22" i="7" s="1"/>
  <c r="V22" i="7" s="1"/>
  <c r="Y22" i="7" s="1"/>
  <c r="V70" i="2"/>
  <c r="F68" i="7"/>
  <c r="Q68" i="7" s="1"/>
  <c r="V68" i="7" s="1"/>
  <c r="Y68" i="7" s="1"/>
  <c r="V44" i="2"/>
  <c r="V57" i="2"/>
  <c r="F18" i="7"/>
  <c r="Q18" i="7" s="1"/>
  <c r="V18" i="7" s="1"/>
  <c r="Y18" i="7" s="1"/>
  <c r="E35" i="7"/>
  <c r="E75" i="7"/>
  <c r="U47" i="2"/>
  <c r="U35" i="2"/>
  <c r="D49" i="1"/>
  <c r="D56" i="1"/>
  <c r="D60" i="1"/>
  <c r="D51" i="1"/>
  <c r="AI88" i="2"/>
  <c r="E19" i="7"/>
  <c r="F44" i="7"/>
  <c r="Q44" i="7" s="1"/>
  <c r="V44" i="7" s="1"/>
  <c r="Y44" i="7" s="1"/>
  <c r="AG71" i="2"/>
  <c r="AO71" i="7" s="1"/>
  <c r="D58" i="1"/>
  <c r="D40" i="1"/>
  <c r="U15" i="2"/>
  <c r="V46" i="2"/>
  <c r="V48" i="2"/>
  <c r="V33" i="2"/>
  <c r="E59" i="7"/>
  <c r="AI24" i="2"/>
  <c r="AQ24" i="7" s="1"/>
  <c r="AG43" i="2"/>
  <c r="AO43" i="7" s="1"/>
  <c r="E51" i="7"/>
  <c r="F58" i="7"/>
  <c r="Q58" i="7" s="1"/>
  <c r="V58" i="7" s="1"/>
  <c r="Y58" i="7" s="1"/>
  <c r="V54" i="2"/>
  <c r="F50" i="7"/>
  <c r="Q50" i="7" s="1"/>
  <c r="V50" i="7" s="1"/>
  <c r="Y50" i="7" s="1"/>
  <c r="T67" i="1"/>
  <c r="E67" i="1"/>
  <c r="U75" i="2"/>
  <c r="U59" i="2"/>
  <c r="U51" i="2"/>
  <c r="U39" i="2"/>
  <c r="E42" i="1" l="1"/>
  <c r="AG46" i="2"/>
  <c r="AO46" i="7" s="1"/>
  <c r="AG17" i="2"/>
  <c r="AO17" i="7" s="1"/>
  <c r="AG26" i="2"/>
  <c r="AO26" i="7" s="1"/>
  <c r="AG72" i="2"/>
  <c r="AO72" i="7" s="1"/>
  <c r="AK37" i="2"/>
  <c r="AS37" i="7" s="1"/>
  <c r="AG19" i="2"/>
  <c r="AO19" i="7" s="1"/>
  <c r="AK70" i="2"/>
  <c r="AS70" i="7" s="1"/>
  <c r="AK49" i="2"/>
  <c r="AS49" i="7" s="1"/>
  <c r="AL88" i="2"/>
  <c r="AK68" i="2"/>
  <c r="AS68" i="7" s="1"/>
  <c r="U76" i="2"/>
  <c r="U85" i="2" s="1"/>
  <c r="V7" i="2"/>
  <c r="T99" i="7"/>
  <c r="V24" i="1"/>
  <c r="AI21" i="2"/>
  <c r="AQ21" i="7" s="1"/>
  <c r="T101" i="7"/>
  <c r="AI57" i="2"/>
  <c r="AQ57" i="7" s="1"/>
  <c r="AI59" i="2"/>
  <c r="AQ59" i="7" s="1"/>
  <c r="E37" i="7"/>
  <c r="AI39" i="2"/>
  <c r="AQ39" i="7" s="1"/>
  <c r="AG34" i="2"/>
  <c r="AO34" i="7" s="1"/>
  <c r="V23" i="2"/>
  <c r="E65" i="7"/>
  <c r="AG74" i="2"/>
  <c r="AO74" i="7" s="1"/>
  <c r="T63" i="1"/>
  <c r="E63" i="1"/>
  <c r="W29" i="2"/>
  <c r="X29" i="2"/>
  <c r="AK62" i="2"/>
  <c r="AS62" i="7" s="1"/>
  <c r="E22" i="1"/>
  <c r="T22" i="1"/>
  <c r="AG75" i="2"/>
  <c r="AO75" i="7" s="1"/>
  <c r="AK69" i="2"/>
  <c r="AS69" i="7" s="1"/>
  <c r="AK51" i="2"/>
  <c r="AS51" i="7" s="1"/>
  <c r="AG27" i="2"/>
  <c r="AO27" i="7" s="1"/>
  <c r="W50" i="2"/>
  <c r="X50" i="2"/>
  <c r="X22" i="2"/>
  <c r="W22" i="2"/>
  <c r="E34" i="7"/>
  <c r="Q76" i="7"/>
  <c r="Q122" i="7" s="1"/>
  <c r="V7" i="7"/>
  <c r="E28" i="7"/>
  <c r="T109" i="7"/>
  <c r="T110" i="7"/>
  <c r="AI29" i="2"/>
  <c r="AQ29" i="7" s="1"/>
  <c r="X57" i="2"/>
  <c r="W57" i="2"/>
  <c r="E22" i="7"/>
  <c r="AI25" i="2"/>
  <c r="AQ25" i="7" s="1"/>
  <c r="T59" i="1"/>
  <c r="E59" i="1"/>
  <c r="T54" i="1"/>
  <c r="E54" i="1"/>
  <c r="AK12" i="2"/>
  <c r="AS12" i="7" s="1"/>
  <c r="AG52" i="2"/>
  <c r="AO52" i="7" s="1"/>
  <c r="W24" i="2"/>
  <c r="X24" i="2"/>
  <c r="AI31" i="2"/>
  <c r="AQ31" i="7" s="1"/>
  <c r="E55" i="1"/>
  <c r="T55" i="1"/>
  <c r="AK30" i="2"/>
  <c r="AS30" i="7" s="1"/>
  <c r="D9" i="1"/>
  <c r="E21" i="1"/>
  <c r="T21" i="1"/>
  <c r="T47" i="1"/>
  <c r="E47" i="1"/>
  <c r="W74" i="2"/>
  <c r="X74" i="2"/>
  <c r="AL43" i="2"/>
  <c r="AT43" i="7" s="1"/>
  <c r="AK10" i="2"/>
  <c r="AS10" i="7" s="1"/>
  <c r="T72" i="1"/>
  <c r="E72" i="1"/>
  <c r="E56" i="7"/>
  <c r="W53" i="2"/>
  <c r="X53" i="2"/>
  <c r="AK65" i="2"/>
  <c r="AS65" i="7" s="1"/>
  <c r="E58" i="7"/>
  <c r="X46" i="2"/>
  <c r="W46" i="2"/>
  <c r="V43" i="1"/>
  <c r="AK46" i="2"/>
  <c r="AS46" i="7" s="1"/>
  <c r="AG33" i="2"/>
  <c r="AO33" i="7" s="1"/>
  <c r="AI32" i="2"/>
  <c r="AQ32" i="7" s="1"/>
  <c r="AG29" i="2"/>
  <c r="AO29" i="7" s="1"/>
  <c r="AG37" i="2"/>
  <c r="AO37" i="7" s="1"/>
  <c r="AI56" i="2"/>
  <c r="AQ56" i="7" s="1"/>
  <c r="AK17" i="2"/>
  <c r="AS17" i="7" s="1"/>
  <c r="T81" i="7"/>
  <c r="T108" i="7"/>
  <c r="T100" i="7"/>
  <c r="E18" i="7"/>
  <c r="X44" i="2"/>
  <c r="W44" i="2"/>
  <c r="X70" i="2"/>
  <c r="W70" i="2"/>
  <c r="AK21" i="2"/>
  <c r="AS21" i="7" s="1"/>
  <c r="X18" i="2"/>
  <c r="W18" i="2"/>
  <c r="E20" i="7"/>
  <c r="AG25" i="2"/>
  <c r="AO25" i="7" s="1"/>
  <c r="AK57" i="2"/>
  <c r="AS57" i="7" s="1"/>
  <c r="AK19" i="2"/>
  <c r="AS19" i="7" s="1"/>
  <c r="AG64" i="2"/>
  <c r="AO64" i="7" s="1"/>
  <c r="AK50" i="2"/>
  <c r="AS50" i="7" s="1"/>
  <c r="AK59" i="2"/>
  <c r="AS59" i="7" s="1"/>
  <c r="AK26" i="2"/>
  <c r="AS26" i="7" s="1"/>
  <c r="AI54" i="2"/>
  <c r="AQ54" i="7" s="1"/>
  <c r="AG45" i="2"/>
  <c r="AO45" i="7" s="1"/>
  <c r="AG12" i="2"/>
  <c r="AO12" i="7" s="1"/>
  <c r="AI53" i="2"/>
  <c r="AQ53" i="7" s="1"/>
  <c r="E44" i="1"/>
  <c r="T44" i="1"/>
  <c r="AK35" i="2"/>
  <c r="AS35" i="7" s="1"/>
  <c r="AK52" i="2"/>
  <c r="AS52" i="7" s="1"/>
  <c r="T12" i="1"/>
  <c r="E12" i="1"/>
  <c r="AG44" i="2"/>
  <c r="AO44" i="7" s="1"/>
  <c r="X30" i="2"/>
  <c r="W30" i="2"/>
  <c r="E21" i="7"/>
  <c r="T42" i="1"/>
  <c r="AG39" i="2"/>
  <c r="AO39" i="7" s="1"/>
  <c r="AK58" i="2"/>
  <c r="AS58" i="7" s="1"/>
  <c r="E16" i="7"/>
  <c r="W25" i="2"/>
  <c r="X25" i="2"/>
  <c r="AK16" i="2"/>
  <c r="AS16" i="7" s="1"/>
  <c r="T16" i="1"/>
  <c r="E16" i="1"/>
  <c r="AK31" i="2"/>
  <c r="AS31" i="7" s="1"/>
  <c r="AG63" i="2"/>
  <c r="AO63" i="7" s="1"/>
  <c r="AI55" i="2"/>
  <c r="AQ55" i="7" s="1"/>
  <c r="AK60" i="2"/>
  <c r="AS60" i="7" s="1"/>
  <c r="AI28" i="2"/>
  <c r="AQ28" i="7" s="1"/>
  <c r="AG30" i="2"/>
  <c r="AO30" i="7" s="1"/>
  <c r="E27" i="1"/>
  <c r="T27" i="1"/>
  <c r="X56" i="2"/>
  <c r="W56" i="2"/>
  <c r="E42" i="7"/>
  <c r="T107" i="7"/>
  <c r="T14" i="1"/>
  <c r="E14" i="1"/>
  <c r="AI13" i="2"/>
  <c r="AQ13" i="7" s="1"/>
  <c r="T38" i="1"/>
  <c r="E38" i="1"/>
  <c r="AG14" i="2"/>
  <c r="AO14" i="7" s="1"/>
  <c r="T89" i="7"/>
  <c r="X26" i="2"/>
  <c r="W26" i="2"/>
  <c r="E41" i="7"/>
  <c r="W12" i="2"/>
  <c r="X12" i="2"/>
  <c r="AG73" i="2"/>
  <c r="AO73" i="7" s="1"/>
  <c r="T96" i="7"/>
  <c r="T95" i="7"/>
  <c r="AG40" i="2"/>
  <c r="AO40" i="7" s="1"/>
  <c r="E70" i="1"/>
  <c r="T70" i="1"/>
  <c r="AK74" i="2"/>
  <c r="AS74" i="7" s="1"/>
  <c r="V64" i="2"/>
  <c r="AI11" i="2"/>
  <c r="AQ11" i="7" s="1"/>
  <c r="T17" i="1"/>
  <c r="E17" i="1"/>
  <c r="T83" i="7"/>
  <c r="T98" i="7"/>
  <c r="T92" i="7"/>
  <c r="W72" i="2"/>
  <c r="X72" i="2"/>
  <c r="W58" i="2"/>
  <c r="X58" i="2"/>
  <c r="W14" i="2"/>
  <c r="X14" i="2"/>
  <c r="AG62" i="2"/>
  <c r="AO62" i="7" s="1"/>
  <c r="AI41" i="2"/>
  <c r="AQ41" i="7" s="1"/>
  <c r="AI61" i="2"/>
  <c r="AQ61" i="7" s="1"/>
  <c r="AK47" i="2"/>
  <c r="AS47" i="7" s="1"/>
  <c r="E19" i="1"/>
  <c r="T19" i="1"/>
  <c r="AG8" i="2"/>
  <c r="AO8" i="7" s="1"/>
  <c r="E75" i="1"/>
  <c r="T75" i="1"/>
  <c r="AG65" i="2"/>
  <c r="AO65" i="7" s="1"/>
  <c r="AK38" i="2"/>
  <c r="AS38" i="7" s="1"/>
  <c r="T69" i="1"/>
  <c r="E69" i="1"/>
  <c r="T28" i="1"/>
  <c r="E28" i="1"/>
  <c r="AK27" i="2"/>
  <c r="AS27" i="7" s="1"/>
  <c r="E54" i="7"/>
  <c r="E46" i="7"/>
  <c r="F76" i="7"/>
  <c r="F122" i="7" s="1"/>
  <c r="W32" i="2"/>
  <c r="X32" i="2"/>
  <c r="AI20" i="2"/>
  <c r="AQ20" i="7" s="1"/>
  <c r="AL66" i="2"/>
  <c r="AT66" i="7" s="1"/>
  <c r="T31" i="1"/>
  <c r="E31" i="1"/>
  <c r="V42" i="1"/>
  <c r="V71" i="2"/>
  <c r="V67" i="2"/>
  <c r="V48" i="1"/>
  <c r="E36" i="7"/>
  <c r="V47" i="2"/>
  <c r="E30" i="7"/>
  <c r="AI64" i="2"/>
  <c r="AQ64" i="7" s="1"/>
  <c r="AI50" i="2"/>
  <c r="AQ50" i="7" s="1"/>
  <c r="T78" i="7"/>
  <c r="E9" i="7"/>
  <c r="E45" i="1"/>
  <c r="T45" i="1"/>
  <c r="AI44" i="2"/>
  <c r="AQ44" i="7" s="1"/>
  <c r="E32" i="7"/>
  <c r="AG16" i="2"/>
  <c r="AO16" i="7" s="1"/>
  <c r="X45" i="2"/>
  <c r="W45" i="2"/>
  <c r="E29" i="7"/>
  <c r="W62" i="2"/>
  <c r="X62" i="2"/>
  <c r="AI8" i="2"/>
  <c r="AQ8" i="7" s="1"/>
  <c r="T84" i="7"/>
  <c r="T87" i="7"/>
  <c r="T106" i="7"/>
  <c r="E50" i="7"/>
  <c r="V66" i="2"/>
  <c r="X48" i="2"/>
  <c r="W48" i="2"/>
  <c r="T97" i="7"/>
  <c r="T102" i="7"/>
  <c r="E40" i="1"/>
  <c r="T40" i="1"/>
  <c r="AI70" i="2"/>
  <c r="AQ70" i="7" s="1"/>
  <c r="AK33" i="2"/>
  <c r="AS33" i="7" s="1"/>
  <c r="AI72" i="2"/>
  <c r="AQ72" i="7" s="1"/>
  <c r="AG32" i="2"/>
  <c r="AO32" i="7" s="1"/>
  <c r="AK29" i="2"/>
  <c r="AS29" i="7" s="1"/>
  <c r="T51" i="1"/>
  <c r="E51" i="1"/>
  <c r="T60" i="1"/>
  <c r="E60" i="1"/>
  <c r="AI68" i="2"/>
  <c r="AQ68" i="7" s="1"/>
  <c r="AK56" i="2"/>
  <c r="AS56" i="7" s="1"/>
  <c r="T56" i="1"/>
  <c r="E56" i="1"/>
  <c r="AI49" i="2"/>
  <c r="AQ49" i="7" s="1"/>
  <c r="T49" i="1"/>
  <c r="E49" i="1"/>
  <c r="T85" i="7"/>
  <c r="V35" i="2"/>
  <c r="E68" i="7"/>
  <c r="W49" i="2"/>
  <c r="X49" i="2"/>
  <c r="AG21" i="2"/>
  <c r="AO21" i="7" s="1"/>
  <c r="X20" i="2"/>
  <c r="W20" i="2"/>
  <c r="T104" i="7"/>
  <c r="AK25" i="2"/>
  <c r="AS25" i="7" s="1"/>
  <c r="AG57" i="2"/>
  <c r="AO57" i="7" s="1"/>
  <c r="AK64" i="2"/>
  <c r="AS64" i="7" s="1"/>
  <c r="AG50" i="2"/>
  <c r="AO50" i="7" s="1"/>
  <c r="T8" i="1"/>
  <c r="E8" i="1"/>
  <c r="AG59" i="2"/>
  <c r="AO59" i="7" s="1"/>
  <c r="AK54" i="2"/>
  <c r="AS54" i="7" s="1"/>
  <c r="T35" i="1"/>
  <c r="E35" i="1"/>
  <c r="T93" i="7"/>
  <c r="T65" i="1"/>
  <c r="E65" i="1"/>
  <c r="AG53" i="2"/>
  <c r="AO53" i="7" s="1"/>
  <c r="E61" i="7"/>
  <c r="W21" i="2"/>
  <c r="X21" i="2"/>
  <c r="E62" i="7"/>
  <c r="AK44" i="2"/>
  <c r="AS44" i="7" s="1"/>
  <c r="V66" i="1"/>
  <c r="V73" i="2"/>
  <c r="W34" i="2"/>
  <c r="X34" i="2"/>
  <c r="X16" i="2"/>
  <c r="W16" i="2"/>
  <c r="AK39" i="2"/>
  <c r="AS39" i="7" s="1"/>
  <c r="T20" i="1"/>
  <c r="E20" i="1"/>
  <c r="AG58" i="2"/>
  <c r="AO58" i="7" s="1"/>
  <c r="AG31" i="2"/>
  <c r="AO31" i="7" s="1"/>
  <c r="AK63" i="2"/>
  <c r="AS63" i="7" s="1"/>
  <c r="E36" i="1"/>
  <c r="T36" i="1"/>
  <c r="AK55" i="2"/>
  <c r="AS55" i="7" s="1"/>
  <c r="AK28" i="2"/>
  <c r="AS28" i="7" s="1"/>
  <c r="T90" i="2"/>
  <c r="T91" i="2" s="1"/>
  <c r="X17" i="2"/>
  <c r="W17" i="2"/>
  <c r="AI34" i="2"/>
  <c r="AQ34" i="7" s="1"/>
  <c r="T61" i="1"/>
  <c r="E61" i="1"/>
  <c r="AK13" i="2"/>
  <c r="AS13" i="7" s="1"/>
  <c r="AI22" i="2"/>
  <c r="AQ22" i="7" s="1"/>
  <c r="V19" i="2"/>
  <c r="E72" i="7"/>
  <c r="X69" i="2"/>
  <c r="W69" i="2"/>
  <c r="V63" i="2"/>
  <c r="V55" i="2"/>
  <c r="E53" i="7"/>
  <c r="E46" i="1"/>
  <c r="T46" i="1"/>
  <c r="AK40" i="2"/>
  <c r="AS40" i="7" s="1"/>
  <c r="AI10" i="2"/>
  <c r="AQ10" i="7" s="1"/>
  <c r="AI18" i="2"/>
  <c r="AQ18" i="7" s="1"/>
  <c r="E45" i="7"/>
  <c r="AL71" i="2"/>
  <c r="AT71" i="7" s="1"/>
  <c r="E32" i="1"/>
  <c r="T32" i="1"/>
  <c r="E60" i="7"/>
  <c r="AI36" i="2"/>
  <c r="AQ36" i="7" s="1"/>
  <c r="AG11" i="2"/>
  <c r="AO11" i="7" s="1"/>
  <c r="T68" i="1"/>
  <c r="E68" i="1"/>
  <c r="T82" i="7"/>
  <c r="V11" i="2"/>
  <c r="V43" i="2"/>
  <c r="W60" i="2"/>
  <c r="X60" i="2"/>
  <c r="T88" i="7"/>
  <c r="AL67" i="2"/>
  <c r="AT67" i="7" s="1"/>
  <c r="E38" i="7"/>
  <c r="AG41" i="2"/>
  <c r="AO41" i="7" s="1"/>
  <c r="AG61" i="2"/>
  <c r="AO61" i="7" s="1"/>
  <c r="AG47" i="2"/>
  <c r="AO47" i="7" s="1"/>
  <c r="E24" i="7"/>
  <c r="E66" i="7"/>
  <c r="AK8" i="2"/>
  <c r="AS8" i="7" s="1"/>
  <c r="W38" i="2"/>
  <c r="X38" i="2"/>
  <c r="AI75" i="2"/>
  <c r="AQ75" i="7" s="1"/>
  <c r="AG38" i="2"/>
  <c r="AO38" i="7" s="1"/>
  <c r="AI69" i="2"/>
  <c r="AQ69" i="7" s="1"/>
  <c r="E69" i="7"/>
  <c r="T39" i="1"/>
  <c r="E39" i="1"/>
  <c r="E70" i="7"/>
  <c r="T74" i="1"/>
  <c r="E74" i="1"/>
  <c r="AI51" i="2"/>
  <c r="AQ51" i="7" s="1"/>
  <c r="D7" i="1"/>
  <c r="E73" i="7"/>
  <c r="T41" i="1"/>
  <c r="E41" i="1"/>
  <c r="E40" i="7"/>
  <c r="AG20" i="2"/>
  <c r="AO20" i="7" s="1"/>
  <c r="E52" i="7"/>
  <c r="T11" i="1"/>
  <c r="E11" i="1"/>
  <c r="W33" i="2"/>
  <c r="X33" i="2"/>
  <c r="AI33" i="2"/>
  <c r="AQ33" i="7" s="1"/>
  <c r="T25" i="1"/>
  <c r="E25" i="1"/>
  <c r="AK45" i="2"/>
  <c r="AS45" i="7" s="1"/>
  <c r="AG35" i="2"/>
  <c r="AO35" i="7" s="1"/>
  <c r="E13" i="7"/>
  <c r="AI58" i="2"/>
  <c r="AQ58" i="7" s="1"/>
  <c r="AI63" i="2"/>
  <c r="AQ63" i="7" s="1"/>
  <c r="AG60" i="2"/>
  <c r="AO60" i="7" s="1"/>
  <c r="E12" i="7"/>
  <c r="AK22" i="2"/>
  <c r="AS22" i="7" s="1"/>
  <c r="AK14" i="2"/>
  <c r="AS14" i="7" s="1"/>
  <c r="AK73" i="2"/>
  <c r="AS73" i="7" s="1"/>
  <c r="AI40" i="2"/>
  <c r="AQ40" i="7" s="1"/>
  <c r="AG18" i="2"/>
  <c r="AO18" i="7" s="1"/>
  <c r="AK36" i="2"/>
  <c r="AS36" i="7" s="1"/>
  <c r="T37" i="1"/>
  <c r="E37" i="1"/>
  <c r="AL48" i="2"/>
  <c r="AT48" i="7" s="1"/>
  <c r="AI47" i="2"/>
  <c r="AQ47" i="7" s="1"/>
  <c r="E57" i="7"/>
  <c r="E25" i="7"/>
  <c r="AI38" i="2"/>
  <c r="AQ38" i="7" s="1"/>
  <c r="V39" i="2"/>
  <c r="V51" i="2"/>
  <c r="V59" i="2"/>
  <c r="V75" i="2"/>
  <c r="W54" i="2"/>
  <c r="X54" i="2"/>
  <c r="AL24" i="2"/>
  <c r="AT24" i="7" s="1"/>
  <c r="V15" i="2"/>
  <c r="AI46" i="2"/>
  <c r="AQ46" i="7" s="1"/>
  <c r="AG70" i="2"/>
  <c r="AO70" i="7" s="1"/>
  <c r="AK72" i="2"/>
  <c r="AS72" i="7" s="1"/>
  <c r="T58" i="1"/>
  <c r="E58" i="1"/>
  <c r="E44" i="7"/>
  <c r="AK32" i="2"/>
  <c r="AS32" i="7" s="1"/>
  <c r="AI37" i="2"/>
  <c r="AQ37" i="7" s="1"/>
  <c r="AG68" i="2"/>
  <c r="AO68" i="7" s="1"/>
  <c r="AG56" i="2"/>
  <c r="AO56" i="7" s="1"/>
  <c r="AI17" i="2"/>
  <c r="AQ17" i="7" s="1"/>
  <c r="AG49" i="2"/>
  <c r="AO49" i="7" s="1"/>
  <c r="T79" i="7"/>
  <c r="T105" i="7"/>
  <c r="T90" i="7"/>
  <c r="W68" i="2"/>
  <c r="X68" i="2"/>
  <c r="T34" i="1"/>
  <c r="E34" i="1"/>
  <c r="AI19" i="2"/>
  <c r="AQ19" i="7" s="1"/>
  <c r="AI26" i="2"/>
  <c r="AQ26" i="7" s="1"/>
  <c r="T26" i="1"/>
  <c r="E26" i="1"/>
  <c r="AG54" i="2"/>
  <c r="AO54" i="7" s="1"/>
  <c r="AI45" i="2"/>
  <c r="AQ45" i="7" s="1"/>
  <c r="T52" i="1"/>
  <c r="E52" i="1"/>
  <c r="V67" i="1"/>
  <c r="E74" i="7"/>
  <c r="E26" i="7"/>
  <c r="AI12" i="2"/>
  <c r="AQ12" i="7" s="1"/>
  <c r="AK53" i="2"/>
  <c r="AS53" i="7" s="1"/>
  <c r="AI35" i="2"/>
  <c r="AQ35" i="7" s="1"/>
  <c r="X42" i="2"/>
  <c r="W42" i="2"/>
  <c r="T62" i="1"/>
  <c r="E62" i="1"/>
  <c r="AI52" i="2"/>
  <c r="AQ52" i="7" s="1"/>
  <c r="E13" i="1"/>
  <c r="T13" i="1"/>
  <c r="W36" i="2"/>
  <c r="X36" i="2"/>
  <c r="T18" i="1"/>
  <c r="E18" i="1"/>
  <c r="E29" i="1"/>
  <c r="T29" i="1"/>
  <c r="AI16" i="2"/>
  <c r="AQ16" i="7" s="1"/>
  <c r="AG55" i="2"/>
  <c r="AO55" i="7" s="1"/>
  <c r="AI60" i="2"/>
  <c r="AQ60" i="7" s="1"/>
  <c r="AG28" i="2"/>
  <c r="AO28" i="7" s="1"/>
  <c r="AI30" i="2"/>
  <c r="AQ30" i="7" s="1"/>
  <c r="T30" i="1"/>
  <c r="E30" i="1"/>
  <c r="E48" i="7"/>
  <c r="T94" i="7"/>
  <c r="T80" i="7"/>
  <c r="AK34" i="2"/>
  <c r="AS34" i="7" s="1"/>
  <c r="T50" i="1"/>
  <c r="E50" i="1"/>
  <c r="AG13" i="2"/>
  <c r="AO13" i="7" s="1"/>
  <c r="X8" i="2"/>
  <c r="W8" i="2"/>
  <c r="AG22" i="2"/>
  <c r="AO22" i="7" s="1"/>
  <c r="W37" i="2"/>
  <c r="X37" i="2"/>
  <c r="AI14" i="2"/>
  <c r="AQ14" i="7" s="1"/>
  <c r="T86" i="7"/>
  <c r="T91" i="7"/>
  <c r="X61" i="2"/>
  <c r="W61" i="2"/>
  <c r="W13" i="2"/>
  <c r="X13" i="2"/>
  <c r="AI73" i="2"/>
  <c r="AQ73" i="7" s="1"/>
  <c r="AG10" i="2"/>
  <c r="AO10" i="7" s="1"/>
  <c r="AK18" i="2"/>
  <c r="AS18" i="7" s="1"/>
  <c r="E33" i="7"/>
  <c r="E14" i="7"/>
  <c r="AI74" i="2"/>
  <c r="AQ74" i="7" s="1"/>
  <c r="E8" i="7"/>
  <c r="W9" i="2"/>
  <c r="X9" i="2"/>
  <c r="AG36" i="2"/>
  <c r="AO36" i="7" s="1"/>
  <c r="AK11" i="2"/>
  <c r="AS11" i="7" s="1"/>
  <c r="V31" i="2"/>
  <c r="T103" i="7"/>
  <c r="V27" i="2"/>
  <c r="AI62" i="2"/>
  <c r="AQ62" i="7" s="1"/>
  <c r="AK41" i="2"/>
  <c r="AS41" i="7" s="1"/>
  <c r="AK61" i="2"/>
  <c r="AS61" i="7" s="1"/>
  <c r="E64" i="1"/>
  <c r="T64" i="1"/>
  <c r="X40" i="2"/>
  <c r="W40" i="2"/>
  <c r="V71" i="1"/>
  <c r="AK75" i="2"/>
  <c r="AS75" i="7" s="1"/>
  <c r="AI65" i="2"/>
  <c r="AQ65" i="7" s="1"/>
  <c r="AG69" i="2"/>
  <c r="AO69" i="7" s="1"/>
  <c r="E53" i="1"/>
  <c r="T53" i="1"/>
  <c r="E10" i="1"/>
  <c r="T10" i="1"/>
  <c r="E17" i="7"/>
  <c r="AG51" i="2"/>
  <c r="AO51" i="7" s="1"/>
  <c r="AI27" i="2"/>
  <c r="AQ27" i="7" s="1"/>
  <c r="W10" i="2"/>
  <c r="X10" i="2"/>
  <c r="X28" i="2"/>
  <c r="W28" i="2"/>
  <c r="E64" i="7"/>
  <c r="T57" i="1"/>
  <c r="E57" i="1"/>
  <c r="W65" i="2"/>
  <c r="X65" i="2"/>
  <c r="X41" i="2"/>
  <c r="W41" i="2"/>
  <c r="T73" i="1"/>
  <c r="E73" i="1"/>
  <c r="E10" i="7"/>
  <c r="X52" i="2"/>
  <c r="W52" i="2"/>
  <c r="T33" i="1"/>
  <c r="E33" i="1"/>
  <c r="AK20" i="2"/>
  <c r="AS20" i="7" s="1"/>
  <c r="E49" i="7"/>
  <c r="AL42" i="2" l="1"/>
  <c r="AT42" i="7" s="1"/>
  <c r="Y53" i="2"/>
  <c r="Y50" i="2"/>
  <c r="Y65" i="2"/>
  <c r="Y8" i="2"/>
  <c r="Y21" i="2"/>
  <c r="Y45" i="2"/>
  <c r="Y36" i="2"/>
  <c r="Y32" i="2"/>
  <c r="V76" i="2"/>
  <c r="V85" i="2" s="1"/>
  <c r="Y16" i="2"/>
  <c r="Y52" i="2"/>
  <c r="Y20" i="2"/>
  <c r="Y48" i="2"/>
  <c r="Y46" i="2"/>
  <c r="Y56" i="2"/>
  <c r="Y70" i="2"/>
  <c r="Y29" i="2"/>
  <c r="U109" i="7"/>
  <c r="V27" i="1"/>
  <c r="V53" i="1"/>
  <c r="AL73" i="2"/>
  <c r="AT73" i="7" s="1"/>
  <c r="AL52" i="2"/>
  <c r="AT52" i="7" s="1"/>
  <c r="AL26" i="2"/>
  <c r="AT26" i="7" s="1"/>
  <c r="U101" i="7"/>
  <c r="V41" i="1"/>
  <c r="AL37" i="2"/>
  <c r="AT37" i="7" s="1"/>
  <c r="W15" i="2"/>
  <c r="X15" i="2"/>
  <c r="V17" i="1"/>
  <c r="V74" i="1"/>
  <c r="X51" i="2"/>
  <c r="W51" i="2"/>
  <c r="AL40" i="2"/>
  <c r="AT40" i="7" s="1"/>
  <c r="V11" i="1"/>
  <c r="V62" i="1"/>
  <c r="V30" i="1"/>
  <c r="AL51" i="2"/>
  <c r="AT51" i="7" s="1"/>
  <c r="V25" i="1"/>
  <c r="W43" i="2"/>
  <c r="X43" i="2"/>
  <c r="AM71" i="2"/>
  <c r="AU71" i="7" s="1"/>
  <c r="AL10" i="2"/>
  <c r="AT10" i="7" s="1"/>
  <c r="X63" i="2"/>
  <c r="W63" i="2"/>
  <c r="V16" i="1"/>
  <c r="V50" i="1"/>
  <c r="AL34" i="2"/>
  <c r="AT34" i="7" s="1"/>
  <c r="V57" i="1"/>
  <c r="V38" i="1"/>
  <c r="U105" i="7"/>
  <c r="AL49" i="2"/>
  <c r="AT49" i="7" s="1"/>
  <c r="U67" i="1"/>
  <c r="V61" i="1"/>
  <c r="AK9" i="2"/>
  <c r="AS9" i="7" s="1"/>
  <c r="AL44" i="2"/>
  <c r="AT44" i="7" s="1"/>
  <c r="AL64" i="2"/>
  <c r="AT64" i="7" s="1"/>
  <c r="U81" i="7"/>
  <c r="AM66" i="2"/>
  <c r="AU66" i="7" s="1"/>
  <c r="AL55" i="2"/>
  <c r="AT55" i="7" s="1"/>
  <c r="AN118" i="7"/>
  <c r="AQ118" i="7"/>
  <c r="AL53" i="2"/>
  <c r="AT53" i="7" s="1"/>
  <c r="U93" i="7"/>
  <c r="U102" i="7"/>
  <c r="V46" i="1"/>
  <c r="AN113" i="7"/>
  <c r="AM43" i="2"/>
  <c r="AU43" i="7" s="1"/>
  <c r="E9" i="1"/>
  <c r="T9" i="1"/>
  <c r="V70" i="1"/>
  <c r="U108" i="7"/>
  <c r="U24" i="1"/>
  <c r="U92" i="7"/>
  <c r="X23" i="2"/>
  <c r="W23" i="2"/>
  <c r="AL57" i="2"/>
  <c r="AT57" i="7" s="1"/>
  <c r="U110" i="7"/>
  <c r="U78" i="7"/>
  <c r="V51" i="1"/>
  <c r="X31" i="2"/>
  <c r="W31" i="2"/>
  <c r="AL74" i="2"/>
  <c r="AT74" i="7" s="1"/>
  <c r="AL16" i="2"/>
  <c r="AT16" i="7" s="1"/>
  <c r="V58" i="1"/>
  <c r="AM42" i="2"/>
  <c r="AU42" i="7" s="1"/>
  <c r="V59" i="1"/>
  <c r="AL46" i="2"/>
  <c r="AT46" i="7" s="1"/>
  <c r="V36" i="1"/>
  <c r="W59" i="2"/>
  <c r="X59" i="2"/>
  <c r="AL47" i="2"/>
  <c r="AT47" i="7" s="1"/>
  <c r="V63" i="1"/>
  <c r="AL33" i="2"/>
  <c r="AT33" i="7" s="1"/>
  <c r="V47" i="1"/>
  <c r="AL75" i="2"/>
  <c r="AT75" i="7" s="1"/>
  <c r="AM67" i="2"/>
  <c r="AU67" i="7" s="1"/>
  <c r="X11" i="2"/>
  <c r="W11" i="2"/>
  <c r="AL36" i="2"/>
  <c r="AT36" i="7" s="1"/>
  <c r="U94" i="7"/>
  <c r="V34" i="1"/>
  <c r="V54" i="1"/>
  <c r="U90" i="7"/>
  <c r="X35" i="2"/>
  <c r="W35" i="2"/>
  <c r="AL72" i="2"/>
  <c r="AT72" i="7" s="1"/>
  <c r="AL70" i="2"/>
  <c r="AT70" i="7" s="1"/>
  <c r="W66" i="2"/>
  <c r="X66" i="2"/>
  <c r="W47" i="2"/>
  <c r="X47" i="2"/>
  <c r="W71" i="2"/>
  <c r="X71" i="2"/>
  <c r="AL20" i="2"/>
  <c r="AT20" i="7" s="1"/>
  <c r="AI7" i="2"/>
  <c r="AL61" i="2"/>
  <c r="AT61" i="7" s="1"/>
  <c r="AL41" i="2"/>
  <c r="AT41" i="7" s="1"/>
  <c r="V44" i="1"/>
  <c r="V8" i="1"/>
  <c r="U82" i="7"/>
  <c r="V21" i="1"/>
  <c r="V49" i="1"/>
  <c r="AL13" i="2"/>
  <c r="AT13" i="7" s="1"/>
  <c r="AN119" i="7"/>
  <c r="AQ119" i="7"/>
  <c r="AN115" i="7"/>
  <c r="AL54" i="2"/>
  <c r="AT54" i="7" s="1"/>
  <c r="V26" i="1"/>
  <c r="V75" i="1"/>
  <c r="V73" i="1"/>
  <c r="U107" i="7"/>
  <c r="AL25" i="2"/>
  <c r="AT25" i="7" s="1"/>
  <c r="AL29" i="2"/>
  <c r="AT29" i="7" s="1"/>
  <c r="V13" i="1"/>
  <c r="U83" i="7"/>
  <c r="AL39" i="2"/>
  <c r="AT39" i="7" s="1"/>
  <c r="AL21" i="2"/>
  <c r="AT21" i="7" s="1"/>
  <c r="V39" i="1"/>
  <c r="AL27" i="2"/>
  <c r="AT27" i="7" s="1"/>
  <c r="AL62" i="2"/>
  <c r="AT62" i="7" s="1"/>
  <c r="W27" i="2"/>
  <c r="X27" i="2"/>
  <c r="AL35" i="2"/>
  <c r="AT35" i="7" s="1"/>
  <c r="AL12" i="2"/>
  <c r="AT12" i="7" s="1"/>
  <c r="AL45" i="2"/>
  <c r="AT45" i="7" s="1"/>
  <c r="AL19" i="2"/>
  <c r="AT19" i="7" s="1"/>
  <c r="U99" i="7"/>
  <c r="AM24" i="2"/>
  <c r="AU24" i="7" s="1"/>
  <c r="X39" i="2"/>
  <c r="W39" i="2"/>
  <c r="AL38" i="2"/>
  <c r="AT38" i="7" s="1"/>
  <c r="AM48" i="2"/>
  <c r="AU48" i="7" s="1"/>
  <c r="U98" i="7"/>
  <c r="U96" i="7"/>
  <c r="E7" i="1"/>
  <c r="U103" i="7"/>
  <c r="AL18" i="2"/>
  <c r="AT18" i="7" s="1"/>
  <c r="V31" i="1"/>
  <c r="U86" i="7"/>
  <c r="V55" i="1"/>
  <c r="AL8" i="2"/>
  <c r="AT8" i="7" s="1"/>
  <c r="U95" i="7"/>
  <c r="U89" i="7"/>
  <c r="AI9" i="2"/>
  <c r="AQ9" i="7" s="1"/>
  <c r="T111" i="7"/>
  <c r="T122" i="7" s="1"/>
  <c r="AL50" i="2"/>
  <c r="AT50" i="7" s="1"/>
  <c r="V56" i="1"/>
  <c r="AK7" i="2"/>
  <c r="U88" i="7"/>
  <c r="V69" i="1"/>
  <c r="V52" i="1"/>
  <c r="X64" i="2"/>
  <c r="W64" i="2"/>
  <c r="V10" i="1"/>
  <c r="AL28" i="2"/>
  <c r="AT28" i="7" s="1"/>
  <c r="AN114" i="7"/>
  <c r="AN116" i="7"/>
  <c r="AQ116" i="7"/>
  <c r="U104" i="7"/>
  <c r="U85" i="7"/>
  <c r="U106" i="7"/>
  <c r="U84" i="7"/>
  <c r="U71" i="1"/>
  <c r="V64" i="1"/>
  <c r="V28" i="1"/>
  <c r="U100" i="7"/>
  <c r="U48" i="1"/>
  <c r="U42" i="1"/>
  <c r="Y7" i="7"/>
  <c r="Y76" i="7" s="1"/>
  <c r="V76" i="7"/>
  <c r="V22" i="1"/>
  <c r="AL59" i="2"/>
  <c r="AT59" i="7" s="1"/>
  <c r="V60" i="1"/>
  <c r="V72" i="1"/>
  <c r="AL65" i="2"/>
  <c r="AT65" i="7" s="1"/>
  <c r="AL14" i="2"/>
  <c r="AT14" i="7" s="1"/>
  <c r="AL30" i="2"/>
  <c r="AT30" i="7" s="1"/>
  <c r="AL60" i="2"/>
  <c r="AT60" i="7" s="1"/>
  <c r="V29" i="1"/>
  <c r="V65" i="1"/>
  <c r="AL17" i="2"/>
  <c r="AT17" i="7" s="1"/>
  <c r="V32" i="1"/>
  <c r="W75" i="2"/>
  <c r="X75" i="2"/>
  <c r="AL63" i="2"/>
  <c r="AT63" i="7" s="1"/>
  <c r="AL58" i="2"/>
  <c r="AT58" i="7" s="1"/>
  <c r="U43" i="1"/>
  <c r="W7" i="2"/>
  <c r="V40" i="1"/>
  <c r="AL69" i="2"/>
  <c r="AT69" i="7" s="1"/>
  <c r="X55" i="2"/>
  <c r="W55" i="2"/>
  <c r="U91" i="7"/>
  <c r="X19" i="2"/>
  <c r="W19" i="2"/>
  <c r="AL22" i="2"/>
  <c r="AT22" i="7" s="1"/>
  <c r="U80" i="7"/>
  <c r="V35" i="1"/>
  <c r="X73" i="2"/>
  <c r="W73" i="2"/>
  <c r="V19" i="1"/>
  <c r="U79" i="7"/>
  <c r="AL68" i="2"/>
  <c r="AT68" i="7" s="1"/>
  <c r="V18" i="1"/>
  <c r="U66" i="1"/>
  <c r="AG9" i="2"/>
  <c r="AO9" i="7" s="1"/>
  <c r="W67" i="2"/>
  <c r="X67" i="2"/>
  <c r="V12" i="1"/>
  <c r="AG7" i="2"/>
  <c r="AL11" i="2"/>
  <c r="AT11" i="7" s="1"/>
  <c r="V14" i="1"/>
  <c r="AN117" i="7"/>
  <c r="AQ117" i="7"/>
  <c r="AL56" i="2"/>
  <c r="AT56" i="7" s="1"/>
  <c r="AL32" i="2"/>
  <c r="AT32" i="7" s="1"/>
  <c r="U97" i="7"/>
  <c r="V33" i="1"/>
  <c r="U87" i="7"/>
  <c r="V20" i="1"/>
  <c r="V45" i="1"/>
  <c r="AL31" i="2"/>
  <c r="AT31" i="7" s="1"/>
  <c r="V68" i="1"/>
  <c r="R145" i="7"/>
  <c r="R144" i="7"/>
  <c r="V37" i="1"/>
  <c r="AF23" i="2"/>
  <c r="BA24" i="7" l="1"/>
  <c r="BA48" i="7"/>
  <c r="BA43" i="7"/>
  <c r="BA71" i="7"/>
  <c r="BA67" i="7"/>
  <c r="BA66" i="7"/>
  <c r="AE36" i="2"/>
  <c r="AA53" i="2"/>
  <c r="Y26" i="2"/>
  <c r="AA20" i="2"/>
  <c r="Y72" i="2"/>
  <c r="AA46" i="2"/>
  <c r="Y62" i="2"/>
  <c r="Y12" i="2"/>
  <c r="AE48" i="2"/>
  <c r="Y49" i="2"/>
  <c r="Y9" i="2"/>
  <c r="AE29" i="2"/>
  <c r="AE56" i="2"/>
  <c r="Y75" i="2"/>
  <c r="AE32" i="2"/>
  <c r="Y66" i="2"/>
  <c r="Y27" i="2"/>
  <c r="AE70" i="2"/>
  <c r="Y64" i="2"/>
  <c r="Y59" i="2"/>
  <c r="Y39" i="2"/>
  <c r="AO24" i="2"/>
  <c r="AX24" i="7" s="1"/>
  <c r="AO67" i="2"/>
  <c r="AX67" i="7" s="1"/>
  <c r="AO43" i="2"/>
  <c r="AX43" i="7" s="1"/>
  <c r="AO71" i="2"/>
  <c r="AX71" i="7" s="1"/>
  <c r="AM31" i="2"/>
  <c r="AU31" i="7" s="1"/>
  <c r="AM11" i="2"/>
  <c r="AU11" i="7" s="1"/>
  <c r="W43" i="1"/>
  <c r="AM63" i="2"/>
  <c r="AU63" i="7" s="1"/>
  <c r="AM60" i="2"/>
  <c r="AU60" i="7" s="1"/>
  <c r="Y13" i="2"/>
  <c r="V97" i="7"/>
  <c r="Y61" i="2"/>
  <c r="U19" i="1"/>
  <c r="U74" i="1"/>
  <c r="U30" i="1"/>
  <c r="U38" i="1"/>
  <c r="AM25" i="2"/>
  <c r="AU25" i="7" s="1"/>
  <c r="X102" i="7"/>
  <c r="BG102" i="7" s="1"/>
  <c r="BI102" i="7" s="1"/>
  <c r="AS119" i="7"/>
  <c r="AT119" i="7"/>
  <c r="AM20" i="2"/>
  <c r="AU20" i="7" s="1"/>
  <c r="AA49" i="2"/>
  <c r="AE49" i="2"/>
  <c r="X86" i="7"/>
  <c r="BG86" i="7" s="1"/>
  <c r="BI86" i="7" s="1"/>
  <c r="Y54" i="2"/>
  <c r="AO42" i="2"/>
  <c r="AX42" i="7" s="1"/>
  <c r="AA9" i="2"/>
  <c r="AE9" i="2"/>
  <c r="AS113" i="7"/>
  <c r="X87" i="7"/>
  <c r="BG87" i="7" s="1"/>
  <c r="BI87" i="7" s="1"/>
  <c r="V82" i="7"/>
  <c r="AN66" i="2"/>
  <c r="AW66" i="7" s="1"/>
  <c r="V91" i="7"/>
  <c r="X85" i="7"/>
  <c r="BG85" i="7" s="1"/>
  <c r="BI85" i="7" s="1"/>
  <c r="AO117" i="7"/>
  <c r="AO7" i="7"/>
  <c r="Y18" i="2"/>
  <c r="AQ114" i="7"/>
  <c r="AM50" i="2"/>
  <c r="AU50" i="7" s="1"/>
  <c r="AM8" i="2"/>
  <c r="AU8" i="7" s="1"/>
  <c r="AM18" i="2"/>
  <c r="AU18" i="7" s="1"/>
  <c r="Y37" i="2"/>
  <c r="AM62" i="2"/>
  <c r="AU62" i="7" s="1"/>
  <c r="V110" i="7"/>
  <c r="U27" i="1"/>
  <c r="U65" i="1"/>
  <c r="U73" i="1"/>
  <c r="U61" i="1"/>
  <c r="U51" i="1"/>
  <c r="AM29" i="2"/>
  <c r="AU29" i="7" s="1"/>
  <c r="V106" i="7"/>
  <c r="AO115" i="7"/>
  <c r="X92" i="7"/>
  <c r="BG92" i="7" s="1"/>
  <c r="BI92" i="7" s="1"/>
  <c r="AM56" i="2"/>
  <c r="AU56" i="7" s="1"/>
  <c r="V104" i="7"/>
  <c r="AS117" i="7"/>
  <c r="AT117" i="7"/>
  <c r="X88" i="7"/>
  <c r="BG88" i="7" s="1"/>
  <c r="BI88" i="7" s="1"/>
  <c r="X89" i="7"/>
  <c r="BG89" i="7" s="1"/>
  <c r="BI89" i="7" s="1"/>
  <c r="AM22" i="2"/>
  <c r="AU22" i="7" s="1"/>
  <c r="V103" i="7"/>
  <c r="Y38" i="2"/>
  <c r="V98" i="7"/>
  <c r="Y42" i="2"/>
  <c r="AM30" i="2"/>
  <c r="AU30" i="7" s="1"/>
  <c r="U16" i="1"/>
  <c r="U39" i="1"/>
  <c r="U68" i="1"/>
  <c r="U64" i="1"/>
  <c r="U10" i="1"/>
  <c r="U13" i="1"/>
  <c r="W71" i="1"/>
  <c r="AO116" i="7"/>
  <c r="AS114" i="7"/>
  <c r="AM28" i="2"/>
  <c r="AU28" i="7" s="1"/>
  <c r="Y58" i="2"/>
  <c r="T7" i="1"/>
  <c r="AN48" i="2"/>
  <c r="AW48" i="7" s="1"/>
  <c r="X110" i="7"/>
  <c r="BG110" i="7" s="1"/>
  <c r="BI110" i="7" s="1"/>
  <c r="AM21" i="2"/>
  <c r="AU21" i="7" s="1"/>
  <c r="Y57" i="2"/>
  <c r="X84" i="7"/>
  <c r="BG84" i="7" s="1"/>
  <c r="BI84" i="7" s="1"/>
  <c r="X106" i="7"/>
  <c r="BG106" i="7" s="1"/>
  <c r="BI106" i="7" s="1"/>
  <c r="AM54" i="2"/>
  <c r="AU54" i="7" s="1"/>
  <c r="AO119" i="7"/>
  <c r="AM13" i="2"/>
  <c r="AU13" i="7" s="1"/>
  <c r="AQ7" i="7"/>
  <c r="V95" i="7"/>
  <c r="AM70" i="2"/>
  <c r="AU70" i="7" s="1"/>
  <c r="AM72" i="2"/>
  <c r="AU72" i="7" s="1"/>
  <c r="AM33" i="2"/>
  <c r="AU33" i="7" s="1"/>
  <c r="AM47" i="2"/>
  <c r="AU47" i="7" s="1"/>
  <c r="AN42" i="2"/>
  <c r="AW42" i="7" s="1"/>
  <c r="AM16" i="2"/>
  <c r="AU16" i="7" s="1"/>
  <c r="AM74" i="2"/>
  <c r="AU74" i="7" s="1"/>
  <c r="U31" i="1"/>
  <c r="U57" i="1"/>
  <c r="U63" i="1"/>
  <c r="U8" i="1"/>
  <c r="U34" i="1"/>
  <c r="U26" i="1"/>
  <c r="U18" i="1"/>
  <c r="W24" i="1"/>
  <c r="V107" i="7"/>
  <c r="AO113" i="7"/>
  <c r="AS118" i="7"/>
  <c r="AT118" i="7"/>
  <c r="AA12" i="2"/>
  <c r="AE12" i="2"/>
  <c r="X82" i="7"/>
  <c r="BG82" i="7" s="1"/>
  <c r="BI82" i="7" s="1"/>
  <c r="AM64" i="2"/>
  <c r="AU64" i="7" s="1"/>
  <c r="V94" i="7"/>
  <c r="X91" i="7"/>
  <c r="BG91" i="7" s="1"/>
  <c r="BI91" i="7" s="1"/>
  <c r="AM37" i="2"/>
  <c r="AU37" i="7" s="1"/>
  <c r="AM26" i="2"/>
  <c r="AU26" i="7" s="1"/>
  <c r="AM52" i="2"/>
  <c r="AU52" i="7" s="1"/>
  <c r="U59" i="1"/>
  <c r="U20" i="1"/>
  <c r="U62" i="1"/>
  <c r="U36" i="1"/>
  <c r="U55" i="1"/>
  <c r="U25" i="1"/>
  <c r="U46" i="1"/>
  <c r="U37" i="1"/>
  <c r="X100" i="7"/>
  <c r="BG100" i="7" s="1"/>
  <c r="BI100" i="7" s="1"/>
  <c r="W66" i="1"/>
  <c r="Y69" i="2"/>
  <c r="V96" i="7"/>
  <c r="Y28" i="2"/>
  <c r="X83" i="7"/>
  <c r="BG83" i="7" s="1"/>
  <c r="BI83" i="7" s="1"/>
  <c r="AE62" i="2"/>
  <c r="AA62" i="2"/>
  <c r="V90" i="7"/>
  <c r="X80" i="7"/>
  <c r="BG80" i="7" s="1"/>
  <c r="BI80" i="7" s="1"/>
  <c r="V108" i="7"/>
  <c r="U7" i="1"/>
  <c r="V93" i="7"/>
  <c r="Y25" i="2"/>
  <c r="AE26" i="2"/>
  <c r="AA26" i="2"/>
  <c r="Y14" i="2"/>
  <c r="V81" i="7"/>
  <c r="V105" i="7"/>
  <c r="AM69" i="2"/>
  <c r="AU69" i="7" s="1"/>
  <c r="X96" i="7"/>
  <c r="BG96" i="7" s="1"/>
  <c r="BI96" i="7" s="1"/>
  <c r="X98" i="7"/>
  <c r="BG98" i="7" s="1"/>
  <c r="BI98" i="7" s="1"/>
  <c r="AM17" i="2"/>
  <c r="AU17" i="7" s="1"/>
  <c r="Y68" i="2"/>
  <c r="V101" i="7"/>
  <c r="AM14" i="2"/>
  <c r="AU14" i="7" s="1"/>
  <c r="V109" i="7"/>
  <c r="V83" i="7"/>
  <c r="Y22" i="2"/>
  <c r="W42" i="1"/>
  <c r="X97" i="7"/>
  <c r="BG97" i="7" s="1"/>
  <c r="BI97" i="7" s="1"/>
  <c r="Y44" i="2"/>
  <c r="Y30" i="2"/>
  <c r="AS7" i="7"/>
  <c r="X90" i="7"/>
  <c r="BG90" i="7" s="1"/>
  <c r="BI90" i="7" s="1"/>
  <c r="V80" i="7"/>
  <c r="AO48" i="2"/>
  <c r="AX48" i="7" s="1"/>
  <c r="AN24" i="2"/>
  <c r="AW24" i="7" s="1"/>
  <c r="AM19" i="2"/>
  <c r="AU19" i="7" s="1"/>
  <c r="AM45" i="2"/>
  <c r="AU45" i="7" s="1"/>
  <c r="V9" i="1"/>
  <c r="AM27" i="2"/>
  <c r="AU27" i="7" s="1"/>
  <c r="U70" i="1"/>
  <c r="U54" i="1"/>
  <c r="U41" i="1"/>
  <c r="U33" i="1"/>
  <c r="U17" i="1"/>
  <c r="U11" i="1"/>
  <c r="U44" i="1"/>
  <c r="U32" i="1"/>
  <c r="U49" i="1"/>
  <c r="U56" i="1"/>
  <c r="X108" i="7"/>
  <c r="BG108" i="7" s="1"/>
  <c r="BI108" i="7" s="1"/>
  <c r="AQ115" i="7"/>
  <c r="AL7" i="2"/>
  <c r="Y34" i="2"/>
  <c r="Y17" i="2"/>
  <c r="Y60" i="2"/>
  <c r="AN67" i="2"/>
  <c r="AW67" i="7" s="1"/>
  <c r="V78" i="7"/>
  <c r="X99" i="7"/>
  <c r="BG99" i="7" s="1"/>
  <c r="BI99" i="7" s="1"/>
  <c r="AM46" i="2"/>
  <c r="AU46" i="7" s="1"/>
  <c r="U111" i="7"/>
  <c r="U122" i="7" s="1"/>
  <c r="AM55" i="2"/>
  <c r="AU55" i="7" s="1"/>
  <c r="W67" i="1"/>
  <c r="V79" i="7"/>
  <c r="AM34" i="2"/>
  <c r="AU34" i="7" s="1"/>
  <c r="AM10" i="2"/>
  <c r="AU10" i="7" s="1"/>
  <c r="AN71" i="2"/>
  <c r="AW71" i="7" s="1"/>
  <c r="Y40" i="2"/>
  <c r="Y41" i="2"/>
  <c r="D23" i="1"/>
  <c r="V92" i="7"/>
  <c r="V100" i="7"/>
  <c r="AM32" i="2"/>
  <c r="AU32" i="7" s="1"/>
  <c r="V85" i="7"/>
  <c r="X104" i="7"/>
  <c r="BG104" i="7" s="1"/>
  <c r="BI104" i="7" s="1"/>
  <c r="X93" i="7"/>
  <c r="BG93" i="7" s="1"/>
  <c r="BI93" i="7" s="1"/>
  <c r="V88" i="7"/>
  <c r="X81" i="7"/>
  <c r="BG81" i="7" s="1"/>
  <c r="BI81" i="7" s="1"/>
  <c r="U90" i="2"/>
  <c r="U91" i="2" s="1"/>
  <c r="V89" i="7"/>
  <c r="AM68" i="2"/>
  <c r="AU68" i="7" s="1"/>
  <c r="X105" i="7"/>
  <c r="BG105" i="7" s="1"/>
  <c r="BI105" i="7" s="1"/>
  <c r="X103" i="7"/>
  <c r="BG103" i="7" s="1"/>
  <c r="BI103" i="7" s="1"/>
  <c r="W76" i="2"/>
  <c r="W85" i="2" s="1"/>
  <c r="AM58" i="2"/>
  <c r="AU58" i="7" s="1"/>
  <c r="X101" i="7"/>
  <c r="BG101" i="7" s="1"/>
  <c r="BI101" i="7" s="1"/>
  <c r="AM65" i="2"/>
  <c r="AU65" i="7" s="1"/>
  <c r="Y10" i="2"/>
  <c r="X109" i="7"/>
  <c r="BG109" i="7" s="1"/>
  <c r="BI109" i="7" s="1"/>
  <c r="U45" i="1"/>
  <c r="U12" i="1"/>
  <c r="U21" i="1"/>
  <c r="U40" i="1"/>
  <c r="AM59" i="2"/>
  <c r="AU59" i="7" s="1"/>
  <c r="W48" i="1"/>
  <c r="Y24" i="2"/>
  <c r="AS116" i="7"/>
  <c r="AT116" i="7"/>
  <c r="AO114" i="7"/>
  <c r="AL9" i="2"/>
  <c r="AT9" i="7" s="1"/>
  <c r="AM38" i="2"/>
  <c r="AU38" i="7" s="1"/>
  <c r="AM12" i="2"/>
  <c r="AU12" i="7" s="1"/>
  <c r="AM35" i="2"/>
  <c r="AU35" i="7" s="1"/>
  <c r="AM39" i="2"/>
  <c r="AU39" i="7" s="1"/>
  <c r="Y74" i="2"/>
  <c r="V84" i="7"/>
  <c r="V102" i="7"/>
  <c r="AS115" i="7"/>
  <c r="AM41" i="2"/>
  <c r="AU41" i="7" s="1"/>
  <c r="AM61" i="2"/>
  <c r="AU61" i="7" s="1"/>
  <c r="X95" i="7"/>
  <c r="BG95" i="7" s="1"/>
  <c r="BI95" i="7" s="1"/>
  <c r="V86" i="7"/>
  <c r="AM36" i="2"/>
  <c r="AU36" i="7" s="1"/>
  <c r="AM75" i="2"/>
  <c r="AU75" i="7" s="1"/>
  <c r="Y33" i="2"/>
  <c r="V99" i="7"/>
  <c r="U29" i="1"/>
  <c r="U75" i="1"/>
  <c r="U52" i="1"/>
  <c r="U47" i="1"/>
  <c r="U72" i="1"/>
  <c r="U22" i="1"/>
  <c r="AM57" i="2"/>
  <c r="AU57" i="7" s="1"/>
  <c r="X107" i="7"/>
  <c r="BG107" i="7" s="1"/>
  <c r="BI107" i="7" s="1"/>
  <c r="AN43" i="2"/>
  <c r="AW43" i="7" s="1"/>
  <c r="AQ113" i="7"/>
  <c r="V87" i="7"/>
  <c r="AM53" i="2"/>
  <c r="AU53" i="7" s="1"/>
  <c r="AO118" i="7"/>
  <c r="AE72" i="2"/>
  <c r="AA72" i="2"/>
  <c r="AM44" i="2"/>
  <c r="AU44" i="7" s="1"/>
  <c r="AM49" i="2"/>
  <c r="AU49" i="7" s="1"/>
  <c r="X79" i="7"/>
  <c r="BG79" i="7" s="1"/>
  <c r="BI79" i="7" s="1"/>
  <c r="X94" i="7"/>
  <c r="BG94" i="7" s="1"/>
  <c r="BI94" i="7" s="1"/>
  <c r="AM51" i="2"/>
  <c r="AU51" i="7" s="1"/>
  <c r="X7" i="2"/>
  <c r="X76" i="2" s="1"/>
  <c r="X85" i="2" s="1"/>
  <c r="AM40" i="2"/>
  <c r="AU40" i="7" s="1"/>
  <c r="AM73" i="2"/>
  <c r="AU73" i="7" s="1"/>
  <c r="U50" i="1"/>
  <c r="U53" i="1"/>
  <c r="U58" i="1"/>
  <c r="U69" i="1"/>
  <c r="U28" i="1"/>
  <c r="U14" i="1"/>
  <c r="U60" i="1"/>
  <c r="U35" i="1"/>
  <c r="AF76" i="2"/>
  <c r="BA36" i="7" l="1"/>
  <c r="BA61" i="7"/>
  <c r="BA19" i="7"/>
  <c r="BA52" i="7"/>
  <c r="BA37" i="7"/>
  <c r="BA16" i="7"/>
  <c r="BA62" i="7"/>
  <c r="BA42" i="7"/>
  <c r="BA32" i="7"/>
  <c r="BA46" i="7"/>
  <c r="BA45" i="7"/>
  <c r="BA26" i="7"/>
  <c r="BA56" i="7"/>
  <c r="BA18" i="7"/>
  <c r="BA8" i="7"/>
  <c r="BA50" i="7"/>
  <c r="BA60" i="7"/>
  <c r="BA49" i="7"/>
  <c r="BA12" i="7"/>
  <c r="BA58" i="7"/>
  <c r="BA34" i="7"/>
  <c r="BA64" i="7"/>
  <c r="BA54" i="7"/>
  <c r="BA29" i="7"/>
  <c r="BA40" i="7"/>
  <c r="BA53" i="7"/>
  <c r="BA41" i="7"/>
  <c r="BA38" i="7"/>
  <c r="BA65" i="7"/>
  <c r="BA14" i="7"/>
  <c r="BA17" i="7"/>
  <c r="BA70" i="7"/>
  <c r="BA13" i="7"/>
  <c r="BA21" i="7"/>
  <c r="BA28" i="7"/>
  <c r="BA30" i="7"/>
  <c r="BA22" i="7"/>
  <c r="BA20" i="7"/>
  <c r="AE65" i="2"/>
  <c r="AC36" i="2"/>
  <c r="AA56" i="2"/>
  <c r="AA36" i="2"/>
  <c r="AA65" i="2"/>
  <c r="AA59" i="2"/>
  <c r="AC46" i="2"/>
  <c r="Y98" i="7"/>
  <c r="AE50" i="2"/>
  <c r="AE46" i="2"/>
  <c r="Y106" i="7"/>
  <c r="AE16" i="2"/>
  <c r="AA66" i="2"/>
  <c r="AE8" i="2"/>
  <c r="AA8" i="2"/>
  <c r="AA21" i="2"/>
  <c r="Y71" i="2"/>
  <c r="AE20" i="2"/>
  <c r="AA16" i="2"/>
  <c r="Y51" i="2"/>
  <c r="AE53" i="2"/>
  <c r="AA39" i="2"/>
  <c r="AA50" i="2"/>
  <c r="AC53" i="2"/>
  <c r="AA32" i="2"/>
  <c r="AE21" i="2"/>
  <c r="Y63" i="2"/>
  <c r="Y19" i="2"/>
  <c r="AW119" i="7"/>
  <c r="BJ119" i="7" s="1"/>
  <c r="BL119" i="7" s="1"/>
  <c r="AE75" i="2"/>
  <c r="Y95" i="7"/>
  <c r="AA29" i="2"/>
  <c r="AA70" i="2"/>
  <c r="AE52" i="2"/>
  <c r="AA52" i="2"/>
  <c r="AE45" i="2"/>
  <c r="AA45" i="2"/>
  <c r="Y7" i="2"/>
  <c r="AA48" i="2"/>
  <c r="AE27" i="2"/>
  <c r="Y103" i="7"/>
  <c r="AQ120" i="7"/>
  <c r="Y73" i="2"/>
  <c r="Y82" i="7"/>
  <c r="Y15" i="2"/>
  <c r="AW118" i="7"/>
  <c r="BJ118" i="7" s="1"/>
  <c r="BL118" i="7" s="1"/>
  <c r="AW117" i="7"/>
  <c r="BJ117" i="7" s="1"/>
  <c r="BL117" i="7" s="1"/>
  <c r="AU115" i="7"/>
  <c r="AO27" i="2"/>
  <c r="AX27" i="7" s="1"/>
  <c r="AO70" i="2"/>
  <c r="AX70" i="7" s="1"/>
  <c r="AO28" i="2"/>
  <c r="AX28" i="7" s="1"/>
  <c r="AO44" i="2"/>
  <c r="AX44" i="7" s="1"/>
  <c r="AO35" i="2"/>
  <c r="AX35" i="7" s="1"/>
  <c r="AO51" i="2"/>
  <c r="AX51" i="7" s="1"/>
  <c r="AO57" i="2"/>
  <c r="AX57" i="7" s="1"/>
  <c r="AO65" i="2"/>
  <c r="AX65" i="7" s="1"/>
  <c r="AO60" i="2"/>
  <c r="AX60" i="7" s="1"/>
  <c r="AO31" i="2"/>
  <c r="AX31" i="7" s="1"/>
  <c r="AO39" i="2"/>
  <c r="AX39" i="7" s="1"/>
  <c r="AO64" i="2"/>
  <c r="AX64" i="7" s="1"/>
  <c r="AO33" i="2"/>
  <c r="AX33" i="7" s="1"/>
  <c r="W53" i="1"/>
  <c r="AO73" i="2"/>
  <c r="AX73" i="7" s="1"/>
  <c r="AN40" i="2"/>
  <c r="AW40" i="7" s="1"/>
  <c r="W60" i="1"/>
  <c r="W58" i="1"/>
  <c r="AN73" i="2"/>
  <c r="AW73" i="7" s="1"/>
  <c r="AN49" i="2"/>
  <c r="AW49" i="7" s="1"/>
  <c r="AO66" i="2"/>
  <c r="AX66" i="7" s="1"/>
  <c r="W47" i="1"/>
  <c r="W75" i="1"/>
  <c r="AN75" i="2"/>
  <c r="AW75" i="7" s="1"/>
  <c r="AN36" i="2"/>
  <c r="AW36" i="7" s="1"/>
  <c r="AN38" i="2"/>
  <c r="AW38" i="7" s="1"/>
  <c r="AM9" i="2"/>
  <c r="AU9" i="7" s="1"/>
  <c r="AE24" i="2"/>
  <c r="AA24" i="2"/>
  <c r="AN59" i="2"/>
  <c r="AW59" i="7" s="1"/>
  <c r="W45" i="1"/>
  <c r="AN58" i="2"/>
  <c r="AW58" i="7" s="1"/>
  <c r="AO68" i="2"/>
  <c r="AX68" i="7" s="1"/>
  <c r="AE41" i="2"/>
  <c r="AA41" i="2"/>
  <c r="AE40" i="2"/>
  <c r="AA40" i="2"/>
  <c r="AN10" i="2"/>
  <c r="AW10" i="7" s="1"/>
  <c r="AN34" i="2"/>
  <c r="AW34" i="7" s="1"/>
  <c r="AO55" i="2"/>
  <c r="AX55" i="7" s="1"/>
  <c r="Y35" i="2"/>
  <c r="Y84" i="7"/>
  <c r="AN45" i="2"/>
  <c r="AW45" i="7" s="1"/>
  <c r="AN19" i="2"/>
  <c r="AW19" i="7" s="1"/>
  <c r="AN14" i="2"/>
  <c r="AW14" i="7" s="1"/>
  <c r="AA68" i="2"/>
  <c r="AE68" i="2"/>
  <c r="AE25" i="2"/>
  <c r="AA25" i="2"/>
  <c r="AC50" i="2"/>
  <c r="AG23" i="2"/>
  <c r="AO23" i="7" s="1"/>
  <c r="U9" i="1"/>
  <c r="AC62" i="2"/>
  <c r="W25" i="1"/>
  <c r="W36" i="1"/>
  <c r="AN52" i="2"/>
  <c r="AW52" i="7" s="1"/>
  <c r="AN26" i="2"/>
  <c r="AW26" i="7" s="1"/>
  <c r="AO37" i="2"/>
  <c r="AX37" i="7" s="1"/>
  <c r="AA15" i="2"/>
  <c r="AE15" i="2"/>
  <c r="AU113" i="7"/>
  <c r="W34" i="1"/>
  <c r="W63" i="1"/>
  <c r="Y31" i="2"/>
  <c r="AN74" i="2"/>
  <c r="AW74" i="7" s="1"/>
  <c r="AN47" i="2"/>
  <c r="AW47" i="7" s="1"/>
  <c r="AN72" i="2"/>
  <c r="AW72" i="7" s="1"/>
  <c r="AN21" i="2"/>
  <c r="AW21" i="7" s="1"/>
  <c r="AT114" i="7"/>
  <c r="W39" i="1"/>
  <c r="AO30" i="2"/>
  <c r="AX30" i="7" s="1"/>
  <c r="AN22" i="2"/>
  <c r="AW22" i="7" s="1"/>
  <c r="W51" i="1"/>
  <c r="W73" i="1"/>
  <c r="W27" i="1"/>
  <c r="AO62" i="2"/>
  <c r="AX62" i="7" s="1"/>
  <c r="AE37" i="2"/>
  <c r="AA37" i="2"/>
  <c r="AO18" i="2"/>
  <c r="AX18" i="7" s="1"/>
  <c r="AN50" i="2"/>
  <c r="AW50" i="7" s="1"/>
  <c r="Y109" i="7"/>
  <c r="AA63" i="2"/>
  <c r="AE63" i="2"/>
  <c r="AN20" i="2"/>
  <c r="AW20" i="7" s="1"/>
  <c r="AN25" i="2"/>
  <c r="AW25" i="7" s="1"/>
  <c r="W74" i="1"/>
  <c r="AO63" i="2"/>
  <c r="AX63" i="7" s="1"/>
  <c r="Y88" i="7"/>
  <c r="AO11" i="2"/>
  <c r="AX11" i="7" s="1"/>
  <c r="AQ67" i="2"/>
  <c r="AZ67" i="7" s="1"/>
  <c r="AQ24" i="2"/>
  <c r="AZ24" i="7" s="1"/>
  <c r="Y104" i="7"/>
  <c r="W37" i="1"/>
  <c r="W20" i="1"/>
  <c r="AN37" i="2"/>
  <c r="AW37" i="7" s="1"/>
  <c r="X24" i="1"/>
  <c r="Y24" i="1"/>
  <c r="W18" i="1"/>
  <c r="W31" i="1"/>
  <c r="AO16" i="2"/>
  <c r="AX16" i="7" s="1"/>
  <c r="AO13" i="2"/>
  <c r="AX13" i="7" s="1"/>
  <c r="AO54" i="2"/>
  <c r="AX54" i="7" s="1"/>
  <c r="AE57" i="2"/>
  <c r="AA57" i="2"/>
  <c r="AE58" i="2"/>
  <c r="AA58" i="2"/>
  <c r="W13" i="1"/>
  <c r="W64" i="1"/>
  <c r="AA19" i="2"/>
  <c r="AE19" i="2"/>
  <c r="AO56" i="2"/>
  <c r="AX56" i="7" s="1"/>
  <c r="AO29" i="2"/>
  <c r="AX29" i="7" s="1"/>
  <c r="AN18" i="2"/>
  <c r="AW18" i="7" s="1"/>
  <c r="AN8" i="2"/>
  <c r="AW8" i="7" s="1"/>
  <c r="AE18" i="2"/>
  <c r="AA18" i="2"/>
  <c r="AC45" i="2"/>
  <c r="AW66" i="2"/>
  <c r="AY66" i="2" s="1"/>
  <c r="AC8" i="2"/>
  <c r="Y99" i="7"/>
  <c r="AC49" i="2"/>
  <c r="W38" i="1"/>
  <c r="W19" i="1"/>
  <c r="AA61" i="2"/>
  <c r="AE61" i="2"/>
  <c r="AN63" i="2"/>
  <c r="AW63" i="7" s="1"/>
  <c r="AQ71" i="2"/>
  <c r="AZ71" i="7" s="1"/>
  <c r="W29" i="1"/>
  <c r="AN39" i="2"/>
  <c r="AW39" i="7" s="1"/>
  <c r="AN35" i="2"/>
  <c r="AW35" i="7" s="1"/>
  <c r="AO12" i="2"/>
  <c r="AX12" i="7" s="1"/>
  <c r="AC16" i="2"/>
  <c r="AO32" i="2"/>
  <c r="AX32" i="7" s="1"/>
  <c r="Y67" i="1"/>
  <c r="X67" i="1"/>
  <c r="AN27" i="2"/>
  <c r="AW27" i="7" s="1"/>
  <c r="AE30" i="2"/>
  <c r="AA30" i="2"/>
  <c r="AA14" i="2"/>
  <c r="AE14" i="2"/>
  <c r="W69" i="1"/>
  <c r="Y47" i="2"/>
  <c r="AN61" i="2"/>
  <c r="AW61" i="7" s="1"/>
  <c r="AN41" i="2"/>
  <c r="AW41" i="7" s="1"/>
  <c r="AT115" i="7"/>
  <c r="AE74" i="2"/>
  <c r="AA74" i="2"/>
  <c r="AN12" i="2"/>
  <c r="AW12" i="7" s="1"/>
  <c r="AU114" i="7"/>
  <c r="W40" i="1"/>
  <c r="W12" i="1"/>
  <c r="AA10" i="2"/>
  <c r="AE10" i="2"/>
  <c r="AN68" i="2"/>
  <c r="AW68" i="7" s="1"/>
  <c r="AN32" i="2"/>
  <c r="AW32" i="7" s="1"/>
  <c r="AO46" i="2"/>
  <c r="AX46" i="7" s="1"/>
  <c r="AE34" i="2"/>
  <c r="AA34" i="2"/>
  <c r="AM7" i="2"/>
  <c r="W56" i="1"/>
  <c r="W32" i="1"/>
  <c r="W11" i="1"/>
  <c r="W33" i="1"/>
  <c r="W54" i="1"/>
  <c r="AW24" i="2"/>
  <c r="AY24" i="2" s="1"/>
  <c r="Y42" i="1"/>
  <c r="X42" i="1"/>
  <c r="AE73" i="2"/>
  <c r="AA73" i="2"/>
  <c r="Y89" i="7"/>
  <c r="Y81" i="7"/>
  <c r="W46" i="1"/>
  <c r="W55" i="1"/>
  <c r="W62" i="1"/>
  <c r="Y43" i="2"/>
  <c r="AO120" i="7"/>
  <c r="W26" i="1"/>
  <c r="W8" i="1"/>
  <c r="W57" i="1"/>
  <c r="AW42" i="2"/>
  <c r="AY42" i="2" s="1"/>
  <c r="AN13" i="2"/>
  <c r="AW13" i="7" s="1"/>
  <c r="AN54" i="2"/>
  <c r="AW54" i="7" s="1"/>
  <c r="AW48" i="2"/>
  <c r="AY48" i="2" s="1"/>
  <c r="AN30" i="2"/>
  <c r="AW30" i="7" s="1"/>
  <c r="AN56" i="2"/>
  <c r="AW56" i="7" s="1"/>
  <c r="AN29" i="2"/>
  <c r="AW29" i="7" s="1"/>
  <c r="W61" i="1"/>
  <c r="AE51" i="2"/>
  <c r="AA51" i="2"/>
  <c r="AT113" i="7"/>
  <c r="AC9" i="2"/>
  <c r="AQ42" i="2"/>
  <c r="AZ42" i="7" s="1"/>
  <c r="AC21" i="2"/>
  <c r="AE13" i="2"/>
  <c r="AA13" i="2"/>
  <c r="Y43" i="1"/>
  <c r="X43" i="1"/>
  <c r="AQ43" i="2"/>
  <c r="AZ43" i="7" s="1"/>
  <c r="W35" i="1"/>
  <c r="W14" i="1"/>
  <c r="AN53" i="2"/>
  <c r="AW53" i="7" s="1"/>
  <c r="AW43" i="2"/>
  <c r="AY43" i="2" s="1"/>
  <c r="AN57" i="2"/>
  <c r="AW57" i="7" s="1"/>
  <c r="W72" i="1"/>
  <c r="W52" i="1"/>
  <c r="AA33" i="2"/>
  <c r="AE33" i="2"/>
  <c r="Y48" i="1"/>
  <c r="X48" i="1"/>
  <c r="AN65" i="2"/>
  <c r="AW65" i="7" s="1"/>
  <c r="E23" i="1"/>
  <c r="T23" i="1"/>
  <c r="AC65" i="2"/>
  <c r="V111" i="7"/>
  <c r="V122" i="7" s="1"/>
  <c r="AE60" i="2"/>
  <c r="AA60" i="2"/>
  <c r="AE17" i="2"/>
  <c r="AA17" i="2"/>
  <c r="AT7" i="7"/>
  <c r="AQ48" i="2"/>
  <c r="AZ48" i="7" s="1"/>
  <c r="AE44" i="2"/>
  <c r="AA44" i="2"/>
  <c r="AO17" i="2"/>
  <c r="AX17" i="7" s="1"/>
  <c r="AO69" i="2"/>
  <c r="AX69" i="7" s="1"/>
  <c r="Y67" i="2"/>
  <c r="AK23" i="2"/>
  <c r="AS23" i="7" s="1"/>
  <c r="AE28" i="2"/>
  <c r="AA28" i="2"/>
  <c r="AE69" i="2"/>
  <c r="AA69" i="2"/>
  <c r="W28" i="1"/>
  <c r="W50" i="1"/>
  <c r="AN51" i="2"/>
  <c r="AW51" i="7" s="1"/>
  <c r="AN44" i="2"/>
  <c r="AW44" i="7" s="1"/>
  <c r="AC72" i="2"/>
  <c r="W22" i="1"/>
  <c r="AO61" i="2"/>
  <c r="AX61" i="7" s="1"/>
  <c r="AO41" i="2"/>
  <c r="AX41" i="7" s="1"/>
  <c r="W21" i="1"/>
  <c r="X78" i="7"/>
  <c r="AW71" i="2"/>
  <c r="AY71" i="2" s="1"/>
  <c r="AN55" i="2"/>
  <c r="AW55" i="7" s="1"/>
  <c r="AN46" i="2"/>
  <c r="AW46" i="7" s="1"/>
  <c r="AW67" i="2"/>
  <c r="AY67" i="2" s="1"/>
  <c r="AA71" i="2"/>
  <c r="AE71" i="2"/>
  <c r="W49" i="1"/>
  <c r="W44" i="1"/>
  <c r="W17" i="1"/>
  <c r="W41" i="1"/>
  <c r="W70" i="1"/>
  <c r="AA22" i="2"/>
  <c r="AE22" i="2"/>
  <c r="V7" i="1"/>
  <c r="AN17" i="2"/>
  <c r="AW17" i="7" s="1"/>
  <c r="AN69" i="2"/>
  <c r="AW69" i="7" s="1"/>
  <c r="Y55" i="2"/>
  <c r="AC26" i="2"/>
  <c r="AI23" i="2"/>
  <c r="AQ23" i="7" s="1"/>
  <c r="AF15" i="2"/>
  <c r="X66" i="1"/>
  <c r="Y66" i="1"/>
  <c r="W59" i="1"/>
  <c r="AN64" i="2"/>
  <c r="AW64" i="7" s="1"/>
  <c r="AC12" i="2"/>
  <c r="Y23" i="2"/>
  <c r="V90" i="2"/>
  <c r="V91" i="2" s="1"/>
  <c r="AN16" i="2"/>
  <c r="AW16" i="7" s="1"/>
  <c r="AN33" i="2"/>
  <c r="AW33" i="7" s="1"/>
  <c r="Y11" i="2"/>
  <c r="AN70" i="2"/>
  <c r="AW70" i="7" s="1"/>
  <c r="AN28" i="2"/>
  <c r="AW28" i="7" s="1"/>
  <c r="X71" i="1"/>
  <c r="Y71" i="1"/>
  <c r="W10" i="1"/>
  <c r="W68" i="1"/>
  <c r="W16" i="1"/>
  <c r="AE42" i="2"/>
  <c r="AA42" i="2"/>
  <c r="AA38" i="2"/>
  <c r="AE38" i="2"/>
  <c r="W65" i="1"/>
  <c r="AN62" i="2"/>
  <c r="AW62" i="7" s="1"/>
  <c r="AS120" i="7"/>
  <c r="AE54" i="2"/>
  <c r="AA54" i="2"/>
  <c r="W30" i="1"/>
  <c r="AN60" i="2"/>
  <c r="AW60" i="7" s="1"/>
  <c r="AN11" i="2"/>
  <c r="AW11" i="7" s="1"/>
  <c r="AN31" i="2"/>
  <c r="AW31" i="7" s="1"/>
  <c r="BA33" i="7" l="1"/>
  <c r="BA72" i="7"/>
  <c r="BA27" i="7"/>
  <c r="BA35" i="7"/>
  <c r="BA44" i="7"/>
  <c r="BA11" i="7"/>
  <c r="BA10" i="7"/>
  <c r="BA63" i="7"/>
  <c r="BA47" i="7"/>
  <c r="BA75" i="7"/>
  <c r="BA51" i="7"/>
  <c r="BA68" i="7"/>
  <c r="BA73" i="7"/>
  <c r="BA57" i="7"/>
  <c r="BA25" i="7"/>
  <c r="BA31" i="7"/>
  <c r="BA69" i="7"/>
  <c r="BA74" i="7"/>
  <c r="BA59" i="7"/>
  <c r="BA39" i="7"/>
  <c r="BA55" i="7"/>
  <c r="BJ43" i="7"/>
  <c r="BL43" i="7" s="1"/>
  <c r="BB43" i="7"/>
  <c r="BC43" i="7" s="1"/>
  <c r="BJ67" i="7"/>
  <c r="BL67" i="7" s="1"/>
  <c r="BB67" i="7"/>
  <c r="BC67" i="7" s="1"/>
  <c r="BJ71" i="7"/>
  <c r="BL71" i="7" s="1"/>
  <c r="BB71" i="7"/>
  <c r="BC71" i="7" s="1"/>
  <c r="BJ48" i="7"/>
  <c r="BL48" i="7" s="1"/>
  <c r="BB48" i="7"/>
  <c r="BC48" i="7" s="1"/>
  <c r="BJ24" i="7"/>
  <c r="BL24" i="7" s="1"/>
  <c r="BB24" i="7"/>
  <c r="BC24" i="7" s="1"/>
  <c r="BJ42" i="7"/>
  <c r="BL42" i="7" s="1"/>
  <c r="BB42" i="7"/>
  <c r="BC42" i="7" s="1"/>
  <c r="BJ66" i="7"/>
  <c r="BL66" i="7" s="1"/>
  <c r="BB66" i="7"/>
  <c r="BC66" i="7" s="1"/>
  <c r="AC59" i="2"/>
  <c r="AC29" i="2"/>
  <c r="AC52" i="2"/>
  <c r="AE64" i="2"/>
  <c r="AE59" i="2"/>
  <c r="AA64" i="2"/>
  <c r="AC56" i="2"/>
  <c r="Y96" i="7"/>
  <c r="AV119" i="7"/>
  <c r="AD36" i="2"/>
  <c r="Y107" i="7"/>
  <c r="AA75" i="2"/>
  <c r="AE66" i="2"/>
  <c r="AD46" i="2"/>
  <c r="AC32" i="2"/>
  <c r="AU119" i="7"/>
  <c r="AC20" i="2"/>
  <c r="AC39" i="2"/>
  <c r="AC70" i="2"/>
  <c r="AE39" i="2"/>
  <c r="Y94" i="7"/>
  <c r="AD53" i="2"/>
  <c r="Y91" i="7"/>
  <c r="AU71" i="2"/>
  <c r="AV117" i="7"/>
  <c r="AU117" i="7"/>
  <c r="AU118" i="7"/>
  <c r="AV118" i="7"/>
  <c r="Y110" i="7"/>
  <c r="AC48" i="2"/>
  <c r="AA27" i="2"/>
  <c r="AC27" i="2"/>
  <c r="AT120" i="7"/>
  <c r="AU42" i="2"/>
  <c r="Z48" i="1"/>
  <c r="Z43" i="1"/>
  <c r="Z42" i="1"/>
  <c r="Y76" i="2"/>
  <c r="Y85" i="2" s="1"/>
  <c r="AA7" i="2"/>
  <c r="Z67" i="1"/>
  <c r="AO9" i="2"/>
  <c r="AX9" i="7" s="1"/>
  <c r="AO25" i="2"/>
  <c r="AX25" i="7" s="1"/>
  <c r="AO50" i="2"/>
  <c r="AX50" i="7" s="1"/>
  <c r="Y101" i="7"/>
  <c r="AO47" i="2"/>
  <c r="AX47" i="7" s="1"/>
  <c r="AD12" i="2"/>
  <c r="AE55" i="2"/>
  <c r="AA55" i="2"/>
  <c r="AC22" i="2"/>
  <c r="AO45" i="2"/>
  <c r="AX45" i="7" s="1"/>
  <c r="Y49" i="1"/>
  <c r="X49" i="1"/>
  <c r="AW55" i="2"/>
  <c r="AY55" i="2" s="1"/>
  <c r="X111" i="7"/>
  <c r="X122" i="7" s="1"/>
  <c r="BG78" i="7"/>
  <c r="AO38" i="2"/>
  <c r="AX38" i="7" s="1"/>
  <c r="AQ61" i="2"/>
  <c r="AZ61" i="7" s="1"/>
  <c r="AO36" i="2"/>
  <c r="AX36" i="7" s="1"/>
  <c r="X22" i="1"/>
  <c r="Y22" i="1"/>
  <c r="AO53" i="2"/>
  <c r="AX53" i="7" s="1"/>
  <c r="AD72" i="2"/>
  <c r="AW44" i="2"/>
  <c r="AY44" i="2" s="1"/>
  <c r="AC69" i="2"/>
  <c r="AC64" i="2"/>
  <c r="AC44" i="2"/>
  <c r="AW65" i="2"/>
  <c r="AY65" i="2" s="1"/>
  <c r="AC33" i="2"/>
  <c r="AO20" i="2"/>
  <c r="AX20" i="7" s="1"/>
  <c r="AD9" i="2"/>
  <c r="AD20" i="2"/>
  <c r="AW29" i="2"/>
  <c r="AY29" i="2" s="1"/>
  <c r="AW56" i="2"/>
  <c r="AY56" i="2" s="1"/>
  <c r="AW30" i="2"/>
  <c r="AY30" i="2" s="1"/>
  <c r="Y108" i="7"/>
  <c r="Y8" i="1"/>
  <c r="X8" i="1"/>
  <c r="AD29" i="2"/>
  <c r="AE43" i="2"/>
  <c r="AA43" i="2"/>
  <c r="AU43" i="2" s="1"/>
  <c r="Y33" i="1"/>
  <c r="X33" i="1"/>
  <c r="Y32" i="1"/>
  <c r="X32" i="1"/>
  <c r="AU7" i="7"/>
  <c r="AC34" i="2"/>
  <c r="AX114" i="7"/>
  <c r="AA47" i="2"/>
  <c r="AE47" i="2"/>
  <c r="AW27" i="2"/>
  <c r="AY27" i="2" s="1"/>
  <c r="X19" i="1"/>
  <c r="Y19" i="1"/>
  <c r="AD49" i="2"/>
  <c r="AC18" i="2"/>
  <c r="AW8" i="2"/>
  <c r="AY8" i="2" s="1"/>
  <c r="AQ29" i="2"/>
  <c r="AC19" i="2"/>
  <c r="Y13" i="1"/>
  <c r="X13" i="1"/>
  <c r="Y31" i="1"/>
  <c r="X31" i="1"/>
  <c r="AW37" i="2"/>
  <c r="AY37" i="2" s="1"/>
  <c r="AW20" i="2"/>
  <c r="AY20" i="2" s="1"/>
  <c r="AQ18" i="2"/>
  <c r="AZ18" i="7" s="1"/>
  <c r="AQ62" i="2"/>
  <c r="X73" i="1"/>
  <c r="Y73" i="1"/>
  <c r="X39" i="1"/>
  <c r="Y39" i="1"/>
  <c r="Y97" i="7"/>
  <c r="Y34" i="1"/>
  <c r="X34" i="1"/>
  <c r="AW52" i="2"/>
  <c r="AY52" i="2" s="1"/>
  <c r="Y92" i="7"/>
  <c r="AW14" i="2"/>
  <c r="AY14" i="2" s="1"/>
  <c r="Y86" i="7"/>
  <c r="W90" i="2"/>
  <c r="W91" i="2" s="1"/>
  <c r="AC41" i="2"/>
  <c r="AW59" i="2"/>
  <c r="AY59" i="2" s="1"/>
  <c r="AU24" i="2"/>
  <c r="AQ66" i="2"/>
  <c r="AZ66" i="7" s="1"/>
  <c r="AW40" i="2"/>
  <c r="AY40" i="2" s="1"/>
  <c r="AQ64" i="2"/>
  <c r="AZ64" i="7" s="1"/>
  <c r="AQ60" i="2"/>
  <c r="AZ60" i="7" s="1"/>
  <c r="AQ35" i="2"/>
  <c r="AZ35" i="7" s="1"/>
  <c r="AQ27" i="2"/>
  <c r="AZ27" i="7" s="1"/>
  <c r="AW115" i="7"/>
  <c r="AW31" i="2"/>
  <c r="AY31" i="2" s="1"/>
  <c r="AW11" i="2"/>
  <c r="AY11" i="2" s="1"/>
  <c r="X30" i="1"/>
  <c r="Y30" i="1"/>
  <c r="AO8" i="2"/>
  <c r="AX8" i="7" s="1"/>
  <c r="AW62" i="2"/>
  <c r="AY62" i="2" s="1"/>
  <c r="AC38" i="2"/>
  <c r="AC42" i="2"/>
  <c r="X16" i="1"/>
  <c r="Y16" i="1"/>
  <c r="Y10" i="1"/>
  <c r="X10" i="1"/>
  <c r="AW28" i="2"/>
  <c r="AY28" i="2" s="1"/>
  <c r="AW70" i="2"/>
  <c r="AY70" i="2" s="1"/>
  <c r="AW33" i="2"/>
  <c r="AY33" i="2" s="1"/>
  <c r="AW16" i="2"/>
  <c r="AY16" i="2" s="1"/>
  <c r="AE23" i="2"/>
  <c r="AA23" i="2"/>
  <c r="Y59" i="1"/>
  <c r="X59" i="1"/>
  <c r="AL23" i="2"/>
  <c r="AT23" i="7" s="1"/>
  <c r="AW69" i="2"/>
  <c r="AY69" i="2" s="1"/>
  <c r="X41" i="1"/>
  <c r="Y41" i="1"/>
  <c r="Y44" i="1"/>
  <c r="X44" i="1"/>
  <c r="AO10" i="2"/>
  <c r="AX10" i="7" s="1"/>
  <c r="Y21" i="1"/>
  <c r="X21" i="1"/>
  <c r="AO59" i="2"/>
  <c r="AX59" i="7" s="1"/>
  <c r="AQ41" i="2"/>
  <c r="AZ41" i="7" s="1"/>
  <c r="AO75" i="2"/>
  <c r="AX75" i="7" s="1"/>
  <c r="X50" i="1"/>
  <c r="Y50" i="1"/>
  <c r="AC28" i="2"/>
  <c r="W7" i="1"/>
  <c r="AC17" i="2"/>
  <c r="AD65" i="2"/>
  <c r="X72" i="1"/>
  <c r="Y72" i="1"/>
  <c r="X14" i="1"/>
  <c r="Y14" i="1"/>
  <c r="AS43" i="2"/>
  <c r="AC13" i="2"/>
  <c r="AS42" i="2"/>
  <c r="AD52" i="2"/>
  <c r="X57" i="1"/>
  <c r="Y57" i="1"/>
  <c r="Y26" i="1"/>
  <c r="X26" i="1"/>
  <c r="AC10" i="2"/>
  <c r="AW41" i="2"/>
  <c r="AY41" i="2" s="1"/>
  <c r="AQ32" i="2"/>
  <c r="AW35" i="2"/>
  <c r="AY35" i="2" s="1"/>
  <c r="AD8" i="2"/>
  <c r="AD45" i="2"/>
  <c r="AQ56" i="2"/>
  <c r="AC57" i="2"/>
  <c r="AQ54" i="2"/>
  <c r="AZ54" i="7" s="1"/>
  <c r="AS24" i="2"/>
  <c r="AQ63" i="2"/>
  <c r="AZ63" i="7" s="1"/>
  <c r="AW50" i="2"/>
  <c r="AY50" i="2" s="1"/>
  <c r="AW21" i="2"/>
  <c r="AY21" i="2" s="1"/>
  <c r="AE31" i="2"/>
  <c r="AA31" i="2"/>
  <c r="AX113" i="7"/>
  <c r="AQ37" i="2"/>
  <c r="AZ37" i="7" s="1"/>
  <c r="AW26" i="2"/>
  <c r="AY26" i="2" s="1"/>
  <c r="X25" i="1"/>
  <c r="Y25" i="1"/>
  <c r="W9" i="1"/>
  <c r="AW19" i="2"/>
  <c r="AY19" i="2" s="1"/>
  <c r="AQ55" i="2"/>
  <c r="AZ55" i="7" s="1"/>
  <c r="AW38" i="2"/>
  <c r="AY38" i="2" s="1"/>
  <c r="AW36" i="2"/>
  <c r="AY36" i="2" s="1"/>
  <c r="X75" i="1"/>
  <c r="Y75" i="1"/>
  <c r="AW49" i="2"/>
  <c r="AY49" i="2" s="1"/>
  <c r="AW73" i="2"/>
  <c r="AY73" i="2" s="1"/>
  <c r="Y53" i="1"/>
  <c r="X53" i="1"/>
  <c r="AC54" i="2"/>
  <c r="X68" i="1"/>
  <c r="Y68" i="1"/>
  <c r="AA11" i="2"/>
  <c r="AE11" i="2"/>
  <c r="AW64" i="2"/>
  <c r="AY64" i="2" s="1"/>
  <c r="AD26" i="2"/>
  <c r="AO14" i="2"/>
  <c r="AX14" i="7" s="1"/>
  <c r="AC71" i="2"/>
  <c r="AW46" i="2"/>
  <c r="AY46" i="2" s="1"/>
  <c r="AO34" i="2"/>
  <c r="AX34" i="7" s="1"/>
  <c r="X28" i="1"/>
  <c r="Y28" i="1"/>
  <c r="AE67" i="2"/>
  <c r="AA67" i="2"/>
  <c r="AU67" i="2" s="1"/>
  <c r="AQ69" i="2"/>
  <c r="AZ69" i="7" s="1"/>
  <c r="Y52" i="1"/>
  <c r="X52" i="1"/>
  <c r="AW57" i="2"/>
  <c r="AY57" i="2" s="1"/>
  <c r="AD21" i="2"/>
  <c r="X61" i="1"/>
  <c r="Y61" i="1"/>
  <c r="Y83" i="7"/>
  <c r="AW13" i="2"/>
  <c r="AY13" i="2" s="1"/>
  <c r="AO74" i="2"/>
  <c r="AX74" i="7" s="1"/>
  <c r="AD56" i="2"/>
  <c r="Y79" i="7"/>
  <c r="AO52" i="2"/>
  <c r="AX52" i="7" s="1"/>
  <c r="X55" i="1"/>
  <c r="Y55" i="1"/>
  <c r="AQ46" i="2"/>
  <c r="AW32" i="2"/>
  <c r="AY32" i="2" s="1"/>
  <c r="AO58" i="2"/>
  <c r="AX58" i="7" s="1"/>
  <c r="X12" i="1"/>
  <c r="Y12" i="1"/>
  <c r="AC74" i="2"/>
  <c r="AU48" i="2"/>
  <c r="AC14" i="2"/>
  <c r="AW39" i="2"/>
  <c r="AY39" i="2" s="1"/>
  <c r="X29" i="1"/>
  <c r="Y29" i="1"/>
  <c r="AS71" i="2"/>
  <c r="AC61" i="2"/>
  <c r="Y38" i="1"/>
  <c r="X38" i="1"/>
  <c r="AW18" i="2"/>
  <c r="AY18" i="2" s="1"/>
  <c r="AC58" i="2"/>
  <c r="AQ13" i="2"/>
  <c r="AZ13" i="7" s="1"/>
  <c r="AO26" i="2"/>
  <c r="AX26" i="7" s="1"/>
  <c r="Y37" i="1"/>
  <c r="X37" i="1"/>
  <c r="AS67" i="2"/>
  <c r="AC63" i="2"/>
  <c r="AC37" i="2"/>
  <c r="X27" i="1"/>
  <c r="Y27" i="1"/>
  <c r="X51" i="1"/>
  <c r="Y51" i="1"/>
  <c r="AW72" i="2"/>
  <c r="AY72" i="2" s="1"/>
  <c r="AW47" i="2"/>
  <c r="AY47" i="2" s="1"/>
  <c r="Y63" i="1"/>
  <c r="X63" i="1"/>
  <c r="AD50" i="2"/>
  <c r="AC68" i="2"/>
  <c r="AW45" i="2"/>
  <c r="AY45" i="2" s="1"/>
  <c r="AW10" i="2"/>
  <c r="AY10" i="2" s="1"/>
  <c r="Y45" i="1"/>
  <c r="X45" i="1"/>
  <c r="AC24" i="2"/>
  <c r="AD32" i="2"/>
  <c r="AO40" i="2"/>
  <c r="AX40" i="7" s="1"/>
  <c r="Y60" i="1"/>
  <c r="X60" i="1"/>
  <c r="AQ73" i="2"/>
  <c r="AZ73" i="7" s="1"/>
  <c r="AQ33" i="2"/>
  <c r="AZ33" i="7" s="1"/>
  <c r="AQ31" i="2"/>
  <c r="AZ31" i="7" s="1"/>
  <c r="AQ65" i="2"/>
  <c r="AQ51" i="2"/>
  <c r="AZ51" i="7" s="1"/>
  <c r="AQ44" i="2"/>
  <c r="AZ44" i="7" s="1"/>
  <c r="AQ28" i="2"/>
  <c r="AZ28" i="7" s="1"/>
  <c r="AW60" i="2"/>
  <c r="AY60" i="2" s="1"/>
  <c r="X65" i="1"/>
  <c r="Y65" i="1"/>
  <c r="Y105" i="7"/>
  <c r="AO22" i="2"/>
  <c r="AX22" i="7" s="1"/>
  <c r="AU116" i="7"/>
  <c r="AW116" i="7"/>
  <c r="BJ116" i="7" s="1"/>
  <c r="BL116" i="7" s="1"/>
  <c r="AO72" i="2"/>
  <c r="AX72" i="7" s="1"/>
  <c r="Y87" i="7"/>
  <c r="D15" i="1"/>
  <c r="AW17" i="2"/>
  <c r="AY17" i="2" s="1"/>
  <c r="AO19" i="2"/>
  <c r="AX19" i="7" s="1"/>
  <c r="Y70" i="1"/>
  <c r="X70" i="1"/>
  <c r="Y17" i="1"/>
  <c r="X17" i="1"/>
  <c r="AD70" i="2"/>
  <c r="V23" i="1"/>
  <c r="Y78" i="7"/>
  <c r="AW51" i="2"/>
  <c r="AY51" i="2" s="1"/>
  <c r="AQ17" i="2"/>
  <c r="AZ17" i="7" s="1"/>
  <c r="AS48" i="2"/>
  <c r="Y102" i="7"/>
  <c r="AC60" i="2"/>
  <c r="AW53" i="2"/>
  <c r="AY53" i="2" s="1"/>
  <c r="X35" i="1"/>
  <c r="Y35" i="1"/>
  <c r="AC51" i="2"/>
  <c r="AO21" i="2"/>
  <c r="AX21" i="7" s="1"/>
  <c r="AW54" i="2"/>
  <c r="AY54" i="2" s="1"/>
  <c r="X62" i="1"/>
  <c r="Y62" i="1"/>
  <c r="X46" i="1"/>
  <c r="Y46" i="1"/>
  <c r="AC73" i="2"/>
  <c r="Y100" i="7"/>
  <c r="Y54" i="1"/>
  <c r="X54" i="1"/>
  <c r="X11" i="1"/>
  <c r="Y11" i="1"/>
  <c r="Y56" i="1"/>
  <c r="X56" i="1"/>
  <c r="AN7" i="2"/>
  <c r="AW68" i="2"/>
  <c r="AY68" i="2" s="1"/>
  <c r="Y40" i="1"/>
  <c r="X40" i="1"/>
  <c r="AW12" i="2"/>
  <c r="AY12" i="2" s="1"/>
  <c r="AW61" i="2"/>
  <c r="AY61" i="2" s="1"/>
  <c r="AO49" i="2"/>
  <c r="AX49" i="7" s="1"/>
  <c r="Y69" i="1"/>
  <c r="X69" i="1"/>
  <c r="AC30" i="2"/>
  <c r="AD16" i="2"/>
  <c r="AQ12" i="2"/>
  <c r="AW63" i="2"/>
  <c r="AY63" i="2" s="1"/>
  <c r="Y64" i="1"/>
  <c r="X64" i="1"/>
  <c r="Y90" i="7"/>
  <c r="AQ16" i="2"/>
  <c r="X18" i="1"/>
  <c r="Y18" i="1"/>
  <c r="X20" i="1"/>
  <c r="Y20" i="1"/>
  <c r="AQ11" i="2"/>
  <c r="AZ11" i="7" s="1"/>
  <c r="Y74" i="1"/>
  <c r="X74" i="1"/>
  <c r="AW25" i="2"/>
  <c r="AY25" i="2" s="1"/>
  <c r="Y93" i="7"/>
  <c r="AW22" i="2"/>
  <c r="AY22" i="2" s="1"/>
  <c r="AQ30" i="2"/>
  <c r="AZ30" i="7" s="1"/>
  <c r="Y80" i="7"/>
  <c r="AW74" i="2"/>
  <c r="AY74" i="2" s="1"/>
  <c r="AC15" i="2"/>
  <c r="X36" i="1"/>
  <c r="Y36" i="1"/>
  <c r="AD62" i="2"/>
  <c r="Y85" i="7"/>
  <c r="AC25" i="2"/>
  <c r="AA35" i="2"/>
  <c r="AE35" i="2"/>
  <c r="AW34" i="2"/>
  <c r="AY34" i="2" s="1"/>
  <c r="AC40" i="2"/>
  <c r="AQ68" i="2"/>
  <c r="AZ68" i="7" s="1"/>
  <c r="AW58" i="2"/>
  <c r="AY58" i="2" s="1"/>
  <c r="AN9" i="2"/>
  <c r="AW9" i="7" s="1"/>
  <c r="AD48" i="2"/>
  <c r="AW75" i="2"/>
  <c r="AY75" i="2" s="1"/>
  <c r="X47" i="1"/>
  <c r="Y47" i="1"/>
  <c r="X58" i="1"/>
  <c r="Y58" i="1"/>
  <c r="AQ39" i="2"/>
  <c r="AZ39" i="7" s="1"/>
  <c r="AQ57" i="2"/>
  <c r="AZ57" i="7" s="1"/>
  <c r="AQ70" i="2"/>
  <c r="AV115" i="7"/>
  <c r="BA9" i="7" l="1"/>
  <c r="BJ36" i="7"/>
  <c r="BL36" i="7" s="1"/>
  <c r="BB36" i="7"/>
  <c r="BC36" i="7" s="1"/>
  <c r="BJ19" i="7"/>
  <c r="BL19" i="7" s="1"/>
  <c r="BB19" i="7"/>
  <c r="BC19" i="7" s="1"/>
  <c r="BJ41" i="7"/>
  <c r="BL41" i="7" s="1"/>
  <c r="BB41" i="7"/>
  <c r="BC41" i="7" s="1"/>
  <c r="BJ25" i="7"/>
  <c r="BL25" i="7" s="1"/>
  <c r="BB25" i="7"/>
  <c r="BC25" i="7" s="1"/>
  <c r="BJ68" i="7"/>
  <c r="BL68" i="7" s="1"/>
  <c r="BB68" i="7"/>
  <c r="BC68" i="7" s="1"/>
  <c r="BJ60" i="7"/>
  <c r="BL60" i="7" s="1"/>
  <c r="BB60" i="7"/>
  <c r="BC60" i="7" s="1"/>
  <c r="BJ39" i="7"/>
  <c r="BL39" i="7" s="1"/>
  <c r="BB39" i="7"/>
  <c r="BC39" i="7" s="1"/>
  <c r="BJ73" i="7"/>
  <c r="BL73" i="7" s="1"/>
  <c r="BB73" i="7"/>
  <c r="BC73" i="7" s="1"/>
  <c r="BJ38" i="7"/>
  <c r="BL38" i="7" s="1"/>
  <c r="BB38" i="7"/>
  <c r="BC38" i="7" s="1"/>
  <c r="BJ26" i="7"/>
  <c r="BL26" i="7" s="1"/>
  <c r="BB26" i="7"/>
  <c r="BC26" i="7" s="1"/>
  <c r="BJ70" i="7"/>
  <c r="BL70" i="7" s="1"/>
  <c r="BB70" i="7"/>
  <c r="BC70" i="7" s="1"/>
  <c r="BJ14" i="7"/>
  <c r="BL14" i="7" s="1"/>
  <c r="BB14" i="7"/>
  <c r="BC14" i="7" s="1"/>
  <c r="BJ8" i="7"/>
  <c r="BL8" i="7" s="1"/>
  <c r="BB8" i="7"/>
  <c r="BC8" i="7" s="1"/>
  <c r="BJ65" i="7"/>
  <c r="BL65" i="7" s="1"/>
  <c r="BB65" i="7"/>
  <c r="BC65" i="7" s="1"/>
  <c r="BJ34" i="7"/>
  <c r="BL34" i="7" s="1"/>
  <c r="BB34" i="7"/>
  <c r="BC34" i="7" s="1"/>
  <c r="BJ74" i="7"/>
  <c r="BL74" i="7" s="1"/>
  <c r="BB74" i="7"/>
  <c r="BC74" i="7" s="1"/>
  <c r="BJ63" i="7"/>
  <c r="BL63" i="7" s="1"/>
  <c r="BB63" i="7"/>
  <c r="BC63" i="7" s="1"/>
  <c r="BJ53" i="7"/>
  <c r="BL53" i="7" s="1"/>
  <c r="BB53" i="7"/>
  <c r="BC53" i="7" s="1"/>
  <c r="BJ10" i="7"/>
  <c r="BL10" i="7" s="1"/>
  <c r="BB10" i="7"/>
  <c r="BC10" i="7" s="1"/>
  <c r="BJ47" i="7"/>
  <c r="BL47" i="7" s="1"/>
  <c r="BB47" i="7"/>
  <c r="BC47" i="7" s="1"/>
  <c r="BJ21" i="7"/>
  <c r="BL21" i="7" s="1"/>
  <c r="BB21" i="7"/>
  <c r="BC21" i="7" s="1"/>
  <c r="BJ50" i="7"/>
  <c r="BL50" i="7" s="1"/>
  <c r="BB50" i="7"/>
  <c r="BC50" i="7" s="1"/>
  <c r="BJ33" i="7"/>
  <c r="BL33" i="7" s="1"/>
  <c r="BB33" i="7"/>
  <c r="BC33" i="7" s="1"/>
  <c r="BJ28" i="7"/>
  <c r="BL28" i="7" s="1"/>
  <c r="BB28" i="7"/>
  <c r="BC28" i="7" s="1"/>
  <c r="BJ20" i="7"/>
  <c r="BL20" i="7" s="1"/>
  <c r="BB20" i="7"/>
  <c r="BC20" i="7" s="1"/>
  <c r="BJ37" i="7"/>
  <c r="BL37" i="7" s="1"/>
  <c r="BB37" i="7"/>
  <c r="BC37" i="7" s="1"/>
  <c r="BJ61" i="7"/>
  <c r="BL61" i="7" s="1"/>
  <c r="BB61" i="7"/>
  <c r="BC61" i="7" s="1"/>
  <c r="BJ58" i="7"/>
  <c r="BL58" i="7" s="1"/>
  <c r="BB58" i="7"/>
  <c r="BC58" i="7" s="1"/>
  <c r="BJ22" i="7"/>
  <c r="BL22" i="7" s="1"/>
  <c r="BB22" i="7"/>
  <c r="BC22" i="7" s="1"/>
  <c r="BJ12" i="7"/>
  <c r="BL12" i="7" s="1"/>
  <c r="BB12" i="7"/>
  <c r="BC12" i="7" s="1"/>
  <c r="BJ54" i="7"/>
  <c r="BL54" i="7" s="1"/>
  <c r="BB54" i="7"/>
  <c r="BC54" i="7" s="1"/>
  <c r="BJ51" i="7"/>
  <c r="BL51" i="7" s="1"/>
  <c r="BB51" i="7"/>
  <c r="BC51" i="7" s="1"/>
  <c r="BJ45" i="7"/>
  <c r="BL45" i="7" s="1"/>
  <c r="BB45" i="7"/>
  <c r="BC45" i="7" s="1"/>
  <c r="BJ13" i="7"/>
  <c r="BL13" i="7" s="1"/>
  <c r="BB13" i="7"/>
  <c r="BC13" i="7" s="1"/>
  <c r="BJ57" i="7"/>
  <c r="BL57" i="7" s="1"/>
  <c r="BB57" i="7"/>
  <c r="BC57" i="7" s="1"/>
  <c r="BJ16" i="7"/>
  <c r="BL16" i="7" s="1"/>
  <c r="BB16" i="7"/>
  <c r="BC16" i="7" s="1"/>
  <c r="BJ62" i="7"/>
  <c r="BL62" i="7" s="1"/>
  <c r="BB62" i="7"/>
  <c r="BC62" i="7" s="1"/>
  <c r="BJ11" i="7"/>
  <c r="BL11" i="7" s="1"/>
  <c r="BB11" i="7"/>
  <c r="BC11" i="7" s="1"/>
  <c r="BJ40" i="7"/>
  <c r="BL40" i="7" s="1"/>
  <c r="BB40" i="7"/>
  <c r="BC40" i="7" s="1"/>
  <c r="BJ59" i="7"/>
  <c r="BL59" i="7" s="1"/>
  <c r="BB59" i="7"/>
  <c r="BC59" i="7" s="1"/>
  <c r="BJ27" i="7"/>
  <c r="BL27" i="7" s="1"/>
  <c r="BB27" i="7"/>
  <c r="BC27" i="7" s="1"/>
  <c r="BJ30" i="7"/>
  <c r="BL30" i="7" s="1"/>
  <c r="BB30" i="7"/>
  <c r="BC30" i="7" s="1"/>
  <c r="BJ44" i="7"/>
  <c r="BL44" i="7" s="1"/>
  <c r="BB44" i="7"/>
  <c r="BC44" i="7" s="1"/>
  <c r="BJ55" i="7"/>
  <c r="BL55" i="7" s="1"/>
  <c r="BB55" i="7"/>
  <c r="BC55" i="7" s="1"/>
  <c r="BJ18" i="7"/>
  <c r="BL18" i="7" s="1"/>
  <c r="BB18" i="7"/>
  <c r="BC18" i="7" s="1"/>
  <c r="BJ31" i="7"/>
  <c r="BL31" i="7" s="1"/>
  <c r="BB31" i="7"/>
  <c r="BC31" i="7" s="1"/>
  <c r="BJ75" i="7"/>
  <c r="BL75" i="7" s="1"/>
  <c r="BB75" i="7"/>
  <c r="BC75" i="7" s="1"/>
  <c r="BJ17" i="7"/>
  <c r="BL17" i="7" s="1"/>
  <c r="BB17" i="7"/>
  <c r="BC17" i="7" s="1"/>
  <c r="BJ72" i="7"/>
  <c r="BL72" i="7" s="1"/>
  <c r="BB72" i="7"/>
  <c r="BC72" i="7" s="1"/>
  <c r="BJ32" i="7"/>
  <c r="BL32" i="7" s="1"/>
  <c r="BB32" i="7"/>
  <c r="BC32" i="7" s="1"/>
  <c r="BJ46" i="7"/>
  <c r="BL46" i="7" s="1"/>
  <c r="BB46" i="7"/>
  <c r="BC46" i="7" s="1"/>
  <c r="BJ64" i="7"/>
  <c r="BL64" i="7" s="1"/>
  <c r="BB64" i="7"/>
  <c r="BC64" i="7" s="1"/>
  <c r="BJ49" i="7"/>
  <c r="BL49" i="7" s="1"/>
  <c r="BB49" i="7"/>
  <c r="BC49" i="7" s="1"/>
  <c r="BJ35" i="7"/>
  <c r="BL35" i="7" s="1"/>
  <c r="BB35" i="7"/>
  <c r="BC35" i="7" s="1"/>
  <c r="BJ69" i="7"/>
  <c r="BL69" i="7" s="1"/>
  <c r="BB69" i="7"/>
  <c r="BC69" i="7" s="1"/>
  <c r="BJ52" i="7"/>
  <c r="BL52" i="7" s="1"/>
  <c r="BB52" i="7"/>
  <c r="BC52" i="7" s="1"/>
  <c r="BJ56" i="7"/>
  <c r="BL56" i="7" s="1"/>
  <c r="BB56" i="7"/>
  <c r="BC56" i="7" s="1"/>
  <c r="BJ29" i="7"/>
  <c r="BL29" i="7" s="1"/>
  <c r="AD59" i="2"/>
  <c r="AC66" i="2"/>
  <c r="AX119" i="7"/>
  <c r="AC75" i="2"/>
  <c r="AD39" i="2"/>
  <c r="AB48" i="1"/>
  <c r="AX117" i="7"/>
  <c r="AD27" i="2"/>
  <c r="AV23" i="7"/>
  <c r="AV76" i="7" s="1"/>
  <c r="AU41" i="2"/>
  <c r="AU120" i="7"/>
  <c r="AU33" i="2"/>
  <c r="AU60" i="2"/>
  <c r="AU63" i="2"/>
  <c r="AU54" i="2"/>
  <c r="AU27" i="2"/>
  <c r="Z52" i="1"/>
  <c r="AU35" i="2"/>
  <c r="AU37" i="2"/>
  <c r="X7" i="1"/>
  <c r="Z26" i="1"/>
  <c r="Z21" i="1"/>
  <c r="AU61" i="2"/>
  <c r="AF42" i="1"/>
  <c r="Z39" i="1"/>
  <c r="Z36" i="1"/>
  <c r="AU64" i="2"/>
  <c r="Z11" i="1"/>
  <c r="Z27" i="1"/>
  <c r="AU18" i="2"/>
  <c r="AO7" i="2"/>
  <c r="AX7" i="7" s="1"/>
  <c r="Z10" i="1"/>
  <c r="AE7" i="2"/>
  <c r="AE76" i="2" s="1"/>
  <c r="AW7" i="2"/>
  <c r="Y111" i="7"/>
  <c r="Y122" i="7" s="1"/>
  <c r="AS107" i="7"/>
  <c r="AO100" i="7"/>
  <c r="AO98" i="7"/>
  <c r="AO105" i="7"/>
  <c r="AQ72" i="2"/>
  <c r="AQ22" i="2"/>
  <c r="AS44" i="2"/>
  <c r="AS65" i="2"/>
  <c r="AS73" i="2"/>
  <c r="AS13" i="2"/>
  <c r="AZ46" i="7"/>
  <c r="AU46" i="2"/>
  <c r="AQ74" i="2"/>
  <c r="AU17" i="2"/>
  <c r="AS88" i="7"/>
  <c r="AO92" i="7"/>
  <c r="AS103" i="7"/>
  <c r="AO82" i="7"/>
  <c r="AD54" i="2"/>
  <c r="AC31" i="2"/>
  <c r="AT24" i="2"/>
  <c r="AD10" i="2"/>
  <c r="AD28" i="2"/>
  <c r="AQ10" i="2"/>
  <c r="AM23" i="2"/>
  <c r="AU23" i="7" s="1"/>
  <c r="AO87" i="7"/>
  <c r="AS91" i="7"/>
  <c r="AS81" i="7"/>
  <c r="AO86" i="7"/>
  <c r="AC47" i="2"/>
  <c r="AD34" i="2"/>
  <c r="AC43" i="2"/>
  <c r="BG111" i="7"/>
  <c r="BI78" i="7"/>
  <c r="BI111" i="7" s="1"/>
  <c r="AC55" i="2"/>
  <c r="AS93" i="7"/>
  <c r="AS79" i="7"/>
  <c r="AS89" i="7"/>
  <c r="AS106" i="7"/>
  <c r="AQ25" i="2"/>
  <c r="AS57" i="2"/>
  <c r="AW9" i="2"/>
  <c r="AY9" i="2" s="1"/>
  <c r="AS68" i="2"/>
  <c r="AU39" i="2"/>
  <c r="AD15" i="2"/>
  <c r="AZ12" i="7"/>
  <c r="AU12" i="2"/>
  <c r="AQ49" i="2"/>
  <c r="AW7" i="7"/>
  <c r="AD73" i="2"/>
  <c r="AD51" i="2"/>
  <c r="AD60" i="2"/>
  <c r="AT48" i="2"/>
  <c r="AV48" i="2" s="1"/>
  <c r="AO109" i="7"/>
  <c r="AO107" i="7"/>
  <c r="AS90" i="7"/>
  <c r="AS98" i="7"/>
  <c r="AS51" i="2"/>
  <c r="AZ65" i="7"/>
  <c r="AU65" i="2"/>
  <c r="AS33" i="2"/>
  <c r="AQ40" i="2"/>
  <c r="AD68" i="2"/>
  <c r="AD58" i="2"/>
  <c r="AQ58" i="2"/>
  <c r="AS46" i="2"/>
  <c r="AU44" i="2"/>
  <c r="AQ34" i="2"/>
  <c r="AO95" i="7"/>
  <c r="AO88" i="7"/>
  <c r="AO85" i="7"/>
  <c r="AO103" i="7"/>
  <c r="AS37" i="2"/>
  <c r="BA113" i="7"/>
  <c r="AZ113" i="7"/>
  <c r="AS63" i="2"/>
  <c r="AD57" i="2"/>
  <c r="AZ32" i="7"/>
  <c r="AU32" i="2"/>
  <c r="AT42" i="2"/>
  <c r="AD13" i="2"/>
  <c r="AT43" i="2"/>
  <c r="AD17" i="2"/>
  <c r="X90" i="2"/>
  <c r="X91" i="2" s="1"/>
  <c r="AS96" i="7"/>
  <c r="AS87" i="7"/>
  <c r="AO80" i="7"/>
  <c r="AO81" i="7"/>
  <c r="AC23" i="2"/>
  <c r="AD38" i="2"/>
  <c r="BJ115" i="7"/>
  <c r="BL115" i="7" s="1"/>
  <c r="AW120" i="7"/>
  <c r="AS35" i="2"/>
  <c r="AS64" i="2"/>
  <c r="AD41" i="2"/>
  <c r="AS18" i="2"/>
  <c r="AD19" i="2"/>
  <c r="AZ29" i="7"/>
  <c r="AU29" i="2"/>
  <c r="AD18" i="2"/>
  <c r="AC7" i="2"/>
  <c r="BA114" i="7"/>
  <c r="AZ114" i="7"/>
  <c r="AQ20" i="2"/>
  <c r="AD75" i="2"/>
  <c r="AQ53" i="2"/>
  <c r="AQ36" i="2"/>
  <c r="AS104" i="7"/>
  <c r="AO93" i="7"/>
  <c r="AI15" i="2"/>
  <c r="AO101" i="7"/>
  <c r="AO89" i="7"/>
  <c r="Z66" i="1"/>
  <c r="AQ47" i="2"/>
  <c r="AZ47" i="7" s="1"/>
  <c r="AQ9" i="2"/>
  <c r="AZ70" i="7"/>
  <c r="AU70" i="2"/>
  <c r="AS39" i="2"/>
  <c r="AU68" i="2"/>
  <c r="AS11" i="2"/>
  <c r="AS12" i="2"/>
  <c r="AQ19" i="2"/>
  <c r="AS102" i="7"/>
  <c r="AS109" i="7"/>
  <c r="AO99" i="7"/>
  <c r="AO90" i="7"/>
  <c r="AS28" i="2"/>
  <c r="AD24" i="2"/>
  <c r="AD37" i="2"/>
  <c r="AD63" i="2"/>
  <c r="AQ26" i="2"/>
  <c r="AU57" i="2"/>
  <c r="AU30" i="2"/>
  <c r="AD14" i="2"/>
  <c r="AQ52" i="2"/>
  <c r="AU28" i="2"/>
  <c r="AO94" i="7"/>
  <c r="AS95" i="7"/>
  <c r="AS83" i="7"/>
  <c r="AS85" i="7"/>
  <c r="AU11" i="2"/>
  <c r="AS55" i="2"/>
  <c r="AU31" i="2"/>
  <c r="Z24" i="1"/>
  <c r="AZ56" i="7"/>
  <c r="AU56" i="2"/>
  <c r="AS32" i="2"/>
  <c r="AU69" i="2"/>
  <c r="AQ59" i="2"/>
  <c r="AS108" i="7"/>
  <c r="AO96" i="7"/>
  <c r="AO97" i="7"/>
  <c r="AS80" i="7"/>
  <c r="Z71" i="1"/>
  <c r="AQ8" i="2"/>
  <c r="U23" i="1"/>
  <c r="AS60" i="2"/>
  <c r="AS62" i="2"/>
  <c r="AS29" i="2"/>
  <c r="AU66" i="2"/>
  <c r="AD33" i="2"/>
  <c r="AD69" i="2"/>
  <c r="AS61" i="2"/>
  <c r="AQ38" i="2"/>
  <c r="AQ45" i="2"/>
  <c r="AU55" i="2"/>
  <c r="AO84" i="7"/>
  <c r="AO104" i="7"/>
  <c r="AG15" i="2"/>
  <c r="AS101" i="7"/>
  <c r="AO110" i="7"/>
  <c r="AQ50" i="2"/>
  <c r="AA76" i="2"/>
  <c r="AS70" i="2"/>
  <c r="AS30" i="2"/>
  <c r="AS16" i="2"/>
  <c r="AD40" i="2"/>
  <c r="AC35" i="2"/>
  <c r="AD25" i="2"/>
  <c r="AZ16" i="7"/>
  <c r="AU16" i="2"/>
  <c r="AD30" i="2"/>
  <c r="AQ21" i="2"/>
  <c r="AS17" i="2"/>
  <c r="AO102" i="7"/>
  <c r="AS100" i="7"/>
  <c r="AS99" i="7"/>
  <c r="AS105" i="7"/>
  <c r="E15" i="1"/>
  <c r="E76" i="1" s="1"/>
  <c r="E85" i="1" s="1"/>
  <c r="AV116" i="7"/>
  <c r="AV120" i="7" s="1"/>
  <c r="BJ113" i="7" s="1"/>
  <c r="AS31" i="2"/>
  <c r="AT67" i="2"/>
  <c r="AD61" i="2"/>
  <c r="AT71" i="2"/>
  <c r="AD74" i="2"/>
  <c r="AU73" i="2"/>
  <c r="AU13" i="2"/>
  <c r="AS69" i="2"/>
  <c r="AC67" i="2"/>
  <c r="AD71" i="2"/>
  <c r="AQ14" i="2"/>
  <c r="AS94" i="7"/>
  <c r="AS92" i="7"/>
  <c r="AO83" i="7"/>
  <c r="AS82" i="7"/>
  <c r="AC11" i="2"/>
  <c r="Y9" i="1"/>
  <c r="X9" i="1"/>
  <c r="AS54" i="2"/>
  <c r="AS56" i="2"/>
  <c r="AD66" i="2"/>
  <c r="AQ75" i="2"/>
  <c r="AS41" i="2"/>
  <c r="AO108" i="7"/>
  <c r="AO91" i="7"/>
  <c r="AS97" i="7"/>
  <c r="AS86" i="7"/>
  <c r="AD42" i="2"/>
  <c r="AS27" i="2"/>
  <c r="AS66" i="2"/>
  <c r="AZ62" i="7"/>
  <c r="AU62" i="2"/>
  <c r="AU51" i="2"/>
  <c r="AD44" i="2"/>
  <c r="AD64" i="2"/>
  <c r="BA7" i="7"/>
  <c r="AD22" i="2"/>
  <c r="AS84" i="7"/>
  <c r="AO79" i="7"/>
  <c r="AK15" i="2"/>
  <c r="AO106" i="7"/>
  <c r="AS110" i="7"/>
  <c r="BA23" i="7" l="1"/>
  <c r="BB29" i="7"/>
  <c r="BC29" i="7" s="1"/>
  <c r="BJ9" i="7"/>
  <c r="BL9" i="7" s="1"/>
  <c r="BB9" i="7"/>
  <c r="BC9" i="7" s="1"/>
  <c r="BA119" i="7"/>
  <c r="Z49" i="1"/>
  <c r="AX118" i="7"/>
  <c r="AF48" i="1"/>
  <c r="AE48" i="1"/>
  <c r="AU47" i="2"/>
  <c r="Z73" i="1"/>
  <c r="AB42" i="1"/>
  <c r="Z56" i="1"/>
  <c r="AB67" i="1"/>
  <c r="Z8" i="1"/>
  <c r="Z59" i="1"/>
  <c r="AF67" i="1"/>
  <c r="Z40" i="1"/>
  <c r="Z14" i="1"/>
  <c r="AF43" i="1"/>
  <c r="AB43" i="1"/>
  <c r="Z44" i="1"/>
  <c r="Z53" i="1"/>
  <c r="AB26" i="1"/>
  <c r="Z31" i="1"/>
  <c r="Z57" i="1"/>
  <c r="AV42" i="2"/>
  <c r="Z74" i="1"/>
  <c r="Z29" i="1"/>
  <c r="Z60" i="1"/>
  <c r="Z25" i="1"/>
  <c r="Z55" i="1"/>
  <c r="AV71" i="2"/>
  <c r="Z9" i="1"/>
  <c r="AE42" i="1"/>
  <c r="AB11" i="1"/>
  <c r="AB39" i="1"/>
  <c r="Z68" i="1"/>
  <c r="Z63" i="1"/>
  <c r="Z32" i="1"/>
  <c r="Z28" i="1"/>
  <c r="AV24" i="2"/>
  <c r="BJ120" i="7"/>
  <c r="BL113" i="7"/>
  <c r="BL120" i="7" s="1"/>
  <c r="AS15" i="7"/>
  <c r="AS76" i="7" s="1"/>
  <c r="AK76" i="2"/>
  <c r="AK85" i="2" s="1"/>
  <c r="AD43" i="1"/>
  <c r="AE43" i="1"/>
  <c r="AT66" i="2"/>
  <c r="AV66" i="2" s="1"/>
  <c r="AT54" i="2"/>
  <c r="AV54" i="2" s="1"/>
  <c r="AQ88" i="7"/>
  <c r="F135" i="7"/>
  <c r="Q135" i="7" s="1"/>
  <c r="T15" i="1"/>
  <c r="T76" i="1" s="1"/>
  <c r="T85" i="1" s="1"/>
  <c r="AT17" i="2"/>
  <c r="AV17" i="2" s="1"/>
  <c r="AS50" i="2"/>
  <c r="AQ106" i="7"/>
  <c r="AO78" i="7"/>
  <c r="AO111" i="7" s="1"/>
  <c r="AF32" i="1"/>
  <c r="AB32" i="1"/>
  <c r="AT29" i="2"/>
  <c r="AV29" i="2" s="1"/>
  <c r="AQ86" i="7"/>
  <c r="AZ59" i="7"/>
  <c r="AU59" i="2"/>
  <c r="AB24" i="1"/>
  <c r="AF24" i="1"/>
  <c r="AQ92" i="7"/>
  <c r="AT28" i="2"/>
  <c r="AV28" i="2" s="1"/>
  <c r="AQ105" i="7"/>
  <c r="AS47" i="2"/>
  <c r="AQ15" i="7"/>
  <c r="AQ76" i="7" s="1"/>
  <c r="AI76" i="2"/>
  <c r="AI85" i="2" s="1"/>
  <c r="AZ36" i="7"/>
  <c r="AU36" i="2"/>
  <c r="AT35" i="2"/>
  <c r="Z30" i="1"/>
  <c r="BD43" i="7"/>
  <c r="AT46" i="2"/>
  <c r="AV46" i="2" s="1"/>
  <c r="AZ58" i="7"/>
  <c r="AU58" i="2"/>
  <c r="Z38" i="1"/>
  <c r="AT51" i="2"/>
  <c r="AV51" i="2" s="1"/>
  <c r="Z69" i="1"/>
  <c r="AQ104" i="7"/>
  <c r="AD43" i="2"/>
  <c r="AV43" i="2" s="1"/>
  <c r="AB73" i="1"/>
  <c r="AF73" i="1"/>
  <c r="AB44" i="1"/>
  <c r="AF44" i="1"/>
  <c r="AB29" i="1"/>
  <c r="AF29" i="1"/>
  <c r="AT13" i="2"/>
  <c r="AV13" i="2" s="1"/>
  <c r="AT65" i="2"/>
  <c r="AV65" i="2" s="1"/>
  <c r="Z17" i="1"/>
  <c r="Z46" i="1"/>
  <c r="AF36" i="1"/>
  <c r="AB36" i="1"/>
  <c r="AQ89" i="7"/>
  <c r="AB49" i="1"/>
  <c r="AF49" i="1"/>
  <c r="Z16" i="1"/>
  <c r="AQ81" i="7"/>
  <c r="Z41" i="1"/>
  <c r="AS75" i="2"/>
  <c r="AD11" i="2"/>
  <c r="AT69" i="2"/>
  <c r="AV69" i="2" s="1"/>
  <c r="Z61" i="1"/>
  <c r="Z45" i="1"/>
  <c r="AT31" i="2"/>
  <c r="AQ107" i="7"/>
  <c r="Z70" i="1"/>
  <c r="AS21" i="2"/>
  <c r="AD35" i="2"/>
  <c r="Z58" i="1"/>
  <c r="AT16" i="2"/>
  <c r="AV16" i="2" s="1"/>
  <c r="AT30" i="2"/>
  <c r="AV30" i="2" s="1"/>
  <c r="AZ50" i="7"/>
  <c r="AU50" i="2"/>
  <c r="AO15" i="7"/>
  <c r="AO76" i="7" s="1"/>
  <c r="AG76" i="2"/>
  <c r="AG85" i="2" s="1"/>
  <c r="AZ38" i="7"/>
  <c r="AU38" i="2"/>
  <c r="W23" i="1"/>
  <c r="AZ8" i="7"/>
  <c r="AU8" i="2"/>
  <c r="AB71" i="1"/>
  <c r="AF71" i="1"/>
  <c r="Z50" i="1"/>
  <c r="Z72" i="1"/>
  <c r="AT32" i="2"/>
  <c r="AV32" i="2" s="1"/>
  <c r="AT55" i="2"/>
  <c r="AZ26" i="7"/>
  <c r="AU26" i="2"/>
  <c r="AZ19" i="7"/>
  <c r="AU19" i="2"/>
  <c r="Z47" i="1"/>
  <c r="AQ110" i="7"/>
  <c r="AL15" i="2"/>
  <c r="AZ20" i="7"/>
  <c r="AU20" i="2"/>
  <c r="Z33" i="1"/>
  <c r="AF31" i="1"/>
  <c r="AB31" i="1"/>
  <c r="AQ97" i="7"/>
  <c r="AQ94" i="7"/>
  <c r="Y7" i="1"/>
  <c r="AS58" i="2"/>
  <c r="AT33" i="2"/>
  <c r="AV33" i="2" s="1"/>
  <c r="F134" i="7"/>
  <c r="Q134" i="7" s="1"/>
  <c r="AQ102" i="7"/>
  <c r="Z62" i="1"/>
  <c r="Z20" i="1"/>
  <c r="AS25" i="2"/>
  <c r="AQ96" i="7"/>
  <c r="AO23" i="2"/>
  <c r="AB57" i="1"/>
  <c r="AF57" i="1"/>
  <c r="AF25" i="1"/>
  <c r="AB25" i="1"/>
  <c r="AQ85" i="7"/>
  <c r="AB55" i="1"/>
  <c r="AF55" i="1"/>
  <c r="AZ72" i="7"/>
  <c r="AU72" i="2"/>
  <c r="F137" i="7"/>
  <c r="Q137" i="7" s="1"/>
  <c r="AQ109" i="7"/>
  <c r="Z13" i="1"/>
  <c r="AT27" i="2"/>
  <c r="AV27" i="2" s="1"/>
  <c r="AZ75" i="7"/>
  <c r="AU75" i="2"/>
  <c r="AT56" i="2"/>
  <c r="AV56" i="2" s="1"/>
  <c r="AQ103" i="7"/>
  <c r="AZ14" i="7"/>
  <c r="AU14" i="2"/>
  <c r="Z7" i="1"/>
  <c r="Z37" i="1"/>
  <c r="F132" i="7"/>
  <c r="AZ21" i="7"/>
  <c r="AU21" i="2"/>
  <c r="AV122" i="7"/>
  <c r="AV141" i="7" s="1"/>
  <c r="AV150" i="7" s="1"/>
  <c r="AT70" i="2"/>
  <c r="AV70" i="2" s="1"/>
  <c r="AQ79" i="7"/>
  <c r="AS45" i="2"/>
  <c r="AS38" i="2"/>
  <c r="AT62" i="2"/>
  <c r="AV62" i="2" s="1"/>
  <c r="AT60" i="2"/>
  <c r="AV60" i="2" s="1"/>
  <c r="AS8" i="2"/>
  <c r="AF59" i="1"/>
  <c r="AB59" i="1"/>
  <c r="AQ91" i="7"/>
  <c r="AQ82" i="7"/>
  <c r="AF28" i="1"/>
  <c r="AB28" i="1"/>
  <c r="AZ52" i="7"/>
  <c r="AU52" i="2"/>
  <c r="AS26" i="2"/>
  <c r="AF63" i="1"/>
  <c r="AB63" i="1"/>
  <c r="F136" i="7"/>
  <c r="Q136" i="7" s="1"/>
  <c r="AQ100" i="7"/>
  <c r="AS19" i="2"/>
  <c r="AZ9" i="7"/>
  <c r="AU9" i="2"/>
  <c r="AQ84" i="7"/>
  <c r="AZ53" i="7"/>
  <c r="AU53" i="2"/>
  <c r="AS20" i="2"/>
  <c r="BC114" i="7"/>
  <c r="AC76" i="2"/>
  <c r="AT64" i="2"/>
  <c r="AV64" i="2" s="1"/>
  <c r="BC113" i="7"/>
  <c r="BA118" i="7"/>
  <c r="AZ118" i="7"/>
  <c r="AS34" i="2"/>
  <c r="Z51" i="1"/>
  <c r="AZ40" i="7"/>
  <c r="AU40" i="2"/>
  <c r="Z65" i="1"/>
  <c r="Z54" i="1"/>
  <c r="AZ49" i="7"/>
  <c r="AU49" i="2"/>
  <c r="AT68" i="2"/>
  <c r="AV68" i="2" s="1"/>
  <c r="AT57" i="2"/>
  <c r="AV57" i="2" s="1"/>
  <c r="AZ25" i="7"/>
  <c r="AU25" i="2"/>
  <c r="AQ101" i="7"/>
  <c r="AD55" i="2"/>
  <c r="AB8" i="1"/>
  <c r="AF8" i="1"/>
  <c r="AD47" i="2"/>
  <c r="AD7" i="2"/>
  <c r="AN23" i="2"/>
  <c r="AS10" i="2"/>
  <c r="AF14" i="1"/>
  <c r="AB14" i="1"/>
  <c r="BD24" i="7"/>
  <c r="AD31" i="2"/>
  <c r="AS74" i="2"/>
  <c r="AT73" i="2"/>
  <c r="AV73" i="2" s="1"/>
  <c r="AT44" i="2"/>
  <c r="AV44" i="2" s="1"/>
  <c r="AS22" i="2"/>
  <c r="AS72" i="2"/>
  <c r="AY7" i="2"/>
  <c r="AS78" i="7"/>
  <c r="AS111" i="7" s="1"/>
  <c r="AQ93" i="7"/>
  <c r="Z22" i="1"/>
  <c r="Z19" i="1"/>
  <c r="Z34" i="1"/>
  <c r="AQ87" i="7"/>
  <c r="AT41" i="2"/>
  <c r="AV41" i="2" s="1"/>
  <c r="Z75" i="1"/>
  <c r="AS14" i="2"/>
  <c r="AD67" i="2"/>
  <c r="AV67" i="2" s="1"/>
  <c r="Z12" i="1"/>
  <c r="BD71" i="7"/>
  <c r="BD67" i="7"/>
  <c r="AX116" i="7"/>
  <c r="AQ98" i="7"/>
  <c r="Y90" i="2"/>
  <c r="Y91" i="2" s="1"/>
  <c r="Z18" i="1"/>
  <c r="AX115" i="7"/>
  <c r="AZ45" i="7"/>
  <c r="AU45" i="2"/>
  <c r="AT61" i="2"/>
  <c r="AV61" i="2" s="1"/>
  <c r="AS59" i="2"/>
  <c r="AQ7" i="2"/>
  <c r="AS52" i="2"/>
  <c r="AB60" i="1"/>
  <c r="AF60" i="1"/>
  <c r="AF56" i="1"/>
  <c r="AB56" i="1"/>
  <c r="AB40" i="1"/>
  <c r="AF40" i="1"/>
  <c r="AT12" i="2"/>
  <c r="AV12" i="2" s="1"/>
  <c r="AT11" i="2"/>
  <c r="AT39" i="2"/>
  <c r="AV39" i="2" s="1"/>
  <c r="AS9" i="2"/>
  <c r="AB66" i="1"/>
  <c r="AF66" i="1"/>
  <c r="AQ78" i="7"/>
  <c r="AS36" i="2"/>
  <c r="AS53" i="2"/>
  <c r="AE67" i="1"/>
  <c r="AD67" i="1"/>
  <c r="AT18" i="2"/>
  <c r="AV18" i="2" s="1"/>
  <c r="AD23" i="2"/>
  <c r="AQ108" i="7"/>
  <c r="BD42" i="7"/>
  <c r="AT63" i="2"/>
  <c r="AV63" i="2" s="1"/>
  <c r="AT37" i="2"/>
  <c r="AV37" i="2" s="1"/>
  <c r="AF53" i="1"/>
  <c r="AB53" i="1"/>
  <c r="AQ83" i="7"/>
  <c r="AZ34" i="7"/>
  <c r="AU34" i="2"/>
  <c r="AS40" i="2"/>
  <c r="F133" i="7"/>
  <c r="Q133" i="7" s="1"/>
  <c r="AQ99" i="7"/>
  <c r="BD48" i="7"/>
  <c r="Z35" i="1"/>
  <c r="AS49" i="2"/>
  <c r="AB74" i="1"/>
  <c r="AF74" i="1"/>
  <c r="AQ80" i="7"/>
  <c r="AZ10" i="7"/>
  <c r="AU10" i="2"/>
  <c r="AF68" i="1"/>
  <c r="AB68" i="1"/>
  <c r="AQ95" i="7"/>
  <c r="AZ74" i="7"/>
  <c r="AU74" i="2"/>
  <c r="AZ22" i="7"/>
  <c r="AU22" i="2"/>
  <c r="F138" i="7"/>
  <c r="Q138" i="7" s="1"/>
  <c r="AQ90" i="7"/>
  <c r="Z64" i="1"/>
  <c r="AD48" i="1" l="1"/>
  <c r="BC119" i="7"/>
  <c r="AZ119" i="7"/>
  <c r="BA117" i="7"/>
  <c r="AB21" i="1"/>
  <c r="AB52" i="1"/>
  <c r="AZ117" i="7"/>
  <c r="AF52" i="1"/>
  <c r="AF27" i="1"/>
  <c r="AB27" i="1"/>
  <c r="AE39" i="1"/>
  <c r="AB10" i="1"/>
  <c r="AF10" i="1"/>
  <c r="AF21" i="1"/>
  <c r="AF9" i="1"/>
  <c r="AF26" i="1"/>
  <c r="AD26" i="1"/>
  <c r="AF11" i="1"/>
  <c r="AD11" i="1"/>
  <c r="AV31" i="2"/>
  <c r="AD42" i="1"/>
  <c r="AW23" i="7"/>
  <c r="AO122" i="7"/>
  <c r="AO141" i="7" s="1"/>
  <c r="AO150" i="7" s="1"/>
  <c r="AF39" i="1"/>
  <c r="AV35" i="2"/>
  <c r="AV55" i="2"/>
  <c r="AT101" i="7"/>
  <c r="T138" i="7"/>
  <c r="BD39" i="7"/>
  <c r="AE56" i="1"/>
  <c r="AD56" i="1"/>
  <c r="AT82" i="7"/>
  <c r="AZ7" i="7"/>
  <c r="AU7" i="2"/>
  <c r="BD61" i="7"/>
  <c r="AT79" i="7"/>
  <c r="AZ115" i="7"/>
  <c r="BA115" i="7"/>
  <c r="AB18" i="1"/>
  <c r="AF18" i="1"/>
  <c r="AT103" i="7"/>
  <c r="AB75" i="1"/>
  <c r="AF75" i="1"/>
  <c r="BD41" i="7"/>
  <c r="AB34" i="1"/>
  <c r="AF34" i="1"/>
  <c r="AF22" i="1"/>
  <c r="AB22" i="1"/>
  <c r="AK90" i="2"/>
  <c r="AK91" i="2" s="1"/>
  <c r="T137" i="7"/>
  <c r="BD44" i="7"/>
  <c r="BB23" i="7"/>
  <c r="BC23" i="7" s="1"/>
  <c r="AW23" i="2"/>
  <c r="AY23" i="2" s="1"/>
  <c r="AF65" i="1"/>
  <c r="AB65" i="1"/>
  <c r="AT34" i="2"/>
  <c r="AV34" i="2" s="1"/>
  <c r="BC118" i="7"/>
  <c r="BD114" i="7"/>
  <c r="AT20" i="2"/>
  <c r="AV20" i="2" s="1"/>
  <c r="AT110" i="7"/>
  <c r="AT26" i="2"/>
  <c r="AV26" i="2" s="1"/>
  <c r="AT8" i="2"/>
  <c r="AV8" i="2" s="1"/>
  <c r="AT81" i="7"/>
  <c r="BD27" i="7"/>
  <c r="AD55" i="1"/>
  <c r="AE55" i="1"/>
  <c r="AD10" i="1"/>
  <c r="AE10" i="1"/>
  <c r="AF20" i="1"/>
  <c r="AB20" i="1"/>
  <c r="AT58" i="2"/>
  <c r="AV58" i="2" s="1"/>
  <c r="AB33" i="1"/>
  <c r="AF33" i="1"/>
  <c r="AM15" i="2"/>
  <c r="AF47" i="1"/>
  <c r="AB47" i="1"/>
  <c r="AT105" i="7"/>
  <c r="AT92" i="7"/>
  <c r="BD55" i="7"/>
  <c r="AE71" i="1"/>
  <c r="AD71" i="1"/>
  <c r="Y23" i="1"/>
  <c r="X23" i="1"/>
  <c r="BC117" i="7"/>
  <c r="AT106" i="7"/>
  <c r="AT75" i="2"/>
  <c r="AV75" i="2" s="1"/>
  <c r="AE21" i="1"/>
  <c r="AD21" i="1"/>
  <c r="AD73" i="1"/>
  <c r="AE73" i="1"/>
  <c r="AB69" i="1"/>
  <c r="AF69" i="1"/>
  <c r="AD32" i="1"/>
  <c r="AE32" i="1"/>
  <c r="G47" i="77"/>
  <c r="T90" i="1"/>
  <c r="T91" i="1" s="1"/>
  <c r="AT93" i="7"/>
  <c r="AB64" i="1"/>
  <c r="AF64" i="1"/>
  <c r="AT49" i="2"/>
  <c r="AV49" i="2" s="1"/>
  <c r="AF35" i="1"/>
  <c r="AB35" i="1"/>
  <c r="AT40" i="2"/>
  <c r="AV40" i="2" s="1"/>
  <c r="BD37" i="7"/>
  <c r="AT36" i="2"/>
  <c r="AV36" i="2" s="1"/>
  <c r="AQ111" i="7"/>
  <c r="AQ122" i="7" s="1"/>
  <c r="AQ141" i="7" s="1"/>
  <c r="AQ150" i="7" s="1"/>
  <c r="AT9" i="2"/>
  <c r="AV9" i="2" s="1"/>
  <c r="AD40" i="1"/>
  <c r="AE40" i="1"/>
  <c r="AT100" i="7"/>
  <c r="AT52" i="2"/>
  <c r="AV52" i="2" s="1"/>
  <c r="AX120" i="7"/>
  <c r="AT72" i="2"/>
  <c r="AV72" i="2" s="1"/>
  <c r="AT96" i="7"/>
  <c r="AD8" i="1"/>
  <c r="AE8" i="1"/>
  <c r="AT102" i="7"/>
  <c r="AT94" i="7"/>
  <c r="BD60" i="7"/>
  <c r="BD62" i="7"/>
  <c r="AT45" i="2"/>
  <c r="AV45" i="2" s="1"/>
  <c r="AT107" i="7"/>
  <c r="AB7" i="1"/>
  <c r="AE25" i="1"/>
  <c r="AD25" i="1"/>
  <c r="AT25" i="2"/>
  <c r="AV25" i="2" s="1"/>
  <c r="T136" i="7"/>
  <c r="AE31" i="1"/>
  <c r="AD31" i="1"/>
  <c r="BD32" i="7"/>
  <c r="AT86" i="7"/>
  <c r="BD16" i="7"/>
  <c r="AT21" i="2"/>
  <c r="AV21" i="2" s="1"/>
  <c r="AB45" i="1"/>
  <c r="AF45" i="1"/>
  <c r="BD69" i="7"/>
  <c r="AV11" i="2"/>
  <c r="BD65" i="7"/>
  <c r="AT80" i="7"/>
  <c r="BD51" i="7"/>
  <c r="AT83" i="7"/>
  <c r="AF30" i="1"/>
  <c r="AB30" i="1"/>
  <c r="BD28" i="7"/>
  <c r="AD24" i="1"/>
  <c r="AE24" i="1"/>
  <c r="BD54" i="7"/>
  <c r="BD66" i="7"/>
  <c r="AD68" i="1"/>
  <c r="AE68" i="1"/>
  <c r="BD18" i="7"/>
  <c r="AT84" i="7"/>
  <c r="BD11" i="7"/>
  <c r="BD12" i="7"/>
  <c r="AT59" i="2"/>
  <c r="AV59" i="2" s="1"/>
  <c r="T134" i="7"/>
  <c r="AB12" i="1"/>
  <c r="AF12" i="1"/>
  <c r="AT109" i="7"/>
  <c r="AT74" i="2"/>
  <c r="AV74" i="2" s="1"/>
  <c r="AT85" i="7"/>
  <c r="AT10" i="2"/>
  <c r="AV10" i="2" s="1"/>
  <c r="AD76" i="2"/>
  <c r="BD57" i="7"/>
  <c r="BD113" i="7"/>
  <c r="BD64" i="7"/>
  <c r="T133" i="7"/>
  <c r="AD59" i="1"/>
  <c r="AE59" i="1"/>
  <c r="BD70" i="7"/>
  <c r="BD56" i="7"/>
  <c r="AB13" i="1"/>
  <c r="AF13" i="1"/>
  <c r="AT89" i="7"/>
  <c r="AT104" i="7"/>
  <c r="AD27" i="1"/>
  <c r="AE27" i="1"/>
  <c r="AT78" i="7"/>
  <c r="AB50" i="1"/>
  <c r="AF50" i="1"/>
  <c r="BD30" i="7"/>
  <c r="AB58" i="1"/>
  <c r="AF58" i="1"/>
  <c r="BD31" i="7"/>
  <c r="AF41" i="1"/>
  <c r="AB41" i="1"/>
  <c r="AE49" i="1"/>
  <c r="AD49" i="1"/>
  <c r="AF46" i="1"/>
  <c r="AB46" i="1"/>
  <c r="AB17" i="1"/>
  <c r="AF17" i="1"/>
  <c r="AE29" i="1"/>
  <c r="AD29" i="1"/>
  <c r="AT99" i="7"/>
  <c r="AB38" i="1"/>
  <c r="AF38" i="1"/>
  <c r="BD29" i="7"/>
  <c r="AT50" i="2"/>
  <c r="AV50" i="2" s="1"/>
  <c r="AT98" i="7"/>
  <c r="AT87" i="7"/>
  <c r="S132" i="7"/>
  <c r="BD63" i="7"/>
  <c r="AE74" i="1"/>
  <c r="AD74" i="1"/>
  <c r="AE53" i="1"/>
  <c r="AD53" i="1"/>
  <c r="AT53" i="2"/>
  <c r="AV53" i="2" s="1"/>
  <c r="AD66" i="1"/>
  <c r="AE66" i="1"/>
  <c r="AE60" i="1"/>
  <c r="AD60" i="1"/>
  <c r="AT91" i="7"/>
  <c r="AX23" i="7"/>
  <c r="AZ116" i="7"/>
  <c r="BA116" i="7"/>
  <c r="AT14" i="2"/>
  <c r="AV14" i="2" s="1"/>
  <c r="AB19" i="1"/>
  <c r="AF19" i="1"/>
  <c r="AT22" i="2"/>
  <c r="AV22" i="2" s="1"/>
  <c r="BD73" i="7"/>
  <c r="AE14" i="1"/>
  <c r="AD14" i="1"/>
  <c r="BD68" i="7"/>
  <c r="AB54" i="1"/>
  <c r="AF54" i="1"/>
  <c r="AF51" i="1"/>
  <c r="AB51" i="1"/>
  <c r="AT97" i="7"/>
  <c r="AT19" i="2"/>
  <c r="AV19" i="2" s="1"/>
  <c r="AE63" i="1"/>
  <c r="AD63" i="1"/>
  <c r="AE52" i="1"/>
  <c r="AD52" i="1"/>
  <c r="AE28" i="1"/>
  <c r="AD28" i="1"/>
  <c r="AT38" i="2"/>
  <c r="AV38" i="2" s="1"/>
  <c r="F139" i="7"/>
  <c r="F141" i="7" s="1"/>
  <c r="F150" i="7" s="1"/>
  <c r="Q132" i="7"/>
  <c r="Q139" i="7" s="1"/>
  <c r="Q141" i="7" s="1"/>
  <c r="Q150" i="7" s="1"/>
  <c r="AB37" i="1"/>
  <c r="AF37" i="1"/>
  <c r="AD57" i="1"/>
  <c r="AE57" i="1"/>
  <c r="AQ23" i="2"/>
  <c r="AB62" i="1"/>
  <c r="AF62" i="1"/>
  <c r="BD33" i="7"/>
  <c r="AT15" i="7"/>
  <c r="AT76" i="7" s="1"/>
  <c r="AL76" i="2"/>
  <c r="AL85" i="2" s="1"/>
  <c r="AB72" i="1"/>
  <c r="AF72" i="1"/>
  <c r="T135" i="7"/>
  <c r="AB70" i="1"/>
  <c r="AF70" i="1"/>
  <c r="AB61" i="1"/>
  <c r="AF61" i="1"/>
  <c r="AT88" i="7"/>
  <c r="AF16" i="1"/>
  <c r="AB16" i="1"/>
  <c r="AD36" i="1"/>
  <c r="AE36" i="1"/>
  <c r="V15" i="1"/>
  <c r="V76" i="1" s="1"/>
  <c r="V85" i="1" s="1"/>
  <c r="AT90" i="7"/>
  <c r="BD13" i="7"/>
  <c r="AT95" i="7"/>
  <c r="AE44" i="1"/>
  <c r="AD44" i="1"/>
  <c r="BD46" i="7"/>
  <c r="AT108" i="7"/>
  <c r="BD35" i="7"/>
  <c r="AT47" i="2"/>
  <c r="AV47" i="2" s="1"/>
  <c r="AS7" i="2"/>
  <c r="AG90" i="2"/>
  <c r="AG91" i="2" s="1"/>
  <c r="BD17" i="7"/>
  <c r="AS122" i="7"/>
  <c r="AS141" i="7" s="1"/>
  <c r="AS150" i="7" s="1"/>
  <c r="U15" i="1"/>
  <c r="U76" i="1" s="1"/>
  <c r="U85" i="1" s="1"/>
  <c r="BB7" i="7" l="1"/>
  <c r="BJ23" i="7"/>
  <c r="BL23" i="7" s="1"/>
  <c r="BD119" i="7"/>
  <c r="AD39" i="1"/>
  <c r="AE11" i="1"/>
  <c r="AE26" i="1"/>
  <c r="AE9" i="1"/>
  <c r="AB9" i="1"/>
  <c r="AT7" i="2"/>
  <c r="AV7" i="2" s="1"/>
  <c r="Z23" i="1"/>
  <c r="T132" i="7"/>
  <c r="T139" i="7" s="1"/>
  <c r="T141" i="7" s="1"/>
  <c r="T150" i="7" s="1"/>
  <c r="AU89" i="7"/>
  <c r="AU109" i="7"/>
  <c r="BD14" i="7"/>
  <c r="AU83" i="7"/>
  <c r="AD38" i="1"/>
  <c r="AE38" i="1"/>
  <c r="AE17" i="1"/>
  <c r="AD17" i="1"/>
  <c r="AE46" i="1"/>
  <c r="AD46" i="1"/>
  <c r="AD50" i="1"/>
  <c r="AE50" i="1"/>
  <c r="AT111" i="7"/>
  <c r="AT122" i="7" s="1"/>
  <c r="AT141" i="7" s="1"/>
  <c r="AT150" i="7" s="1"/>
  <c r="BD59" i="7"/>
  <c r="AU101" i="7"/>
  <c r="AU93" i="7"/>
  <c r="AD30" i="1"/>
  <c r="AE30" i="1"/>
  <c r="AU92" i="7"/>
  <c r="AU105" i="7"/>
  <c r="BD25" i="7"/>
  <c r="BD9" i="7"/>
  <c r="BD36" i="7"/>
  <c r="BD49" i="7"/>
  <c r="S133" i="7"/>
  <c r="AU108" i="7"/>
  <c r="AE69" i="1"/>
  <c r="AD69" i="1"/>
  <c r="AD47" i="1"/>
  <c r="AE47" i="1"/>
  <c r="AN15" i="2"/>
  <c r="BD20" i="7"/>
  <c r="AU97" i="7"/>
  <c r="BD34" i="7"/>
  <c r="AE22" i="1"/>
  <c r="AD22" i="1"/>
  <c r="BA120" i="7"/>
  <c r="AI90" i="2"/>
  <c r="AI91" i="2" s="1"/>
  <c r="U132" i="7"/>
  <c r="S135" i="7"/>
  <c r="BD47" i="7"/>
  <c r="AU99" i="7"/>
  <c r="AU104" i="7"/>
  <c r="BD38" i="7"/>
  <c r="AD54" i="1"/>
  <c r="AE54" i="1"/>
  <c r="AU85" i="7"/>
  <c r="AU84" i="7"/>
  <c r="BD50" i="7"/>
  <c r="AE41" i="1"/>
  <c r="AD41" i="1"/>
  <c r="AU96" i="7"/>
  <c r="AU100" i="7"/>
  <c r="BD21" i="7"/>
  <c r="BD45" i="7"/>
  <c r="AU82" i="7"/>
  <c r="AD35" i="1"/>
  <c r="AE35" i="1"/>
  <c r="AD64" i="1"/>
  <c r="AE64" i="1"/>
  <c r="BJ7" i="7"/>
  <c r="AU95" i="7"/>
  <c r="AU90" i="7"/>
  <c r="AU88" i="7"/>
  <c r="BD117" i="7"/>
  <c r="AE33" i="1"/>
  <c r="AD33" i="1"/>
  <c r="BD118" i="7"/>
  <c r="AZ120" i="7"/>
  <c r="AU91" i="7"/>
  <c r="AU87" i="7"/>
  <c r="AE61" i="1"/>
  <c r="AD61" i="1"/>
  <c r="AD70" i="1"/>
  <c r="AE70" i="1"/>
  <c r="AE72" i="1"/>
  <c r="AD72" i="1"/>
  <c r="AD62" i="1"/>
  <c r="AE62" i="1"/>
  <c r="AU23" i="2"/>
  <c r="BD19" i="7"/>
  <c r="AE51" i="1"/>
  <c r="AD51" i="1"/>
  <c r="BD22" i="7"/>
  <c r="BD53" i="7"/>
  <c r="AU86" i="7"/>
  <c r="AU107" i="7"/>
  <c r="BD74" i="7"/>
  <c r="S136" i="7"/>
  <c r="AE45" i="1"/>
  <c r="AD45" i="1"/>
  <c r="AU106" i="7"/>
  <c r="AF7" i="1"/>
  <c r="AU110" i="7"/>
  <c r="S137" i="7"/>
  <c r="AU103" i="7"/>
  <c r="K47" i="77"/>
  <c r="H47" i="77"/>
  <c r="I47" i="77" s="1"/>
  <c r="G44" i="77"/>
  <c r="BD75" i="7"/>
  <c r="BD58" i="7"/>
  <c r="S138" i="7"/>
  <c r="BD8" i="7"/>
  <c r="AD65" i="1"/>
  <c r="AE65" i="1"/>
  <c r="AE34" i="1"/>
  <c r="AD34" i="1"/>
  <c r="AD75" i="1"/>
  <c r="AE75" i="1"/>
  <c r="BC115" i="7"/>
  <c r="W15" i="1"/>
  <c r="W76" i="1" s="1"/>
  <c r="W85" i="1" s="1"/>
  <c r="AU98" i="7"/>
  <c r="AE16" i="1"/>
  <c r="AD16" i="1"/>
  <c r="AS23" i="2"/>
  <c r="AD37" i="1"/>
  <c r="AE37" i="1"/>
  <c r="AD19" i="1"/>
  <c r="AE19" i="1"/>
  <c r="BC116" i="7"/>
  <c r="S134" i="7"/>
  <c r="AE58" i="1"/>
  <c r="AD58" i="1"/>
  <c r="AD13" i="1"/>
  <c r="AE13" i="1"/>
  <c r="AU94" i="7"/>
  <c r="AU102" i="7"/>
  <c r="BD10" i="7"/>
  <c r="AD12" i="1"/>
  <c r="AE12" i="1"/>
  <c r="AU81" i="7"/>
  <c r="AD7" i="1"/>
  <c r="BD72" i="7"/>
  <c r="AU79" i="7"/>
  <c r="BD52" i="7"/>
  <c r="BD40" i="7"/>
  <c r="AU78" i="7"/>
  <c r="AU15" i="7"/>
  <c r="AU76" i="7" s="1"/>
  <c r="AM76" i="2"/>
  <c r="AM85" i="2" s="1"/>
  <c r="AD20" i="1"/>
  <c r="AE20" i="1"/>
  <c r="E90" i="1"/>
  <c r="E91" i="1" s="1"/>
  <c r="BD26" i="7"/>
  <c r="AE18" i="1"/>
  <c r="AD18" i="1"/>
  <c r="AZ23" i="7"/>
  <c r="BC7" i="7" l="1"/>
  <c r="AU80" i="7"/>
  <c r="AU111" i="7" s="1"/>
  <c r="AU122" i="7" s="1"/>
  <c r="AU141" i="7" s="1"/>
  <c r="AU150" i="7" s="1"/>
  <c r="AF23" i="1"/>
  <c r="AD9" i="1"/>
  <c r="S139" i="7"/>
  <c r="S141" i="7" s="1"/>
  <c r="S150" i="7" s="1"/>
  <c r="U137" i="7"/>
  <c r="AE7" i="1"/>
  <c r="AL90" i="2"/>
  <c r="AL91" i="2" s="1"/>
  <c r="AW104" i="7"/>
  <c r="BJ104" i="7" s="1"/>
  <c r="BL104" i="7" s="1"/>
  <c r="AX78" i="7"/>
  <c r="AW82" i="7"/>
  <c r="BJ82" i="7" s="1"/>
  <c r="BL82" i="7" s="1"/>
  <c r="AW102" i="7"/>
  <c r="BJ102" i="7" s="1"/>
  <c r="BL102" i="7" s="1"/>
  <c r="AX104" i="7"/>
  <c r="AW105" i="7"/>
  <c r="BJ105" i="7" s="1"/>
  <c r="BL105" i="7" s="1"/>
  <c r="AW86" i="7"/>
  <c r="BJ86" i="7" s="1"/>
  <c r="BL86" i="7" s="1"/>
  <c r="AW79" i="7"/>
  <c r="BJ79" i="7" s="1"/>
  <c r="BL79" i="7" s="1"/>
  <c r="AW100" i="7"/>
  <c r="BJ100" i="7" s="1"/>
  <c r="BL100" i="7" s="1"/>
  <c r="AW99" i="7"/>
  <c r="BJ99" i="7" s="1"/>
  <c r="BL99" i="7" s="1"/>
  <c r="AX92" i="7"/>
  <c r="AX83" i="7"/>
  <c r="AX102" i="7"/>
  <c r="AX80" i="7"/>
  <c r="AX86" i="7"/>
  <c r="U138" i="7"/>
  <c r="AX88" i="7"/>
  <c r="AW110" i="7"/>
  <c r="BJ110" i="7" s="1"/>
  <c r="BL110" i="7" s="1"/>
  <c r="AW96" i="7"/>
  <c r="BJ96" i="7" s="1"/>
  <c r="BL96" i="7" s="1"/>
  <c r="AW83" i="7"/>
  <c r="BJ83" i="7" s="1"/>
  <c r="BL83" i="7" s="1"/>
  <c r="BD116" i="7"/>
  <c r="AW89" i="7"/>
  <c r="BJ89" i="7" s="1"/>
  <c r="BL89" i="7" s="1"/>
  <c r="AO15" i="2"/>
  <c r="AW92" i="7"/>
  <c r="BJ92" i="7" s="1"/>
  <c r="BL92" i="7" s="1"/>
  <c r="AX101" i="7"/>
  <c r="AX85" i="7"/>
  <c r="U135" i="7"/>
  <c r="V132" i="7"/>
  <c r="AW108" i="7"/>
  <c r="BJ108" i="7" s="1"/>
  <c r="BL108" i="7" s="1"/>
  <c r="AW78" i="7"/>
  <c r="AW84" i="7"/>
  <c r="BJ84" i="7" s="1"/>
  <c r="BL84" i="7" s="1"/>
  <c r="AX91" i="7"/>
  <c r="AW95" i="7"/>
  <c r="BJ95" i="7" s="1"/>
  <c r="BL95" i="7" s="1"/>
  <c r="AW93" i="7"/>
  <c r="BJ93" i="7" s="1"/>
  <c r="BL93" i="7" s="1"/>
  <c r="AW109" i="7"/>
  <c r="BJ109" i="7" s="1"/>
  <c r="BL109" i="7" s="1"/>
  <c r="AX95" i="7"/>
  <c r="BA15" i="7"/>
  <c r="AX99" i="7"/>
  <c r="BL7" i="7"/>
  <c r="AX79" i="7"/>
  <c r="AX107" i="7"/>
  <c r="AW87" i="7"/>
  <c r="BJ87" i="7" s="1"/>
  <c r="BL87" i="7" s="1"/>
  <c r="AW97" i="7"/>
  <c r="BJ97" i="7" s="1"/>
  <c r="BL97" i="7" s="1"/>
  <c r="AX103" i="7"/>
  <c r="U136" i="7"/>
  <c r="AW80" i="7"/>
  <c r="BJ80" i="7" s="1"/>
  <c r="BL80" i="7" s="1"/>
  <c r="AX84" i="7"/>
  <c r="AW85" i="7"/>
  <c r="BJ85" i="7" s="1"/>
  <c r="BL85" i="7" s="1"/>
  <c r="BC120" i="7"/>
  <c r="AX90" i="7"/>
  <c r="H44" i="77"/>
  <c r="I44" i="77" s="1"/>
  <c r="K44" i="77"/>
  <c r="Q143" i="7"/>
  <c r="AX96" i="7"/>
  <c r="AW94" i="7"/>
  <c r="BJ94" i="7" s="1"/>
  <c r="BL94" i="7" s="1"/>
  <c r="X15" i="1"/>
  <c r="X76" i="1" s="1"/>
  <c r="X85" i="1" s="1"/>
  <c r="AX97" i="7"/>
  <c r="U133" i="7"/>
  <c r="AX110" i="7"/>
  <c r="AX106" i="7"/>
  <c r="AX93" i="7"/>
  <c r="AW101" i="7"/>
  <c r="BJ101" i="7" s="1"/>
  <c r="BL101" i="7" s="1"/>
  <c r="AW98" i="7"/>
  <c r="BJ98" i="7" s="1"/>
  <c r="BL98" i="7" s="1"/>
  <c r="AW15" i="7"/>
  <c r="AW76" i="7" s="1"/>
  <c r="AN76" i="2"/>
  <c r="AN85" i="2" s="1"/>
  <c r="AW90" i="7"/>
  <c r="BJ90" i="7" s="1"/>
  <c r="BL90" i="7" s="1"/>
  <c r="AW103" i="7"/>
  <c r="BJ103" i="7" s="1"/>
  <c r="BL103" i="7" s="1"/>
  <c r="U134" i="7"/>
  <c r="AX81" i="7"/>
  <c r="AX94" i="7"/>
  <c r="AX109" i="7"/>
  <c r="AX98" i="7"/>
  <c r="AX89" i="7"/>
  <c r="AT23" i="2"/>
  <c r="AV23" i="2" s="1"/>
  <c r="AX87" i="7"/>
  <c r="AW91" i="7"/>
  <c r="BJ91" i="7" s="1"/>
  <c r="BL91" i="7" s="1"/>
  <c r="BD115" i="7"/>
  <c r="AW81" i="7"/>
  <c r="BJ81" i="7" s="1"/>
  <c r="BL81" i="7" s="1"/>
  <c r="AX100" i="7"/>
  <c r="AW15" i="2"/>
  <c r="AW88" i="7"/>
  <c r="BJ88" i="7" s="1"/>
  <c r="BL88" i="7" s="1"/>
  <c r="AW106" i="7"/>
  <c r="BJ106" i="7" s="1"/>
  <c r="BL106" i="7" s="1"/>
  <c r="AW107" i="7"/>
  <c r="BJ107" i="7" s="1"/>
  <c r="BL107" i="7" s="1"/>
  <c r="V90" i="1"/>
  <c r="V91" i="1" s="1"/>
  <c r="G58" i="77"/>
  <c r="AD23" i="1" l="1"/>
  <c r="AB23" i="1"/>
  <c r="AM90" i="2"/>
  <c r="AM91" i="2" s="1"/>
  <c r="AQ15" i="2"/>
  <c r="AU15" i="2" s="1"/>
  <c r="AU76" i="2" s="1"/>
  <c r="U90" i="1"/>
  <c r="U91" i="1" s="1"/>
  <c r="G57" i="77"/>
  <c r="H57" i="77" s="1"/>
  <c r="I57" i="77" s="1"/>
  <c r="W90" i="1"/>
  <c r="W91" i="1" s="1"/>
  <c r="U139" i="7"/>
  <c r="U141" i="7" s="1"/>
  <c r="BA109" i="7"/>
  <c r="AZ109" i="7"/>
  <c r="BA107" i="7"/>
  <c r="AZ107" i="7"/>
  <c r="Y15" i="1"/>
  <c r="Y76" i="1" s="1"/>
  <c r="Y85" i="1" s="1"/>
  <c r="BA98" i="7"/>
  <c r="AZ98" i="7"/>
  <c r="AY15" i="2"/>
  <c r="AY76" i="2" s="1"/>
  <c r="AY85" i="2" s="1"/>
  <c r="AW76" i="2"/>
  <c r="AW85" i="2" s="1"/>
  <c r="BA106" i="7"/>
  <c r="AZ106" i="7"/>
  <c r="AZ90" i="7"/>
  <c r="BA90" i="7"/>
  <c r="V136" i="7"/>
  <c r="X135" i="7"/>
  <c r="BG135" i="7" s="1"/>
  <c r="BI135" i="7" s="1"/>
  <c r="Q144" i="7"/>
  <c r="Q145" i="7"/>
  <c r="BA88" i="7"/>
  <c r="AZ88" i="7"/>
  <c r="V138" i="7"/>
  <c r="AZ91" i="7"/>
  <c r="BA91" i="7"/>
  <c r="AZ103" i="7"/>
  <c r="BA103" i="7"/>
  <c r="BA80" i="7"/>
  <c r="AZ80" i="7"/>
  <c r="BA79" i="7"/>
  <c r="AZ79" i="7"/>
  <c r="BA104" i="7"/>
  <c r="AZ104" i="7"/>
  <c r="X137" i="7"/>
  <c r="BG137" i="7" s="1"/>
  <c r="BI137" i="7" s="1"/>
  <c r="X134" i="7"/>
  <c r="BG134" i="7" s="1"/>
  <c r="BI134" i="7" s="1"/>
  <c r="BD7" i="7"/>
  <c r="BA96" i="7"/>
  <c r="AZ96" i="7"/>
  <c r="BA78" i="7"/>
  <c r="AZ78" i="7"/>
  <c r="H58" i="77"/>
  <c r="I58" i="77" s="1"/>
  <c r="K58" i="77"/>
  <c r="T143" i="7"/>
  <c r="T144" i="7" s="1"/>
  <c r="BA93" i="7"/>
  <c r="AZ93" i="7"/>
  <c r="X133" i="7"/>
  <c r="BG133" i="7" s="1"/>
  <c r="BI133" i="7" s="1"/>
  <c r="BA89" i="7"/>
  <c r="AZ89" i="7"/>
  <c r="AZ81" i="7"/>
  <c r="BA81" i="7"/>
  <c r="V134" i="7"/>
  <c r="BA97" i="7"/>
  <c r="AZ97" i="7"/>
  <c r="BD120" i="7"/>
  <c r="AZ84" i="7"/>
  <c r="BA84" i="7"/>
  <c r="BA85" i="7"/>
  <c r="AZ85" i="7"/>
  <c r="BA86" i="7"/>
  <c r="AZ86" i="7"/>
  <c r="AZ92" i="7"/>
  <c r="BA92" i="7"/>
  <c r="AZ99" i="7"/>
  <c r="BA99" i="7"/>
  <c r="AX15" i="7"/>
  <c r="AX76" i="7" s="1"/>
  <c r="AO76" i="2"/>
  <c r="AO85" i="2" s="1"/>
  <c r="AX82" i="7"/>
  <c r="AZ87" i="7"/>
  <c r="BA87" i="7"/>
  <c r="AX105" i="7"/>
  <c r="BA110" i="7"/>
  <c r="AZ110" i="7"/>
  <c r="AZ102" i="7"/>
  <c r="BA102" i="7"/>
  <c r="AZ94" i="7"/>
  <c r="BA94" i="7"/>
  <c r="V133" i="7"/>
  <c r="X136" i="7"/>
  <c r="BG136" i="7" s="1"/>
  <c r="BI136" i="7" s="1"/>
  <c r="V135" i="7"/>
  <c r="AZ101" i="7"/>
  <c r="BA101" i="7"/>
  <c r="AX108" i="7"/>
  <c r="X138" i="7"/>
  <c r="BG138" i="7" s="1"/>
  <c r="BI138" i="7" s="1"/>
  <c r="AZ100" i="7"/>
  <c r="BA100" i="7"/>
  <c r="BA76" i="7"/>
  <c r="BA83" i="7"/>
  <c r="AZ83" i="7"/>
  <c r="AW111" i="7"/>
  <c r="AW122" i="7" s="1"/>
  <c r="AW141" i="7" s="1"/>
  <c r="AW150" i="7" s="1"/>
  <c r="BJ78" i="7"/>
  <c r="BA95" i="7"/>
  <c r="AZ95" i="7"/>
  <c r="V137" i="7"/>
  <c r="X132" i="7"/>
  <c r="AE23" i="1" l="1"/>
  <c r="V143" i="7"/>
  <c r="U150" i="7"/>
  <c r="AZ15" i="7"/>
  <c r="AZ76" i="7" s="1"/>
  <c r="G56" i="77"/>
  <c r="S143" i="7"/>
  <c r="S144" i="7" s="1"/>
  <c r="Y133" i="7"/>
  <c r="K57" i="77"/>
  <c r="Y137" i="7"/>
  <c r="AQ76" i="2"/>
  <c r="AQ85" i="2" s="1"/>
  <c r="V139" i="7"/>
  <c r="V141" i="7" s="1"/>
  <c r="AO90" i="2"/>
  <c r="AO91" i="2" s="1"/>
  <c r="AX111" i="7"/>
  <c r="AX122" i="7" s="1"/>
  <c r="AX141" i="7" s="1"/>
  <c r="AX150" i="7" s="1"/>
  <c r="AZ82" i="7"/>
  <c r="BA82" i="7"/>
  <c r="BC103" i="7"/>
  <c r="BC78" i="7"/>
  <c r="BC93" i="7"/>
  <c r="BC79" i="7"/>
  <c r="Y132" i="7"/>
  <c r="BC104" i="7"/>
  <c r="BC91" i="7"/>
  <c r="BC106" i="7"/>
  <c r="BC98" i="7"/>
  <c r="BC102" i="7"/>
  <c r="BC96" i="7"/>
  <c r="Z15" i="1"/>
  <c r="Z76" i="1" s="1"/>
  <c r="Z85" i="1" s="1"/>
  <c r="BC100" i="7"/>
  <c r="BC99" i="7"/>
  <c r="BC88" i="7"/>
  <c r="AZ108" i="7"/>
  <c r="BA108" i="7"/>
  <c r="BC109" i="7"/>
  <c r="X139" i="7"/>
  <c r="X141" i="7" s="1"/>
  <c r="BG132" i="7"/>
  <c r="AS15" i="2"/>
  <c r="AS76" i="2" s="1"/>
  <c r="AS85" i="2" s="1"/>
  <c r="BA105" i="7"/>
  <c r="AZ105" i="7"/>
  <c r="BJ111" i="7"/>
  <c r="BL78" i="7"/>
  <c r="BL111" i="7" s="1"/>
  <c r="BC92" i="7"/>
  <c r="BC97" i="7"/>
  <c r="BC107" i="7"/>
  <c r="AN90" i="2"/>
  <c r="AN91" i="2" s="1"/>
  <c r="BC110" i="7"/>
  <c r="BC89" i="7"/>
  <c r="BC95" i="7"/>
  <c r="BC83" i="7"/>
  <c r="BC101" i="7"/>
  <c r="BC94" i="7"/>
  <c r="BC80" i="7"/>
  <c r="BC90" i="7"/>
  <c r="BC87" i="7"/>
  <c r="BC85" i="7"/>
  <c r="BC84" i="7"/>
  <c r="BC81" i="7"/>
  <c r="BB15" i="7" l="1"/>
  <c r="BC86" i="7"/>
  <c r="BG143" i="7"/>
  <c r="X150" i="7"/>
  <c r="V144" i="7"/>
  <c r="V150" i="7"/>
  <c r="U143" i="7"/>
  <c r="U144" i="7" s="1"/>
  <c r="K56" i="77"/>
  <c r="H56" i="77"/>
  <c r="I56" i="77" s="1"/>
  <c r="X90" i="1"/>
  <c r="X91" i="1" s="1"/>
  <c r="Y135" i="7"/>
  <c r="AB15" i="1"/>
  <c r="AB76" i="1" s="1"/>
  <c r="AQ90" i="2"/>
  <c r="AQ91" i="2" s="1"/>
  <c r="AZ111" i="7"/>
  <c r="AZ122" i="7" s="1"/>
  <c r="AZ141" i="7" s="1"/>
  <c r="AZ150" i="7" s="1"/>
  <c r="Y143" i="7"/>
  <c r="BD94" i="7"/>
  <c r="BD107" i="7"/>
  <c r="Y90" i="1"/>
  <c r="Y91" i="1" s="1"/>
  <c r="BD98" i="7"/>
  <c r="BC82" i="7"/>
  <c r="BC105" i="7"/>
  <c r="Y138" i="7"/>
  <c r="BD84" i="7"/>
  <c r="BD95" i="7"/>
  <c r="BD100" i="7"/>
  <c r="BD102" i="7"/>
  <c r="BD104" i="7"/>
  <c r="BD79" i="7"/>
  <c r="BD78" i="7"/>
  <c r="BD87" i="7"/>
  <c r="BD80" i="7"/>
  <c r="Y134" i="7"/>
  <c r="BD93" i="7"/>
  <c r="BD83" i="7"/>
  <c r="AW90" i="2"/>
  <c r="AW91" i="2" s="1"/>
  <c r="BD92" i="7"/>
  <c r="BD99" i="7"/>
  <c r="BD96" i="7"/>
  <c r="BD81" i="7"/>
  <c r="BD109" i="7"/>
  <c r="BD90" i="7"/>
  <c r="BG139" i="7"/>
  <c r="BG141" i="7" s="1"/>
  <c r="BI132" i="7"/>
  <c r="BI139" i="7" s="1"/>
  <c r="BI141" i="7" s="1"/>
  <c r="BI150" i="7" s="1"/>
  <c r="BD86" i="7"/>
  <c r="BA111" i="7"/>
  <c r="BA122" i="7" s="1"/>
  <c r="BA141" i="7" s="1"/>
  <c r="BA150" i="7" s="1"/>
  <c r="Y136" i="7"/>
  <c r="BD103" i="7"/>
  <c r="BD89" i="7"/>
  <c r="BD91" i="7"/>
  <c r="BC108" i="7"/>
  <c r="BD101" i="7"/>
  <c r="BD110" i="7"/>
  <c r="AY90" i="2"/>
  <c r="AY91" i="2" s="1"/>
  <c r="BD97" i="7"/>
  <c r="BD106" i="7"/>
  <c r="BD23" i="7"/>
  <c r="AT15" i="2"/>
  <c r="BD85" i="7"/>
  <c r="BD88" i="7"/>
  <c r="BJ15" i="7"/>
  <c r="BB76" i="7" l="1"/>
  <c r="BB122" i="7" s="1"/>
  <c r="BB141" i="7" s="1"/>
  <c r="BC15" i="7"/>
  <c r="BC76" i="7" s="1"/>
  <c r="X143" i="7"/>
  <c r="X144" i="7" s="1"/>
  <c r="BG150" i="7"/>
  <c r="BG144" i="7"/>
  <c r="BC111" i="7"/>
  <c r="Y139" i="7"/>
  <c r="Y141" i="7" s="1"/>
  <c r="BL15" i="7"/>
  <c r="BL76" i="7" s="1"/>
  <c r="BL141" i="7" s="1"/>
  <c r="BL150" i="7" s="1"/>
  <c r="BJ76" i="7"/>
  <c r="BJ141" i="7" s="1"/>
  <c r="BJ150" i="7" s="1"/>
  <c r="BD82" i="7"/>
  <c r="BD105" i="7"/>
  <c r="AD15" i="1"/>
  <c r="AD76" i="1" s="1"/>
  <c r="AV15" i="2"/>
  <c r="AV76" i="2" s="1"/>
  <c r="AT76" i="2"/>
  <c r="AT85" i="2" s="1"/>
  <c r="BD108" i="7"/>
  <c r="AF15" i="1"/>
  <c r="AF76" i="1" s="1"/>
  <c r="BC122" i="7" l="1"/>
  <c r="BC141" i="7" s="1"/>
  <c r="BC150" i="7" s="1"/>
  <c r="BB144" i="7"/>
  <c r="BB150" i="7"/>
  <c r="Y144" i="7"/>
  <c r="Y150" i="7"/>
  <c r="AS90" i="2"/>
  <c r="AS91" i="2" s="1"/>
  <c r="BD15" i="7"/>
  <c r="BD76" i="7" s="1"/>
  <c r="AE15" i="1"/>
  <c r="AE76" i="1" s="1"/>
  <c r="Z90" i="1"/>
  <c r="Z91" i="1" s="1"/>
  <c r="BD111" i="7"/>
  <c r="BC144" i="7" l="1"/>
  <c r="BD122" i="7"/>
  <c r="BD141" i="7" s="1"/>
  <c r="BD150" i="7" s="1"/>
  <c r="AT90" i="2"/>
  <c r="AT91" i="2" s="1"/>
  <c r="AK124" i="7" l="1"/>
  <c r="AK119" i="7" l="1"/>
  <c r="AK117" i="7"/>
  <c r="AK113" i="7"/>
  <c r="AK114" i="7"/>
  <c r="AK116" i="7"/>
  <c r="AK118" i="7"/>
  <c r="AK110" i="7"/>
  <c r="AK78" i="7"/>
  <c r="AK103" i="7"/>
  <c r="AK84" i="7"/>
  <c r="AK106" i="7"/>
  <c r="AK99" i="7"/>
  <c r="AK96" i="7"/>
  <c r="AK102" i="7"/>
  <c r="AK91" i="7"/>
  <c r="AK85" i="7"/>
  <c r="AK92" i="7"/>
  <c r="AK98" i="7"/>
  <c r="AK79" i="7"/>
  <c r="AK81" i="7"/>
  <c r="AK88" i="7"/>
  <c r="AK94" i="7"/>
  <c r="AK93" i="7"/>
  <c r="AK100" i="7"/>
  <c r="AK83" i="7"/>
  <c r="AK90" i="7"/>
  <c r="AK89" i="7"/>
  <c r="AK80" i="7"/>
  <c r="AK86" i="7"/>
  <c r="AK101" i="7"/>
  <c r="AK108" i="7"/>
  <c r="AK107" i="7"/>
  <c r="AK82" i="7"/>
  <c r="AK97" i="7"/>
  <c r="AK104" i="7"/>
  <c r="AK95" i="7"/>
  <c r="AK136" i="7"/>
  <c r="AK132" i="7"/>
  <c r="AF81" i="1"/>
  <c r="AK135" i="7"/>
  <c r="AK138" i="7"/>
  <c r="AK134" i="7"/>
  <c r="AK137" i="7"/>
  <c r="AK133" i="7"/>
  <c r="AK127" i="7"/>
  <c r="AK128" i="7"/>
  <c r="AK129" i="7"/>
  <c r="AK126" i="7"/>
  <c r="AK125" i="7"/>
  <c r="AK51" i="7"/>
  <c r="AK72" i="7"/>
  <c r="AK65" i="7"/>
  <c r="AK54" i="7"/>
  <c r="AK47" i="7"/>
  <c r="AK17" i="7"/>
  <c r="AK48" i="7"/>
  <c r="AK31" i="7"/>
  <c r="AK73" i="7"/>
  <c r="AK41" i="7"/>
  <c r="AK39" i="7"/>
  <c r="AK56" i="7"/>
  <c r="AK21" i="7"/>
  <c r="AK8" i="7"/>
  <c r="AK69" i="7"/>
  <c r="AK20" i="7"/>
  <c r="AK70" i="7"/>
  <c r="AK40" i="7"/>
  <c r="AK37" i="7"/>
  <c r="AK75" i="7"/>
  <c r="AK52" i="7"/>
  <c r="AK28" i="7"/>
  <c r="AK14" i="7"/>
  <c r="AK19" i="7"/>
  <c r="AK36" i="7"/>
  <c r="AK60" i="7"/>
  <c r="AK25" i="7"/>
  <c r="AK34" i="7"/>
  <c r="AK27" i="7"/>
  <c r="AK7" i="7"/>
  <c r="AK68" i="7"/>
  <c r="AK66" i="7"/>
  <c r="AK24" i="7"/>
  <c r="AK33" i="7"/>
  <c r="AK45" i="7"/>
  <c r="AK18" i="7"/>
  <c r="AK15" i="7"/>
  <c r="AK43" i="7"/>
  <c r="AK64" i="7"/>
  <c r="AK62" i="7"/>
  <c r="AK12" i="7"/>
  <c r="AK139" i="7" l="1"/>
  <c r="AK130" i="7"/>
  <c r="AK9" i="7" l="1"/>
  <c r="AK38" i="7" l="1"/>
  <c r="AK55" i="7"/>
  <c r="AK13" i="7"/>
  <c r="AK26" i="7"/>
  <c r="AK53" i="7"/>
  <c r="AK74" i="7"/>
  <c r="AK59" i="7"/>
  <c r="AK22" i="7"/>
  <c r="AK44" i="7"/>
  <c r="AK50" i="7"/>
  <c r="AK29" i="7"/>
  <c r="AK32" i="7"/>
  <c r="AK61" i="7"/>
  <c r="AK63" i="7"/>
  <c r="AK30" i="7"/>
  <c r="AK35" i="7"/>
  <c r="AK49" i="7"/>
  <c r="AK46" i="7"/>
  <c r="AK23" i="7"/>
  <c r="AK58" i="7"/>
  <c r="AK10" i="7"/>
  <c r="AK57" i="7"/>
  <c r="AK11" i="7"/>
  <c r="AK71" i="7"/>
  <c r="AK67" i="7"/>
  <c r="AK16" i="7"/>
  <c r="AK115" i="7" l="1"/>
  <c r="AK120" i="7" s="1"/>
  <c r="AK87" i="7"/>
  <c r="AE81" i="2"/>
  <c r="AK109" i="7"/>
  <c r="AK105" i="7"/>
  <c r="AK111" i="7" l="1"/>
  <c r="G40" i="77" l="1"/>
  <c r="AK143" i="7" l="1"/>
  <c r="H40" i="77"/>
  <c r="K40" i="77"/>
  <c r="AK42" i="7"/>
  <c r="AK76" i="7" s="1"/>
  <c r="AK122" i="7" s="1"/>
  <c r="AK141" i="7" s="1"/>
  <c r="AK150" i="7" l="1"/>
  <c r="I40" i="77"/>
  <c r="G61" i="77"/>
  <c r="AK144" i="7"/>
  <c r="AL105" i="7" l="1"/>
  <c r="AM105" i="7" s="1"/>
  <c r="BE105" i="7" s="1"/>
  <c r="AB105" i="7"/>
  <c r="AL128" i="7"/>
  <c r="AM128" i="7" s="1"/>
  <c r="BE128" i="7" s="1"/>
  <c r="AL127" i="7"/>
  <c r="AM127" i="7" s="1"/>
  <c r="BE127" i="7" s="1"/>
  <c r="AB20" i="7"/>
  <c r="AE105" i="7" l="1"/>
  <c r="AB127" i="7"/>
  <c r="AE127" i="7"/>
  <c r="AL126" i="7"/>
  <c r="AM126" i="7" s="1"/>
  <c r="BE126" i="7" s="1"/>
  <c r="AB125" i="7"/>
  <c r="AB128" i="7"/>
  <c r="AE128" i="7"/>
  <c r="AE20" i="7"/>
  <c r="AB73" i="7"/>
  <c r="AG105" i="7" l="1"/>
  <c r="AG128" i="7"/>
  <c r="AE125" i="7"/>
  <c r="AL125" i="7"/>
  <c r="AM125" i="7" s="1"/>
  <c r="BE125" i="7" s="1"/>
  <c r="AL129" i="7"/>
  <c r="AM129" i="7" s="1"/>
  <c r="BE129" i="7" s="1"/>
  <c r="AH127" i="7"/>
  <c r="BF127" i="7" s="1"/>
  <c r="AG127" i="7"/>
  <c r="AB126" i="7"/>
  <c r="AE126" i="7"/>
  <c r="AG20" i="7"/>
  <c r="AE73" i="7"/>
  <c r="AB9" i="7"/>
  <c r="AB10" i="7"/>
  <c r="AL20" i="7"/>
  <c r="AM20" i="7" s="1"/>
  <c r="BE20" i="7" s="1"/>
  <c r="AB8" i="7"/>
  <c r="AH128" i="7" l="1"/>
  <c r="BF128" i="7" s="1"/>
  <c r="AB113" i="7"/>
  <c r="AB119" i="7"/>
  <c r="AB114" i="7"/>
  <c r="AB118" i="7"/>
  <c r="AL87" i="7"/>
  <c r="AM87" i="7" s="1"/>
  <c r="BE87" i="7" s="1"/>
  <c r="AB85" i="7"/>
  <c r="AB95" i="7"/>
  <c r="AL97" i="7"/>
  <c r="AM97" i="7" s="1"/>
  <c r="BE97" i="7" s="1"/>
  <c r="AB109" i="7"/>
  <c r="AB99" i="7"/>
  <c r="AB87" i="7"/>
  <c r="AL108" i="7"/>
  <c r="AM108" i="7" s="1"/>
  <c r="BE108" i="7" s="1"/>
  <c r="AB101" i="7"/>
  <c r="AL104" i="7"/>
  <c r="AM104" i="7" s="1"/>
  <c r="BE104" i="7" s="1"/>
  <c r="AB97" i="7"/>
  <c r="AB94" i="7"/>
  <c r="AL84" i="7"/>
  <c r="AM84" i="7" s="1"/>
  <c r="BE84" i="7" s="1"/>
  <c r="AL101" i="7"/>
  <c r="AM101" i="7" s="1"/>
  <c r="BE101" i="7" s="1"/>
  <c r="AB84" i="7"/>
  <c r="AL99" i="7"/>
  <c r="AM99" i="7" s="1"/>
  <c r="BE99" i="7" s="1"/>
  <c r="AB81" i="7"/>
  <c r="AB108" i="7"/>
  <c r="AB80" i="7"/>
  <c r="AB104" i="7"/>
  <c r="AB92" i="7"/>
  <c r="AL103" i="7"/>
  <c r="AM103" i="7" s="1"/>
  <c r="BE103" i="7" s="1"/>
  <c r="AL94" i="7"/>
  <c r="AM94" i="7" s="1"/>
  <c r="BE94" i="7" s="1"/>
  <c r="AL98" i="7"/>
  <c r="AM98" i="7" s="1"/>
  <c r="BE98" i="7" s="1"/>
  <c r="AB90" i="7"/>
  <c r="AL89" i="7"/>
  <c r="AM89" i="7" s="1"/>
  <c r="BE89" i="7" s="1"/>
  <c r="AL90" i="7"/>
  <c r="AM90" i="7" s="1"/>
  <c r="BE90" i="7" s="1"/>
  <c r="AL81" i="7"/>
  <c r="AM81" i="7" s="1"/>
  <c r="BE81" i="7" s="1"/>
  <c r="AL85" i="7"/>
  <c r="AM85" i="7" s="1"/>
  <c r="BE85" i="7" s="1"/>
  <c r="AL80" i="7"/>
  <c r="AM80" i="7" s="1"/>
  <c r="BE80" i="7" s="1"/>
  <c r="AB89" i="7"/>
  <c r="AL92" i="7"/>
  <c r="AM92" i="7" s="1"/>
  <c r="BE92" i="7" s="1"/>
  <c r="AL95" i="7"/>
  <c r="AM95" i="7" s="1"/>
  <c r="BE95" i="7" s="1"/>
  <c r="AB103" i="7"/>
  <c r="AH105" i="7"/>
  <c r="BF105" i="7" s="1"/>
  <c r="AL109" i="7"/>
  <c r="AM109" i="7" s="1"/>
  <c r="BE109" i="7" s="1"/>
  <c r="AB98" i="7"/>
  <c r="AB78" i="7"/>
  <c r="AL133" i="7"/>
  <c r="AM133" i="7" s="1"/>
  <c r="BE133" i="7" s="1"/>
  <c r="AL136" i="7"/>
  <c r="AM136" i="7" s="1"/>
  <c r="BE136" i="7" s="1"/>
  <c r="AL138" i="7"/>
  <c r="AM138" i="7" s="1"/>
  <c r="BE138" i="7" s="1"/>
  <c r="AL137" i="7"/>
  <c r="AM137" i="7" s="1"/>
  <c r="BE137" i="7" s="1"/>
  <c r="AB137" i="7"/>
  <c r="AB136" i="7"/>
  <c r="AB133" i="7"/>
  <c r="AB138" i="7"/>
  <c r="AB132" i="7"/>
  <c r="AH126" i="7"/>
  <c r="BF126" i="7" s="1"/>
  <c r="AG126" i="7"/>
  <c r="AG125" i="7"/>
  <c r="AH125" i="7"/>
  <c r="BF125" i="7" s="1"/>
  <c r="AB129" i="7"/>
  <c r="AE129" i="7"/>
  <c r="AB38" i="7"/>
  <c r="AB60" i="7"/>
  <c r="AB69" i="7"/>
  <c r="AB41" i="7"/>
  <c r="AB34" i="7"/>
  <c r="AB21" i="7"/>
  <c r="AB56" i="7"/>
  <c r="AB24" i="7"/>
  <c r="AB54" i="7"/>
  <c r="AB31" i="7"/>
  <c r="AB23" i="7"/>
  <c r="AB22" i="7"/>
  <c r="AB74" i="7"/>
  <c r="AB33" i="7"/>
  <c r="AB14" i="7"/>
  <c r="AB72" i="7"/>
  <c r="AB16" i="7"/>
  <c r="AE10" i="7"/>
  <c r="AB67" i="7"/>
  <c r="AB45" i="7"/>
  <c r="AB13" i="7"/>
  <c r="AB17" i="7"/>
  <c r="AB61" i="7"/>
  <c r="AB65" i="7"/>
  <c r="AE9" i="7"/>
  <c r="AG73" i="7"/>
  <c r="AB32" i="7"/>
  <c r="AB59" i="7"/>
  <c r="AB57" i="7"/>
  <c r="AB44" i="7"/>
  <c r="AB18" i="7"/>
  <c r="AB11" i="7"/>
  <c r="AB12" i="7"/>
  <c r="AB29" i="7"/>
  <c r="AB50" i="7"/>
  <c r="AB58" i="7"/>
  <c r="AB49" i="7"/>
  <c r="AB51" i="7"/>
  <c r="AB39" i="7"/>
  <c r="AB64" i="7"/>
  <c r="AB52" i="7"/>
  <c r="AB43" i="7"/>
  <c r="AH20" i="7"/>
  <c r="AE8" i="7"/>
  <c r="AL73" i="7"/>
  <c r="AM73" i="7" s="1"/>
  <c r="BE73" i="7" s="1"/>
  <c r="AB27" i="7"/>
  <c r="AB62" i="7"/>
  <c r="AB63" i="7"/>
  <c r="AB40" i="7"/>
  <c r="AB25" i="7"/>
  <c r="AB116" i="7" l="1"/>
  <c r="AE119" i="7"/>
  <c r="AL119" i="7"/>
  <c r="AM119" i="7" s="1"/>
  <c r="BE119" i="7" s="1"/>
  <c r="AE114" i="7"/>
  <c r="AB115" i="7"/>
  <c r="AE113" i="7"/>
  <c r="AB117" i="7"/>
  <c r="AE118" i="7"/>
  <c r="AL118" i="7"/>
  <c r="AM118" i="7" s="1"/>
  <c r="BE118" i="7" s="1"/>
  <c r="AL100" i="7"/>
  <c r="AM100" i="7" s="1"/>
  <c r="BE100" i="7" s="1"/>
  <c r="AL83" i="7"/>
  <c r="AM83" i="7" s="1"/>
  <c r="BE83" i="7" s="1"/>
  <c r="AE104" i="7"/>
  <c r="AL102" i="7"/>
  <c r="AM102" i="7" s="1"/>
  <c r="BE102" i="7" s="1"/>
  <c r="AE84" i="7"/>
  <c r="AL106" i="7"/>
  <c r="AM106" i="7" s="1"/>
  <c r="BE106" i="7" s="1"/>
  <c r="AL96" i="7"/>
  <c r="AM96" i="7" s="1"/>
  <c r="BE96" i="7" s="1"/>
  <c r="AE94" i="7"/>
  <c r="AE101" i="7"/>
  <c r="AB93" i="7"/>
  <c r="AE109" i="7"/>
  <c r="AE95" i="7"/>
  <c r="AE98" i="7"/>
  <c r="AE103" i="7"/>
  <c r="AB110" i="7"/>
  <c r="AB83" i="7"/>
  <c r="AL86" i="7"/>
  <c r="AM86" i="7" s="1"/>
  <c r="BE86" i="7" s="1"/>
  <c r="AE80" i="7"/>
  <c r="AB96" i="7"/>
  <c r="AE97" i="7"/>
  <c r="AL93" i="7"/>
  <c r="AM93" i="7" s="1"/>
  <c r="BE93" i="7" s="1"/>
  <c r="AE85" i="7"/>
  <c r="AE89" i="7"/>
  <c r="AB107" i="7"/>
  <c r="AL110" i="7"/>
  <c r="AM110" i="7" s="1"/>
  <c r="BE110" i="7" s="1"/>
  <c r="AL88" i="7"/>
  <c r="AM88" i="7" s="1"/>
  <c r="BE88" i="7" s="1"/>
  <c r="AE90" i="7"/>
  <c r="AB86" i="7"/>
  <c r="AE108" i="7"/>
  <c r="AB91" i="7"/>
  <c r="AB82" i="7"/>
  <c r="AE87" i="7"/>
  <c r="AB100" i="7"/>
  <c r="AL107" i="7"/>
  <c r="AM107" i="7" s="1"/>
  <c r="BE107" i="7" s="1"/>
  <c r="AB88" i="7"/>
  <c r="AE92" i="7"/>
  <c r="AE81" i="7"/>
  <c r="AB102" i="7"/>
  <c r="AL91" i="7"/>
  <c r="AM91" i="7" s="1"/>
  <c r="BE91" i="7" s="1"/>
  <c r="AL82" i="7"/>
  <c r="AM82" i="7" s="1"/>
  <c r="BE82" i="7" s="1"/>
  <c r="AB106" i="7"/>
  <c r="AE99" i="7"/>
  <c r="AL78" i="7"/>
  <c r="AE78" i="7"/>
  <c r="AE138" i="7"/>
  <c r="AE136" i="7"/>
  <c r="AE137" i="7"/>
  <c r="AL135" i="7"/>
  <c r="AM135" i="7" s="1"/>
  <c r="BE135" i="7" s="1"/>
  <c r="AB134" i="7"/>
  <c r="AB135" i="7"/>
  <c r="AL134" i="7"/>
  <c r="AM134" i="7" s="1"/>
  <c r="BE134" i="7" s="1"/>
  <c r="AE133" i="7"/>
  <c r="AB82" i="1"/>
  <c r="AB85" i="1" s="1"/>
  <c r="AF82" i="1"/>
  <c r="AF85" i="1" s="1"/>
  <c r="AE132" i="7"/>
  <c r="AL132" i="7"/>
  <c r="AG129" i="7"/>
  <c r="AB124" i="7"/>
  <c r="AB130" i="7" s="1"/>
  <c r="AB36" i="7"/>
  <c r="AG8" i="7"/>
  <c r="AE52" i="7"/>
  <c r="AE39" i="7"/>
  <c r="AE49" i="7"/>
  <c r="AE50" i="7"/>
  <c r="AE12" i="7"/>
  <c r="AE18" i="7"/>
  <c r="AE57" i="7"/>
  <c r="AE59" i="7"/>
  <c r="AG9" i="7"/>
  <c r="AB37" i="7"/>
  <c r="AB55" i="7"/>
  <c r="AE16" i="7"/>
  <c r="AE14" i="7"/>
  <c r="AE74" i="7"/>
  <c r="AE23" i="7"/>
  <c r="AE54" i="7"/>
  <c r="AE56" i="7"/>
  <c r="AE34" i="7"/>
  <c r="AE69" i="7"/>
  <c r="AE38" i="7"/>
  <c r="AE40" i="7"/>
  <c r="AE62" i="7"/>
  <c r="AB70" i="7"/>
  <c r="BF20" i="7"/>
  <c r="AB46" i="7"/>
  <c r="AH73" i="7"/>
  <c r="AE61" i="7"/>
  <c r="AE13" i="7"/>
  <c r="AE67" i="7"/>
  <c r="AL10" i="7"/>
  <c r="AM10" i="7" s="1"/>
  <c r="BE10" i="7" s="1"/>
  <c r="AB15" i="7"/>
  <c r="AB28" i="7"/>
  <c r="AB66" i="7"/>
  <c r="AB35" i="7"/>
  <c r="AE43" i="7"/>
  <c r="AE64" i="7"/>
  <c r="AE51" i="7"/>
  <c r="AE58" i="7"/>
  <c r="AE29" i="7"/>
  <c r="AE11" i="7"/>
  <c r="AE44" i="7"/>
  <c r="AE32" i="7"/>
  <c r="AL9" i="7"/>
  <c r="AM9" i="7" s="1"/>
  <c r="BE9" i="7" s="1"/>
  <c r="AB30" i="7"/>
  <c r="AB26" i="7"/>
  <c r="AE72" i="7"/>
  <c r="AE33" i="7"/>
  <c r="AE22" i="7"/>
  <c r="AE31" i="7"/>
  <c r="AE24" i="7"/>
  <c r="AE21" i="7"/>
  <c r="AE41" i="7"/>
  <c r="AE60" i="7"/>
  <c r="AE25" i="7"/>
  <c r="AE63" i="7"/>
  <c r="AE27" i="7"/>
  <c r="AL8" i="7"/>
  <c r="AM8" i="7" s="1"/>
  <c r="BE8" i="7" s="1"/>
  <c r="AB19" i="7"/>
  <c r="AB71" i="7"/>
  <c r="AB75" i="7"/>
  <c r="AE65" i="7"/>
  <c r="AE17" i="7"/>
  <c r="AE45" i="7"/>
  <c r="AG10" i="7"/>
  <c r="AB48" i="7"/>
  <c r="AB53" i="7"/>
  <c r="AB68" i="7"/>
  <c r="AB47" i="7"/>
  <c r="AG106" i="7" l="1"/>
  <c r="AD82" i="1"/>
  <c r="AD85" i="1" s="1"/>
  <c r="AB120" i="7"/>
  <c r="AG118" i="7"/>
  <c r="AG113" i="7"/>
  <c r="AG119" i="7"/>
  <c r="AL113" i="7"/>
  <c r="AL114" i="7"/>
  <c r="AM114" i="7" s="1"/>
  <c r="BE114" i="7" s="1"/>
  <c r="AG114" i="7"/>
  <c r="AE115" i="7"/>
  <c r="AE116" i="7"/>
  <c r="AL116" i="7"/>
  <c r="AM116" i="7" s="1"/>
  <c r="BE116" i="7" s="1"/>
  <c r="AE117" i="7"/>
  <c r="AL117" i="7"/>
  <c r="AM117" i="7" s="1"/>
  <c r="BE117" i="7" s="1"/>
  <c r="AG95" i="7"/>
  <c r="AG101" i="7"/>
  <c r="AE106" i="7"/>
  <c r="AE100" i="7"/>
  <c r="AE91" i="7"/>
  <c r="AG89" i="7"/>
  <c r="AE86" i="7"/>
  <c r="AG85" i="7"/>
  <c r="AG87" i="7"/>
  <c r="AG99" i="7"/>
  <c r="AG109" i="7"/>
  <c r="AG94" i="7"/>
  <c r="AE82" i="2"/>
  <c r="AE85" i="2" s="1"/>
  <c r="AG84" i="7"/>
  <c r="AE102" i="7"/>
  <c r="AG103" i="7"/>
  <c r="AG90" i="7"/>
  <c r="AE107" i="7"/>
  <c r="AG80" i="7"/>
  <c r="AG92" i="7"/>
  <c r="AE83" i="7"/>
  <c r="AG97" i="7"/>
  <c r="AG108" i="7"/>
  <c r="AG98" i="7"/>
  <c r="AG81" i="7"/>
  <c r="G41" i="77"/>
  <c r="H41" i="77" s="1"/>
  <c r="I41" i="77" s="1"/>
  <c r="AB79" i="7"/>
  <c r="AB111" i="7" s="1"/>
  <c r="AA82" i="2"/>
  <c r="AE88" i="7"/>
  <c r="AE82" i="7"/>
  <c r="AG104" i="7"/>
  <c r="AE96" i="7"/>
  <c r="AE110" i="7"/>
  <c r="AE93" i="7"/>
  <c r="AG78" i="7"/>
  <c r="AM78" i="7"/>
  <c r="AB139" i="7"/>
  <c r="AG133" i="7"/>
  <c r="AG137" i="7"/>
  <c r="AG138" i="7"/>
  <c r="AH133" i="7"/>
  <c r="BF133" i="7" s="1"/>
  <c r="AH137" i="7"/>
  <c r="BF137" i="7" s="1"/>
  <c r="AH138" i="7"/>
  <c r="BF138" i="7" s="1"/>
  <c r="AF90" i="1"/>
  <c r="AF91" i="1" s="1"/>
  <c r="AG136" i="7"/>
  <c r="AH136" i="7"/>
  <c r="BF136" i="7" s="1"/>
  <c r="AE135" i="7"/>
  <c r="AE134" i="7"/>
  <c r="AL139" i="7"/>
  <c r="AM132" i="7"/>
  <c r="AG132" i="7"/>
  <c r="AH129" i="7"/>
  <c r="BF129" i="7" s="1"/>
  <c r="AE124" i="7"/>
  <c r="AE68" i="7"/>
  <c r="AE48" i="7"/>
  <c r="AL45" i="7"/>
  <c r="AM45" i="7" s="1"/>
  <c r="BE45" i="7" s="1"/>
  <c r="AG65" i="7"/>
  <c r="AL63" i="7"/>
  <c r="AM63" i="7" s="1"/>
  <c r="BE63" i="7" s="1"/>
  <c r="AL21" i="7"/>
  <c r="AM21" i="7" s="1"/>
  <c r="BE21" i="7" s="1"/>
  <c r="AG24" i="7"/>
  <c r="AG31" i="7"/>
  <c r="AL33" i="7"/>
  <c r="AM33" i="7" s="1"/>
  <c r="BE33" i="7" s="1"/>
  <c r="AE30" i="7"/>
  <c r="AL32" i="7"/>
  <c r="AM32" i="7" s="1"/>
  <c r="BE32" i="7" s="1"/>
  <c r="AL29" i="7"/>
  <c r="AM29" i="7" s="1"/>
  <c r="BE29" i="7" s="1"/>
  <c r="AG58" i="7"/>
  <c r="AL43" i="7"/>
  <c r="AM43" i="7" s="1"/>
  <c r="BE43" i="7" s="1"/>
  <c r="AL13" i="7"/>
  <c r="AM13" i="7" s="1"/>
  <c r="BE13" i="7" s="1"/>
  <c r="AE46" i="7"/>
  <c r="AE70" i="7"/>
  <c r="AL38" i="7"/>
  <c r="AM38" i="7" s="1"/>
  <c r="BE38" i="7" s="1"/>
  <c r="AG69" i="7"/>
  <c r="AG34" i="7"/>
  <c r="AL54" i="7"/>
  <c r="AM54" i="7" s="1"/>
  <c r="BE54" i="7" s="1"/>
  <c r="AG74" i="7"/>
  <c r="AL16" i="7"/>
  <c r="AM16" i="7" s="1"/>
  <c r="BE16" i="7" s="1"/>
  <c r="AH9" i="7"/>
  <c r="AL57" i="7"/>
  <c r="AM57" i="7" s="1"/>
  <c r="BE57" i="7" s="1"/>
  <c r="AG18" i="7"/>
  <c r="AL49" i="7"/>
  <c r="AM49" i="7" s="1"/>
  <c r="BE49" i="7" s="1"/>
  <c r="AG52" i="7"/>
  <c r="AG17" i="7"/>
  <c r="AE75" i="7"/>
  <c r="AE19" i="7"/>
  <c r="AL27" i="7"/>
  <c r="AM27" i="7" s="1"/>
  <c r="BE27" i="7" s="1"/>
  <c r="AG63" i="7"/>
  <c r="AG25" i="7"/>
  <c r="AL41" i="7"/>
  <c r="AM41" i="7" s="1"/>
  <c r="BE41" i="7" s="1"/>
  <c r="AG21" i="7"/>
  <c r="AL22" i="7"/>
  <c r="AM22" i="7" s="1"/>
  <c r="BE22" i="7" s="1"/>
  <c r="AG33" i="7"/>
  <c r="AG72" i="7"/>
  <c r="AB42" i="7"/>
  <c r="AL11" i="7"/>
  <c r="AM11" i="7" s="1"/>
  <c r="BE11" i="7" s="1"/>
  <c r="AG29" i="7"/>
  <c r="AL64" i="7"/>
  <c r="AM64" i="7" s="1"/>
  <c r="BE64" i="7" s="1"/>
  <c r="AE66" i="7"/>
  <c r="AE15" i="7"/>
  <c r="AL67" i="7"/>
  <c r="AM67" i="7" s="1"/>
  <c r="BE67" i="7" s="1"/>
  <c r="AG13" i="7"/>
  <c r="AG61" i="7"/>
  <c r="AL40" i="7"/>
  <c r="AM40" i="7" s="1"/>
  <c r="BE40" i="7" s="1"/>
  <c r="AG38" i="7"/>
  <c r="AL56" i="7"/>
  <c r="AM56" i="7" s="1"/>
  <c r="BE56" i="7" s="1"/>
  <c r="AG23" i="7"/>
  <c r="AL14" i="7"/>
  <c r="AM14" i="7" s="1"/>
  <c r="BE14" i="7" s="1"/>
  <c r="AE37" i="7"/>
  <c r="AL59" i="7"/>
  <c r="AM59" i="7" s="1"/>
  <c r="BE59" i="7" s="1"/>
  <c r="AG57" i="7"/>
  <c r="AL50" i="7"/>
  <c r="AM50" i="7" s="1"/>
  <c r="BE50" i="7" s="1"/>
  <c r="AG39" i="7"/>
  <c r="AH8" i="7"/>
  <c r="AE47" i="7"/>
  <c r="AE53" i="7"/>
  <c r="AG45" i="7"/>
  <c r="AL65" i="7"/>
  <c r="AM65" i="7" s="1"/>
  <c r="BE65" i="7" s="1"/>
  <c r="AL60" i="7"/>
  <c r="AM60" i="7" s="1"/>
  <c r="BE60" i="7" s="1"/>
  <c r="AL31" i="7"/>
  <c r="AM31" i="7" s="1"/>
  <c r="BE31" i="7" s="1"/>
  <c r="AE26" i="7"/>
  <c r="AG32" i="7"/>
  <c r="AL44" i="7"/>
  <c r="AM44" i="7" s="1"/>
  <c r="BE44" i="7" s="1"/>
  <c r="AL51" i="7"/>
  <c r="AM51" i="7" s="1"/>
  <c r="BE51" i="7" s="1"/>
  <c r="AG43" i="7"/>
  <c r="AG67" i="7"/>
  <c r="AL62" i="7"/>
  <c r="AM62" i="7" s="1"/>
  <c r="BE62" i="7" s="1"/>
  <c r="AG40" i="7"/>
  <c r="AL34" i="7"/>
  <c r="AM34" i="7" s="1"/>
  <c r="BE34" i="7" s="1"/>
  <c r="AG54" i="7"/>
  <c r="AL74" i="7"/>
  <c r="AM74" i="7" s="1"/>
  <c r="BE74" i="7" s="1"/>
  <c r="AG14" i="7"/>
  <c r="AG16" i="7"/>
  <c r="AG59" i="7"/>
  <c r="AL12" i="7"/>
  <c r="AM12" i="7" s="1"/>
  <c r="BE12" i="7" s="1"/>
  <c r="AG49" i="7"/>
  <c r="AL52" i="7"/>
  <c r="AM52" i="7" s="1"/>
  <c r="BE52" i="7" s="1"/>
  <c r="AH10" i="7"/>
  <c r="AL17" i="7"/>
  <c r="AM17" i="7" s="1"/>
  <c r="BE17" i="7" s="1"/>
  <c r="AE71" i="7"/>
  <c r="AG27" i="7"/>
  <c r="AL25" i="7"/>
  <c r="AM25" i="7" s="1"/>
  <c r="BE25" i="7" s="1"/>
  <c r="AG60" i="7"/>
  <c r="AG41" i="7"/>
  <c r="AL24" i="7"/>
  <c r="AM24" i="7" s="1"/>
  <c r="BE24" i="7" s="1"/>
  <c r="AG22" i="7"/>
  <c r="AL72" i="7"/>
  <c r="AM72" i="7" s="1"/>
  <c r="BE72" i="7" s="1"/>
  <c r="AG44" i="7"/>
  <c r="AG11" i="7"/>
  <c r="AL58" i="7"/>
  <c r="AM58" i="7" s="1"/>
  <c r="BE58" i="7" s="1"/>
  <c r="AG51" i="7"/>
  <c r="AG64" i="7"/>
  <c r="AE35" i="7"/>
  <c r="AE28" i="7"/>
  <c r="AL61" i="7"/>
  <c r="AM61" i="7" s="1"/>
  <c r="BE61" i="7" s="1"/>
  <c r="BF73" i="7"/>
  <c r="AG62" i="7"/>
  <c r="AL69" i="7"/>
  <c r="AM69" i="7" s="1"/>
  <c r="BE69" i="7" s="1"/>
  <c r="AG56" i="7"/>
  <c r="AL23" i="7"/>
  <c r="AM23" i="7" s="1"/>
  <c r="BE23" i="7" s="1"/>
  <c r="AE55" i="7"/>
  <c r="AL18" i="7"/>
  <c r="AM18" i="7" s="1"/>
  <c r="BE18" i="7" s="1"/>
  <c r="AG12" i="7"/>
  <c r="AG50" i="7"/>
  <c r="AL39" i="7"/>
  <c r="AM39" i="7" s="1"/>
  <c r="BE39" i="7" s="1"/>
  <c r="AE36" i="7"/>
  <c r="AB7" i="7"/>
  <c r="AE130" i="7" l="1"/>
  <c r="AH106" i="7"/>
  <c r="BF106" i="7" s="1"/>
  <c r="AB76" i="7"/>
  <c r="AB122" i="7" s="1"/>
  <c r="AB141" i="7" s="1"/>
  <c r="K41" i="77"/>
  <c r="AG116" i="7"/>
  <c r="AG115" i="7"/>
  <c r="G36" i="77"/>
  <c r="H36" i="77" s="1"/>
  <c r="I36" i="77" s="1"/>
  <c r="AB143" i="7"/>
  <c r="AL115" i="7"/>
  <c r="AM115" i="7" s="1"/>
  <c r="BE115" i="7" s="1"/>
  <c r="AE120" i="7"/>
  <c r="AH114" i="7"/>
  <c r="BF114" i="7" s="1"/>
  <c r="AH119" i="7"/>
  <c r="BF119" i="7" s="1"/>
  <c r="AG117" i="7"/>
  <c r="AM113" i="7"/>
  <c r="AH113" i="7"/>
  <c r="BF113" i="7" s="1"/>
  <c r="AH118" i="7"/>
  <c r="BF118" i="7" s="1"/>
  <c r="AH108" i="7"/>
  <c r="BF108" i="7" s="1"/>
  <c r="AH80" i="7"/>
  <c r="BF80" i="7" s="1"/>
  <c r="AG86" i="7"/>
  <c r="AG88" i="7"/>
  <c r="AH84" i="7"/>
  <c r="BF84" i="7" s="1"/>
  <c r="AH94" i="7"/>
  <c r="BF94" i="7" s="1"/>
  <c r="AH85" i="7"/>
  <c r="BF85" i="7" s="1"/>
  <c r="AG82" i="7"/>
  <c r="AH89" i="7"/>
  <c r="BF89" i="7" s="1"/>
  <c r="AG107" i="7"/>
  <c r="AG102" i="7"/>
  <c r="AH99" i="7"/>
  <c r="BF99" i="7" s="1"/>
  <c r="AH104" i="7"/>
  <c r="BF104" i="7" s="1"/>
  <c r="AE82" i="1"/>
  <c r="AE85" i="1" s="1"/>
  <c r="AE139" i="7"/>
  <c r="AH98" i="7"/>
  <c r="BF98" i="7" s="1"/>
  <c r="AH97" i="7"/>
  <c r="BF97" i="7" s="1"/>
  <c r="AG110" i="7"/>
  <c r="AH92" i="7"/>
  <c r="BF92" i="7" s="1"/>
  <c r="AG96" i="7"/>
  <c r="AH90" i="7"/>
  <c r="BF90" i="7" s="1"/>
  <c r="AH103" i="7"/>
  <c r="BF103" i="7" s="1"/>
  <c r="AU82" i="2"/>
  <c r="AU85" i="2" s="1"/>
  <c r="AA85" i="2"/>
  <c r="AH109" i="7"/>
  <c r="BF109" i="7" s="1"/>
  <c r="AG83" i="7"/>
  <c r="AH87" i="7"/>
  <c r="BF87" i="7" s="1"/>
  <c r="AG91" i="7"/>
  <c r="AG100" i="7"/>
  <c r="AG93" i="7"/>
  <c r="AH81" i="7"/>
  <c r="BF81" i="7" s="1"/>
  <c r="AH101" i="7"/>
  <c r="BF101" i="7" s="1"/>
  <c r="AH95" i="7"/>
  <c r="BF95" i="7" s="1"/>
  <c r="AE79" i="7"/>
  <c r="AC82" i="2"/>
  <c r="AC85" i="2" s="1"/>
  <c r="AL79" i="7"/>
  <c r="BE78" i="7"/>
  <c r="AH78" i="7"/>
  <c r="AH134" i="7"/>
  <c r="BF134" i="7" s="1"/>
  <c r="AG134" i="7"/>
  <c r="AG135" i="7"/>
  <c r="AH135" i="7"/>
  <c r="BF135" i="7" s="1"/>
  <c r="AH132" i="7"/>
  <c r="AM139" i="7"/>
  <c r="BE132" i="7"/>
  <c r="BE139" i="7" s="1"/>
  <c r="AL124" i="7"/>
  <c r="AG124" i="7"/>
  <c r="AG130" i="7" s="1"/>
  <c r="AL36" i="7"/>
  <c r="AM36" i="7" s="1"/>
  <c r="BE36" i="7" s="1"/>
  <c r="AG55" i="7"/>
  <c r="AH22" i="7"/>
  <c r="AH41" i="7"/>
  <c r="AL71" i="7"/>
  <c r="AM71" i="7" s="1"/>
  <c r="BE71" i="7" s="1"/>
  <c r="AH16" i="7"/>
  <c r="AG26" i="7"/>
  <c r="AG53" i="7"/>
  <c r="BF8" i="7"/>
  <c r="AG37" i="7"/>
  <c r="AH23" i="7"/>
  <c r="AH38" i="7"/>
  <c r="AL66" i="7"/>
  <c r="AM66" i="7" s="1"/>
  <c r="BE66" i="7" s="1"/>
  <c r="AH63" i="7"/>
  <c r="AG19" i="7"/>
  <c r="AG75" i="7"/>
  <c r="AL46" i="7"/>
  <c r="AM46" i="7" s="1"/>
  <c r="BE46" i="7" s="1"/>
  <c r="AH58" i="7"/>
  <c r="AG36" i="7"/>
  <c r="AH62" i="7"/>
  <c r="AL35" i="7"/>
  <c r="AM35" i="7" s="1"/>
  <c r="BE35" i="7" s="1"/>
  <c r="AH64" i="7"/>
  <c r="AH59" i="7"/>
  <c r="AH14" i="7"/>
  <c r="AH67" i="7"/>
  <c r="AH45" i="7"/>
  <c r="AL47" i="7"/>
  <c r="AM47" i="7" s="1"/>
  <c r="BE47" i="7" s="1"/>
  <c r="AH13" i="7"/>
  <c r="AL15" i="7"/>
  <c r="AM15" i="7" s="1"/>
  <c r="BE15" i="7" s="1"/>
  <c r="AG66" i="7"/>
  <c r="AH29" i="7"/>
  <c r="AE42" i="7"/>
  <c r="AH21" i="7"/>
  <c r="AH25" i="7"/>
  <c r="AH17" i="7"/>
  <c r="AL70" i="7"/>
  <c r="AM70" i="7" s="1"/>
  <c r="BE70" i="7" s="1"/>
  <c r="AL30" i="7"/>
  <c r="AM30" i="7" s="1"/>
  <c r="BE30" i="7" s="1"/>
  <c r="AH24" i="7"/>
  <c r="AL68" i="7"/>
  <c r="AM68" i="7" s="1"/>
  <c r="BE68" i="7" s="1"/>
  <c r="AH56" i="7"/>
  <c r="AH44" i="7"/>
  <c r="AH50" i="7"/>
  <c r="AL28" i="7"/>
  <c r="AM28" i="7" s="1"/>
  <c r="BE28" i="7" s="1"/>
  <c r="AG35" i="7"/>
  <c r="AH51" i="7"/>
  <c r="AH60" i="7"/>
  <c r="AH27" i="7"/>
  <c r="AG71" i="7"/>
  <c r="BF10" i="7"/>
  <c r="AH49" i="7"/>
  <c r="AH54" i="7"/>
  <c r="AH40" i="7"/>
  <c r="AH32" i="7"/>
  <c r="AL53" i="7"/>
  <c r="AM53" i="7" s="1"/>
  <c r="BE53" i="7" s="1"/>
  <c r="AG47" i="7"/>
  <c r="AH57" i="7"/>
  <c r="AL37" i="7"/>
  <c r="AM37" i="7" s="1"/>
  <c r="BE37" i="7" s="1"/>
  <c r="AH33" i="7"/>
  <c r="AL75" i="7"/>
  <c r="AM75" i="7" s="1"/>
  <c r="BE75" i="7" s="1"/>
  <c r="AH69" i="7"/>
  <c r="AG46" i="7"/>
  <c r="AG30" i="7"/>
  <c r="AH31" i="7"/>
  <c r="AH65" i="7"/>
  <c r="AL48" i="7"/>
  <c r="AM48" i="7" s="1"/>
  <c r="BE48" i="7" s="1"/>
  <c r="AH12" i="7"/>
  <c r="AL55" i="7"/>
  <c r="AM55" i="7" s="1"/>
  <c r="BE55" i="7" s="1"/>
  <c r="AG28" i="7"/>
  <c r="AH11" i="7"/>
  <c r="AH43" i="7"/>
  <c r="AL26" i="7"/>
  <c r="AM26" i="7" s="1"/>
  <c r="BE26" i="7" s="1"/>
  <c r="AH39" i="7"/>
  <c r="AH61" i="7"/>
  <c r="AG15" i="7"/>
  <c r="AH72" i="7"/>
  <c r="AL19" i="7"/>
  <c r="AM19" i="7" s="1"/>
  <c r="BE19" i="7" s="1"/>
  <c r="AH52" i="7"/>
  <c r="AH18" i="7"/>
  <c r="BF9" i="7"/>
  <c r="AH74" i="7"/>
  <c r="AH34" i="7"/>
  <c r="AG70" i="7"/>
  <c r="AG48" i="7"/>
  <c r="AG68" i="7"/>
  <c r="AE7" i="7"/>
  <c r="AE111" i="7" l="1"/>
  <c r="AB150" i="7"/>
  <c r="AB144" i="7"/>
  <c r="AE143" i="7"/>
  <c r="AL120" i="7"/>
  <c r="K36" i="77"/>
  <c r="G54" i="77"/>
  <c r="K54" i="77" s="1"/>
  <c r="AH115" i="7"/>
  <c r="AH117" i="7"/>
  <c r="BF117" i="7" s="1"/>
  <c r="BE113" i="7"/>
  <c r="BE120" i="7" s="1"/>
  <c r="AM120" i="7"/>
  <c r="AH116" i="7"/>
  <c r="BF116" i="7" s="1"/>
  <c r="AG120" i="7"/>
  <c r="AE90" i="2"/>
  <c r="AE91" i="2" s="1"/>
  <c r="AG79" i="7"/>
  <c r="AG111" i="7" s="1"/>
  <c r="AH96" i="7"/>
  <c r="BF96" i="7" s="1"/>
  <c r="AE76" i="7"/>
  <c r="AD90" i="1"/>
  <c r="AD91" i="1" s="1"/>
  <c r="AH93" i="7"/>
  <c r="BF93" i="7" s="1"/>
  <c r="AH100" i="7"/>
  <c r="BF100" i="7" s="1"/>
  <c r="AH83" i="7"/>
  <c r="BF83" i="7" s="1"/>
  <c r="AD82" i="2"/>
  <c r="AH102" i="7"/>
  <c r="BF102" i="7" s="1"/>
  <c r="AH82" i="7"/>
  <c r="BF82" i="7" s="1"/>
  <c r="AH86" i="7"/>
  <c r="BF86" i="7" s="1"/>
  <c r="AH110" i="7"/>
  <c r="BF110" i="7" s="1"/>
  <c r="AM79" i="7"/>
  <c r="AL111" i="7"/>
  <c r="AH91" i="7"/>
  <c r="BF91" i="7" s="1"/>
  <c r="AH107" i="7"/>
  <c r="BF107" i="7" s="1"/>
  <c r="AH88" i="7"/>
  <c r="BF88" i="7" s="1"/>
  <c r="BF78" i="7"/>
  <c r="AG139" i="7"/>
  <c r="AB90" i="1"/>
  <c r="AB91" i="1" s="1"/>
  <c r="AH139" i="7"/>
  <c r="BF132" i="7"/>
  <c r="BF139" i="7" s="1"/>
  <c r="AH124" i="7"/>
  <c r="AL130" i="7"/>
  <c r="AM124" i="7"/>
  <c r="AH68" i="7"/>
  <c r="BF18" i="7"/>
  <c r="BF65" i="7"/>
  <c r="AH30" i="7"/>
  <c r="BF69" i="7"/>
  <c r="BF49" i="7"/>
  <c r="BF60" i="7"/>
  <c r="AH35" i="7"/>
  <c r="BF24" i="7"/>
  <c r="AG42" i="7"/>
  <c r="AH66" i="7"/>
  <c r="BF14" i="7"/>
  <c r="BF62" i="7"/>
  <c r="BF58" i="7"/>
  <c r="BF34" i="7"/>
  <c r="BF52" i="7"/>
  <c r="BF61" i="7"/>
  <c r="BF11" i="7"/>
  <c r="BF31" i="7"/>
  <c r="AH47" i="7"/>
  <c r="BF32" i="7"/>
  <c r="BF27" i="7"/>
  <c r="BF51" i="7"/>
  <c r="BF17" i="7"/>
  <c r="BF21" i="7"/>
  <c r="BF13" i="7"/>
  <c r="BF45" i="7"/>
  <c r="BF64" i="7"/>
  <c r="AH75" i="7"/>
  <c r="BF63" i="7"/>
  <c r="BF38" i="7"/>
  <c r="AH37" i="7"/>
  <c r="AH53" i="7"/>
  <c r="BF16" i="7"/>
  <c r="BF41" i="7"/>
  <c r="AH55" i="7"/>
  <c r="AH48" i="7"/>
  <c r="BF72" i="7"/>
  <c r="AH46" i="7"/>
  <c r="BF54" i="7"/>
  <c r="BF44" i="7"/>
  <c r="BF29" i="7"/>
  <c r="BF67" i="7"/>
  <c r="AH19" i="7"/>
  <c r="AH26" i="7"/>
  <c r="AH70" i="7"/>
  <c r="BF74" i="7"/>
  <c r="AH15" i="7"/>
  <c r="BF39" i="7"/>
  <c r="BF43" i="7"/>
  <c r="AH28" i="7"/>
  <c r="BF12" i="7"/>
  <c r="BF33" i="7"/>
  <c r="BF57" i="7"/>
  <c r="BF40" i="7"/>
  <c r="AH71" i="7"/>
  <c r="BF50" i="7"/>
  <c r="BF56" i="7"/>
  <c r="BF25" i="7"/>
  <c r="AL42" i="7"/>
  <c r="AM42" i="7" s="1"/>
  <c r="BE42" i="7" s="1"/>
  <c r="BF59" i="7"/>
  <c r="AH36" i="7"/>
  <c r="BF23" i="7"/>
  <c r="BF22" i="7"/>
  <c r="AG7" i="7"/>
  <c r="AL7" i="7"/>
  <c r="AE122" i="7" l="1"/>
  <c r="AE141" i="7" s="1"/>
  <c r="AG143" i="7" s="1"/>
  <c r="AG153" i="7" s="1"/>
  <c r="AG76" i="7"/>
  <c r="AG122" i="7" s="1"/>
  <c r="AG141" i="7" s="1"/>
  <c r="AG150" i="7" s="1"/>
  <c r="H54" i="77"/>
  <c r="I54" i="77" s="1"/>
  <c r="G59" i="77"/>
  <c r="AM143" i="7" s="1"/>
  <c r="AE90" i="1"/>
  <c r="AE91" i="1" s="1"/>
  <c r="AH120" i="7"/>
  <c r="BF115" i="7"/>
  <c r="BF120" i="7" s="1"/>
  <c r="AA90" i="2"/>
  <c r="AA91" i="2" s="1"/>
  <c r="AH79" i="7"/>
  <c r="AC90" i="2"/>
  <c r="AC91" i="2" s="1"/>
  <c r="AU90" i="2"/>
  <c r="AU91" i="2" s="1"/>
  <c r="BE79" i="7"/>
  <c r="BE111" i="7" s="1"/>
  <c r="AM111" i="7"/>
  <c r="AD85" i="2"/>
  <c r="AV82" i="2"/>
  <c r="AV85" i="2" s="1"/>
  <c r="AM130" i="7"/>
  <c r="BE124" i="7"/>
  <c r="BE130" i="7" s="1"/>
  <c r="BF124" i="7"/>
  <c r="BF130" i="7" s="1"/>
  <c r="AH130" i="7"/>
  <c r="BF71" i="7"/>
  <c r="BF30" i="7"/>
  <c r="BF46" i="7"/>
  <c r="BF53" i="7"/>
  <c r="BF28" i="7"/>
  <c r="BF26" i="7"/>
  <c r="BF48" i="7"/>
  <c r="BF75" i="7"/>
  <c r="BF66" i="7"/>
  <c r="BF68" i="7"/>
  <c r="BF36" i="7"/>
  <c r="AH42" i="7"/>
  <c r="BF35" i="7"/>
  <c r="BF15" i="7"/>
  <c r="BF70" i="7"/>
  <c r="BF19" i="7"/>
  <c r="BF55" i="7"/>
  <c r="BF37" i="7"/>
  <c r="BF47" i="7"/>
  <c r="AM7" i="7"/>
  <c r="AL76" i="7"/>
  <c r="AL122" i="7" s="1"/>
  <c r="AL141" i="7" s="1"/>
  <c r="AH7" i="7"/>
  <c r="AE150" i="7" l="1"/>
  <c r="AL143" i="7"/>
  <c r="AL144" i="7" s="1"/>
  <c r="AE144" i="7"/>
  <c r="H59" i="77"/>
  <c r="I59" i="77" s="1"/>
  <c r="L66" i="77"/>
  <c r="L67" i="77" s="1"/>
  <c r="G65" i="77"/>
  <c r="G67" i="77" s="1"/>
  <c r="L69" i="77" s="1"/>
  <c r="K59" i="77"/>
  <c r="AG144" i="7"/>
  <c r="AH143" i="7"/>
  <c r="AH76" i="7"/>
  <c r="BF79" i="7"/>
  <c r="BF111" i="7" s="1"/>
  <c r="AH111" i="7"/>
  <c r="BF42" i="7"/>
  <c r="AL150" i="7"/>
  <c r="AM145" i="7"/>
  <c r="BE7" i="7"/>
  <c r="BE76" i="7" s="1"/>
  <c r="AM76" i="7"/>
  <c r="AM122" i="7" s="1"/>
  <c r="AM141" i="7" s="1"/>
  <c r="AN144" i="7" l="1"/>
  <c r="AM153" i="7"/>
  <c r="BE122" i="7"/>
  <c r="BE141" i="7" s="1"/>
  <c r="BE150" i="7" s="1"/>
  <c r="AH122" i="7"/>
  <c r="AH141" i="7" s="1"/>
  <c r="AH150" i="7" s="1"/>
  <c r="AD90" i="2"/>
  <c r="AD91" i="2" s="1"/>
  <c r="AV90" i="2"/>
  <c r="AV91" i="2" s="1"/>
  <c r="AM144" i="7"/>
  <c r="BF7" i="7"/>
  <c r="BF76" i="7" s="1"/>
  <c r="BF122" i="7" s="1"/>
  <c r="BF141" i="7" s="1"/>
  <c r="BF150" i="7" s="1"/>
  <c r="BE143" i="7"/>
  <c r="AM150" i="7"/>
  <c r="AM146" i="7"/>
  <c r="BE144" i="7" l="1"/>
  <c r="AH144" i="7"/>
  <c r="BF143" i="7"/>
  <c r="BF144" i="7" s="1"/>
  <c r="E36" i="77" l="1"/>
  <c r="E4" i="77" l="1"/>
  <c r="E28" i="77" l="1"/>
  <c r="E27" i="77" l="1"/>
  <c r="E33" i="77" s="1"/>
  <c r="E44" i="77" l="1"/>
  <c r="E54" i="77" s="1"/>
  <c r="E56" i="77" l="1"/>
  <c r="E59" i="77" s="1"/>
  <c r="R76" i="77" l="1"/>
</calcChain>
</file>

<file path=xl/sharedStrings.xml><?xml version="1.0" encoding="utf-8"?>
<sst xmlns="http://schemas.openxmlformats.org/spreadsheetml/2006/main" count="14021" uniqueCount="1891">
  <si>
    <t>School 
System</t>
  </si>
  <si>
    <t>% 
Change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</si>
  <si>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</si>
  <si>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</si>
  <si>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</si>
  <si>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</si>
  <si>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</si>
  <si>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</si>
  <si>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</si>
  <si>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</si>
  <si>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</si>
  <si>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</si>
  <si>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</si>
  <si>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</si>
  <si>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</si>
  <si>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</si>
  <si>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</si>
  <si>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</si>
  <si>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</si>
  <si>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</si>
  <si>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</si>
  <si>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</si>
  <si>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</si>
  <si>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</si>
  <si>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</si>
  <si>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</si>
  <si>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</si>
  <si>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</si>
  <si>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</si>
  <si>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</si>
  <si>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</si>
  <si>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</si>
  <si>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</si>
  <si>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</si>
  <si>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</si>
  <si>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</si>
  <si>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</si>
  <si>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</si>
  <si>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</si>
  <si>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</si>
  <si>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</si>
  <si>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</si>
  <si>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</si>
  <si>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</si>
  <si>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</si>
  <si>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</si>
  <si>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</si>
  <si>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</si>
  <si>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</si>
  <si>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</si>
  <si>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</si>
  <si>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</si>
  <si>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</si>
  <si>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</si>
  <si>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</si>
  <si>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</si>
  <si>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</si>
  <si>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</si>
  <si>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</si>
  <si>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</si>
  <si>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</si>
  <si>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</si>
  <si>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</si>
  <si>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</si>
  <si>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</si>
  <si>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</si>
  <si>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</si>
  <si>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</si>
  <si>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</si>
  <si>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</si>
  <si>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</si>
  <si>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</si>
  <si>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</si>
  <si>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</si>
  <si>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</si>
  <si>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</si>
  <si>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</si>
  <si>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</si>
  <si>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</si>
  <si>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</si>
  <si>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</si>
  <si>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</si>
  <si>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</si>
  <si>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</si>
  <si>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</si>
  <si>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</si>
  <si>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</si>
  <si>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</si>
  <si>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</si>
  <si>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</si>
  <si>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</si>
  <si>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</si>
  <si>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</si>
  <si>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</si>
  <si>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</si>
  <si>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</si>
  <si>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</si>
  <si>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</si>
  <si>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</si>
  <si>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</si>
  <si>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</si>
  <si>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</si>
  <si>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</si>
  <si>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</si>
  <si>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</si>
  <si>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</si>
  <si>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</si>
  <si>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</si>
  <si>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</si>
  <si>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</si>
  <si>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</si>
  <si>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</si>
  <si>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</si>
  <si>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</si>
  <si>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</si>
  <si>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</si>
  <si>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</si>
  <si>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</si>
  <si>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</si>
  <si>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</si>
  <si>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</si>
  <si>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</si>
  <si>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</si>
  <si>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</si>
  <si>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</si>
  <si>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</si>
  <si>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</si>
  <si>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</si>
  <si>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</si>
  <si>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</si>
  <si>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</si>
  <si>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</si>
  <si>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</si>
  <si>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</si>
  <si>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</si>
  <si>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</si>
  <si>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</si>
  <si>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</si>
  <si>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</si>
  <si>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</si>
  <si>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</si>
  <si>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</si>
  <si>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</si>
  <si>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</si>
  <si>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</si>
  <si>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</si>
  <si>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</si>
  <si>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</si>
  <si>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State Audit Adjustments are owed to the State, not the LEA; State Audit Adjustments are recognized in Table 1</t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</si>
  <si>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</si>
  <si>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</si>
  <si>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</si>
  <si>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</si>
  <si>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</si>
  <si>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</si>
  <si>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</si>
  <si>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</si>
  <si>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</si>
  <si>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</si>
  <si>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</si>
  <si>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</si>
  <si>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</si>
  <si>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</si>
  <si>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</si>
  <si>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</si>
  <si>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</si>
  <si>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</si>
  <si>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</si>
  <si>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</si>
  <si>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</si>
  <si>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</si>
  <si>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</si>
  <si>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</si>
  <si>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</si>
  <si>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</si>
  <si>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</si>
  <si>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</si>
  <si>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</si>
  <si>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</si>
  <si>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</si>
  <si>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</si>
  <si>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</si>
  <si>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</si>
  <si>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</si>
  <si>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</si>
  <si>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</si>
  <si>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</si>
  <si>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</si>
  <si>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</si>
  <si>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</si>
  <si>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</si>
  <si>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</si>
  <si>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</si>
  <si>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</si>
  <si>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</si>
  <si>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</si>
  <si>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</si>
  <si>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</si>
  <si>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</si>
  <si>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</si>
  <si>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</si>
  <si>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</si>
  <si>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</si>
  <si>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</si>
  <si>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</si>
  <si>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</si>
  <si>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</si>
  <si>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</si>
  <si>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</si>
  <si>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</si>
  <si>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</si>
  <si>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</si>
  <si>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</si>
  <si>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</si>
  <si>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</si>
  <si>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</si>
  <si>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</si>
  <si>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</si>
  <si>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</si>
  <si>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</si>
  <si>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</si>
  <si>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</si>
  <si>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</si>
  <si>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</si>
  <si>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</si>
  <si>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</si>
  <si>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</si>
  <si>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</si>
  <si>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</si>
  <si>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</si>
  <si>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</si>
  <si>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</si>
  <si>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</si>
  <si>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</si>
  <si>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</si>
  <si>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</si>
  <si>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</si>
  <si>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</si>
  <si>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</si>
  <si>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</si>
  <si>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</si>
  <si>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</si>
  <si>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</si>
  <si>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</si>
  <si>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</si>
  <si>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</si>
  <si>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</si>
  <si>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</si>
  <si>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</si>
  <si>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</si>
  <si>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</si>
  <si>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</si>
  <si>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</si>
  <si>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</si>
  <si>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</si>
  <si>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C3c</t>
  </si>
  <si>
    <t>T4, C2</t>
  </si>
  <si>
    <t>T5A1, C6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</si>
  <si>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</si>
  <si>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</si>
  <si>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</si>
  <si>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</si>
  <si>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</si>
  <si>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</si>
  <si>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</si>
  <si>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</si>
  <si>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</si>
  <si>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</si>
  <si>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</si>
  <si>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</si>
  <si>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</si>
  <si>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</si>
  <si>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</si>
  <si>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</si>
  <si>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</si>
  <si>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</si>
  <si>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</si>
  <si>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</si>
  <si>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</si>
  <si>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</si>
  <si>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</si>
  <si>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</si>
  <si>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</si>
  <si>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</si>
  <si>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</si>
  <si>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</si>
  <si>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</si>
  <si>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</si>
  <si>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</si>
  <si>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</si>
  <si>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</si>
  <si>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</si>
  <si>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</si>
  <si>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</si>
  <si>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</si>
  <si>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Mandated Costs in Health Insurance, Retirement and Fuel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</si>
  <si>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</si>
  <si>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</si>
  <si>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</si>
  <si>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</si>
  <si>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</si>
  <si>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</si>
  <si>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</si>
  <si>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</si>
  <si>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</si>
  <si>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</si>
  <si>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</si>
  <si>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T4, C7</t>
  </si>
  <si>
    <t>T5C2,T5C3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</si>
  <si>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</si>
  <si>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</si>
  <si>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</si>
  <si>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</si>
  <si>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</si>
  <si>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</si>
  <si>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</si>
  <si>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</si>
  <si>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</si>
  <si>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</si>
  <si>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</si>
  <si>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</si>
  <si>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</si>
  <si>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</si>
  <si>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</si>
  <si>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</si>
  <si>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</si>
  <si>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</si>
  <si>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</si>
  <si>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</si>
  <si>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</si>
  <si>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</si>
  <si>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</si>
  <si>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</si>
  <si>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</si>
  <si>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</si>
  <si>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</si>
  <si>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</si>
  <si>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</si>
  <si>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</si>
  <si>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</si>
  <si>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</si>
  <si>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</si>
  <si>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</si>
  <si>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</si>
  <si>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</si>
  <si>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</si>
  <si>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</si>
  <si>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</si>
  <si>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</si>
  <si>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</si>
  <si>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</si>
  <si>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</si>
  <si>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</si>
  <si>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</si>
  <si>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</si>
  <si>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</si>
  <si>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 xml:space="preserve">
Table (T),
Column (C)</t>
  </si>
  <si>
    <t>TABLE 1: STATE LEVEL SUMMARY</t>
  </si>
  <si>
    <t xml:space="preserve">K.
</t>
  </si>
  <si>
    <t xml:space="preserve">J.
</t>
  </si>
  <si>
    <t xml:space="preserve">N.
</t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</si>
  <si>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</si>
  <si>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</si>
  <si>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</si>
  <si>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>State Cost
Allocation</t>
  </si>
  <si>
    <t xml:space="preserve">Total
State Cost
Allocation
and
Local
Revenue
Representation
Monthly 
Payment
</t>
  </si>
  <si>
    <t xml:space="preserve">Total
State Cost
Allocation
and
Local
Revenue
Representation
Payment
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</si>
  <si>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</si>
  <si>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</si>
  <si>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</si>
  <si>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</si>
  <si>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</si>
  <si>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</si>
  <si>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</si>
  <si>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</si>
  <si>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</si>
  <si>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</si>
  <si>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</si>
  <si>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</si>
  <si>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</si>
  <si>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</si>
  <si>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</si>
  <si>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</si>
  <si>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</si>
  <si>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</si>
  <si>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</si>
  <si>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</si>
  <si>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</si>
  <si>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</si>
  <si>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</si>
  <si>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</si>
  <si>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</si>
  <si>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</si>
  <si>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</si>
  <si>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</si>
  <si>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</si>
  <si>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Democracy Prep</t>
  </si>
  <si>
    <t>Baton Rouge College Prep</t>
  </si>
  <si>
    <t>Level 4 Allocations</t>
  </si>
  <si>
    <t>T3, C5</t>
  </si>
  <si>
    <t>T4, C10</t>
  </si>
  <si>
    <t xml:space="preserve">State Cost
Allocation
Monthly
Payment
</t>
  </si>
  <si>
    <t>Total
Local Revenue Representation
due monthly
to Other
Public Schools</t>
  </si>
  <si>
    <t>Total Type 5 Charters - LA</t>
  </si>
  <si>
    <t>Stipends
 for
Foreign
Associate/
Escadrille
Teachers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</si>
  <si>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</si>
  <si>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</si>
  <si>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</si>
  <si>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</si>
  <si>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</si>
  <si>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</si>
  <si>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State Total</t>
  </si>
  <si>
    <t>Balance Due</t>
  </si>
  <si>
    <t>Balance Due EBR</t>
  </si>
  <si>
    <t>Initial
Funding
for SCA</t>
  </si>
  <si>
    <t>Allocation
Based on
6% Adder
or
Minimum</t>
  </si>
  <si>
    <t>Total Lab &amp; State Approved Schools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</si>
  <si>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</si>
  <si>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</si>
  <si>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</si>
  <si>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</si>
  <si>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</si>
  <si>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</si>
  <si>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</si>
  <si>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</si>
  <si>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</si>
  <si>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</si>
  <si>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</si>
  <si>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</si>
  <si>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</si>
  <si>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</si>
  <si>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</si>
  <si>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</si>
  <si>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</si>
  <si>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</si>
  <si>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</si>
  <si>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</si>
  <si>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</si>
  <si>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</si>
  <si>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</si>
  <si>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</si>
  <si>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</si>
  <si>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</si>
  <si>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C12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</si>
  <si>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</si>
  <si>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</si>
  <si>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</si>
  <si>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</si>
  <si>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</si>
  <si>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</si>
  <si>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</si>
  <si>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</si>
  <si>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</si>
  <si>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</si>
  <si>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</si>
  <si>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</si>
  <si>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</si>
  <si>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</si>
  <si>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</si>
  <si>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</si>
  <si>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</si>
  <si>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</si>
  <si>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</si>
  <si>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</si>
  <si>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</si>
  <si>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</si>
  <si>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</si>
  <si>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</si>
  <si>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</si>
  <si>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</si>
  <si>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</si>
  <si>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</si>
  <si>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LAVCA 10% Return to State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</si>
  <si>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</si>
  <si>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</si>
  <si>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</si>
  <si>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</si>
  <si>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</si>
  <si>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</si>
  <si>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</si>
  <si>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</si>
  <si>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</si>
  <si>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</si>
  <si>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</si>
  <si>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</si>
  <si>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</si>
  <si>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</si>
  <si>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</si>
  <si>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</si>
  <si>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</si>
  <si>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</si>
  <si>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</si>
  <si>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</si>
  <si>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</si>
  <si>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</si>
  <si>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</si>
  <si>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</si>
  <si>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</si>
  <si>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</si>
  <si>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</si>
  <si>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</si>
  <si>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</si>
  <si>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</si>
  <si>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</si>
  <si>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</si>
  <si>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</si>
  <si>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</si>
  <si>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</si>
  <si>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</si>
  <si>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</si>
  <si>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</si>
  <si>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</si>
  <si>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</si>
  <si>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</si>
  <si>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</si>
  <si>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</si>
  <si>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</si>
  <si>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</si>
  <si>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</si>
  <si>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</si>
  <si>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t>Table 5A3
Office of Juvenile
Justice (OJJ)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</si>
  <si>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</si>
  <si>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</si>
  <si>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</si>
  <si>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</si>
  <si>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</si>
  <si>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</si>
  <si>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</si>
  <si>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</si>
  <si>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</si>
  <si>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</si>
  <si>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</si>
  <si>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</si>
  <si>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</si>
  <si>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</si>
  <si>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</si>
  <si>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</si>
  <si>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</si>
  <si>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</si>
  <si>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</si>
  <si>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</si>
  <si>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</si>
  <si>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</si>
  <si>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</si>
  <si>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</si>
  <si>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</si>
  <si>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</si>
  <si>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</si>
  <si>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</si>
  <si>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</si>
  <si>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</si>
  <si>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</si>
  <si>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</si>
  <si>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</si>
  <si>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</si>
  <si>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Legacy Type 2
Charter Schools</t>
  </si>
  <si>
    <t>Career &amp;
Technical
Education</t>
  </si>
  <si>
    <t>Students
With
Disabilities</t>
  </si>
  <si>
    <t>Gifted &amp;
Talented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</si>
  <si>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</si>
  <si>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</si>
  <si>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</si>
  <si>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</si>
  <si>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</si>
  <si>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</si>
  <si>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</si>
  <si>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</si>
  <si>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</si>
  <si>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State Cost
Allocation
and Local
Revenue
Representation
Monthly
Payment</t>
  </si>
  <si>
    <t>Total
State Cost
Allocation
and Local
Revenue
Representation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</si>
  <si>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</si>
  <si>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</si>
  <si>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</si>
  <si>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</si>
  <si>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</si>
  <si>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</si>
  <si>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</si>
  <si>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</si>
  <si>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</si>
  <si>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</si>
  <si>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</si>
  <si>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</si>
  <si>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</si>
  <si>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</si>
  <si>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</si>
  <si>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</si>
  <si>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</si>
  <si>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</si>
  <si>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8.</t>
  </si>
  <si>
    <t>JCFA
Lafayette</t>
  </si>
  <si>
    <t>Collegiate Academies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</si>
  <si>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</si>
  <si>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</si>
  <si>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</si>
  <si>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</si>
  <si>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</si>
  <si>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</si>
  <si>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</si>
  <si>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C5 + C7 + C11</t>
  </si>
  <si>
    <t>C14 + C18</t>
  </si>
  <si>
    <t>C4 + C6
+ C13</t>
  </si>
  <si>
    <t>C5 + C7
+ C14</t>
  </si>
  <si>
    <t>C11 + C18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</si>
  <si>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</si>
  <si>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</si>
  <si>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</si>
  <si>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</si>
  <si>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</si>
  <si>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</si>
  <si>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</si>
  <si>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</si>
  <si>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</si>
  <si>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</si>
  <si>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</si>
  <si>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</si>
  <si>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</si>
  <si>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</si>
  <si>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</si>
  <si>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</si>
  <si>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</si>
  <si>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</si>
  <si>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</si>
  <si>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</si>
  <si>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</si>
  <si>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</si>
  <si>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</si>
  <si>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</si>
  <si>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</si>
  <si>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</si>
  <si>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</si>
  <si>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</si>
  <si>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</si>
  <si>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</si>
  <si>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</si>
  <si>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</si>
  <si>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</si>
  <si>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</si>
  <si>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</si>
  <si>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</si>
  <si>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</si>
  <si>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</si>
  <si>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</si>
  <si>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</si>
  <si>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</si>
  <si>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</si>
  <si>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</si>
  <si>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</si>
  <si>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</si>
  <si>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</si>
  <si>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</si>
  <si>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</si>
  <si>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</si>
  <si>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</si>
  <si>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</si>
  <si>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</si>
  <si>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</si>
  <si>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</si>
  <si>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</si>
  <si>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</si>
  <si>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</si>
  <si>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</si>
  <si>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</si>
  <si>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</si>
  <si>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</si>
  <si>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</si>
  <si>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</si>
  <si>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</si>
  <si>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</si>
  <si>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</si>
  <si>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</si>
  <si>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</si>
  <si>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</si>
  <si>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</si>
  <si>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</si>
  <si>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</si>
  <si>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</si>
  <si>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</si>
  <si>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</si>
  <si>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</si>
  <si>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</si>
  <si>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</si>
  <si>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</si>
  <si>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</si>
  <si>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</si>
  <si>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</si>
  <si>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</si>
  <si>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</si>
  <si>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</si>
  <si>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</si>
  <si>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</si>
  <si>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</si>
  <si>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</si>
  <si>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</si>
  <si>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</si>
  <si>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</si>
  <si>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</si>
  <si>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</si>
  <si>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</si>
  <si>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</si>
  <si>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</si>
  <si>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</si>
  <si>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C1 + C2 + C3</t>
  </si>
  <si>
    <t>Historical Data</t>
  </si>
  <si>
    <t>C4 + C5</t>
  </si>
  <si>
    <t>C1 + C2 + C3 + C12</t>
  </si>
  <si>
    <t>Values</t>
  </si>
  <si>
    <t>Link to Charter Per Pupil</t>
  </si>
  <si>
    <t>C1 x C6b</t>
  </si>
  <si>
    <t>C2 + C3 +
C4 + C5 + C6</t>
  </si>
  <si>
    <t>C1 + C7</t>
  </si>
  <si>
    <t>C8 x C9</t>
  </si>
  <si>
    <t>C10 - C11a</t>
  </si>
  <si>
    <t>C12 ÷ C10</t>
  </si>
  <si>
    <t>C11a ÷ C10</t>
  </si>
  <si>
    <t>C11a ÷ C1</t>
  </si>
  <si>
    <t>Lesser of
C17 and C19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</si>
  <si>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</si>
  <si>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</si>
  <si>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</si>
  <si>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</si>
  <si>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</si>
  <si>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</si>
  <si>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</si>
  <si>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</si>
  <si>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</si>
  <si>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</si>
  <si>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</si>
  <si>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</si>
  <si>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</si>
  <si>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</si>
  <si>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</si>
  <si>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</si>
  <si>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</si>
  <si>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</si>
  <si>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</si>
  <si>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</si>
  <si>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</si>
  <si>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</si>
  <si>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</si>
  <si>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</si>
  <si>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</si>
  <si>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</si>
  <si>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</si>
  <si>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</si>
  <si>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</si>
  <si>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</si>
  <si>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</si>
  <si>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</si>
  <si>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</si>
  <si>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</si>
  <si>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C23</t>
  </si>
  <si>
    <t>C6 x C7</t>
  </si>
  <si>
    <t>C9 x C10</t>
  </si>
  <si>
    <t>C12 x C13</t>
  </si>
  <si>
    <t>C15 x C16</t>
  </si>
  <si>
    <t>C3 + C5 + C8 + C11 + C14 + C17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</si>
  <si>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</si>
  <si>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</si>
  <si>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</si>
  <si>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</si>
  <si>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</si>
  <si>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</si>
  <si>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</si>
  <si>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</si>
  <si>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</si>
  <si>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</si>
  <si>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C5 + C14</t>
  </si>
  <si>
    <t>C8 + C17</t>
  </si>
  <si>
    <t>Link to OJJ ADM</t>
  </si>
  <si>
    <t>Value</t>
  </si>
  <si>
    <t>Link to Prior Month,</t>
  </si>
  <si>
    <t>C38 + C39</t>
  </si>
  <si>
    <t>C40 - C41</t>
  </si>
  <si>
    <t>(24a)</t>
  </si>
  <si>
    <t>(28a)</t>
  </si>
  <si>
    <t>C24 + C40</t>
  </si>
  <si>
    <t>C27 + C43</t>
  </si>
  <si>
    <t>C21</t>
  </si>
  <si>
    <t>C37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</si>
  <si>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</si>
  <si>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</si>
  <si>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</si>
  <si>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</si>
  <si>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</si>
  <si>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</si>
  <si>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</si>
  <si>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</si>
  <si>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</si>
  <si>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</si>
  <si>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</si>
  <si>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</si>
  <si>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</si>
  <si>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</si>
  <si>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</si>
  <si>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</si>
  <si>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C16 + C20</t>
  </si>
  <si>
    <t>C37 + C38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</si>
  <si>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</si>
  <si>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</si>
  <si>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</si>
  <si>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</si>
  <si>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</si>
  <si>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</si>
  <si>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</si>
  <si>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</si>
  <si>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</si>
  <si>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</si>
  <si>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</si>
  <si>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t>Link out
of File</t>
  </si>
  <si>
    <t>Linked before any adjs are applied (Linked to Levels 1, 2, &amp; 3); only includes entities included in Table 3; Virtuals-add 10% return to state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</si>
  <si>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</si>
  <si>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</si>
  <si>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</si>
  <si>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</si>
  <si>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</si>
  <si>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</si>
  <si>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</si>
  <si>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</si>
  <si>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</si>
  <si>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</si>
  <si>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</si>
  <si>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</si>
  <si>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</si>
  <si>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</si>
  <si>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Back TIF out Tbl 3, Lvl 2. NO change to Tbl 7</t>
  </si>
  <si>
    <t>Total MFP
State Cost
Allocation
+/- Mid-Year
Adjustments
- Admin Fee
+/- Audit Adj.
+ Monthly
Level 4</t>
  </si>
  <si>
    <t>For App Ctrl Only</t>
  </si>
  <si>
    <t>C5a x 60%</t>
  </si>
  <si>
    <t>C4a x 150%</t>
  </si>
  <si>
    <t>C3a x 6%</t>
  </si>
  <si>
    <t>C2a x 22%</t>
  </si>
  <si>
    <t>Per Pupil (I3)
C5 ÷ C6</t>
  </si>
  <si>
    <t>Per Pupil (K3)
Resolution</t>
  </si>
  <si>
    <t>SIS Multistats</t>
  </si>
  <si>
    <t>Link to Prior Month File</t>
  </si>
  <si>
    <t>Total MFP State Cost Allocation
+/- Mid-Year Adjs
+/- Audit Adjs
+ Total Level 4</t>
  </si>
  <si>
    <t>Link to October Tab in Mid-Year File</t>
  </si>
  <si>
    <t>Link to February Tab in Mid-Year File</t>
  </si>
  <si>
    <t>Link to October Tab
in Mid-Year File</t>
  </si>
  <si>
    <t>Link to February Tab
in Mid-Year File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</si>
  <si>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</si>
  <si>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</si>
  <si>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</si>
  <si>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</si>
  <si>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</si>
  <si>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</si>
  <si>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</si>
  <si>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</si>
  <si>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</si>
  <si>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</si>
  <si>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</si>
  <si>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</si>
  <si>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</si>
  <si>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</si>
  <si>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</si>
  <si>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</si>
  <si>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</si>
  <si>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</si>
  <si>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</si>
  <si>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</si>
  <si>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</si>
  <si>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</si>
  <si>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</si>
  <si>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</si>
  <si>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</si>
  <si>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</si>
  <si>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</si>
  <si>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</si>
  <si>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</si>
  <si>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</si>
  <si>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</si>
  <si>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</si>
  <si>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</si>
  <si>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</si>
  <si>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</si>
  <si>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</si>
  <si>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</si>
  <si>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</si>
  <si>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</si>
  <si>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</si>
  <si>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</si>
  <si>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</si>
  <si>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</si>
  <si>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</si>
  <si>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</si>
  <si>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</si>
  <si>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</si>
  <si>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C6a ÷ 37,500</t>
  </si>
  <si>
    <t>C10 x 34%</t>
  </si>
  <si>
    <t>Total MFP
Allocation
- State Cost
Allocations to
Other Public Schools
+/- Adjustments
+ Total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</si>
  <si>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</si>
  <si>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</si>
  <si>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</si>
  <si>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</si>
  <si>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</si>
  <si>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</si>
  <si>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</si>
  <si>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</si>
  <si>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</si>
  <si>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</si>
  <si>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</si>
  <si>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</si>
  <si>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</si>
  <si>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</si>
  <si>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</si>
  <si>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</si>
  <si>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</si>
  <si>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</si>
  <si>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</si>
  <si>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</si>
  <si>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</si>
  <si>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</si>
  <si>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New Vision
Learning
Academy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</si>
  <si>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</si>
  <si>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</si>
  <si>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</si>
  <si>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</si>
  <si>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</si>
  <si>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Univ View 10% Return to State</t>
  </si>
  <si>
    <t>Current</t>
  </si>
  <si>
    <t>Career
Development
Fund
Allocation</t>
  </si>
  <si>
    <t>Economy-
of-Scale:
If &lt; 7,500,
then
7,500 less
February
Membership</t>
  </si>
  <si>
    <t>First Year New Type 2 Charter Schools</t>
  </si>
  <si>
    <t>Mid-Year Student Allocations</t>
  </si>
  <si>
    <t>N/A</t>
  </si>
  <si>
    <t>Unweighted
State Cost
Allocation</t>
  </si>
  <si>
    <t>2A-1</t>
  </si>
  <si>
    <t>2A-2</t>
  </si>
  <si>
    <t>f(x)</t>
  </si>
  <si>
    <t>Statewide YTD until April: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</si>
  <si>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</si>
  <si>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</si>
  <si>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</si>
  <si>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</si>
  <si>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</si>
  <si>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t>State Cost
Allocation
and LRR
Monthly
Payment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</si>
  <si>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</si>
  <si>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</si>
  <si>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</si>
  <si>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</si>
  <si>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</si>
  <si>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</si>
  <si>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</si>
  <si>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Reconcile</t>
  </si>
  <si>
    <t>App Ctrl</t>
  </si>
  <si>
    <t>Audit Summary</t>
  </si>
  <si>
    <t>Rounding Diff</t>
  </si>
  <si>
    <t>Reconcile 2</t>
  </si>
  <si>
    <t>Athlos
Academy
of Jefferson
Parish</t>
  </si>
  <si>
    <t>Tab Order</t>
  </si>
  <si>
    <t>Ad Valorem
Constitutional Tax</t>
  </si>
  <si>
    <t>Total
State Cost
Allocation
and
Local Revenue
Representation
Payment</t>
  </si>
  <si>
    <t xml:space="preserve">State Cost
Allocation
and
Local Revenue
Representation
Monthly
Payment
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</si>
  <si>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</si>
  <si>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</si>
  <si>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</si>
  <si>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</si>
  <si>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</si>
  <si>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</si>
  <si>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</si>
  <si>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</si>
  <si>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</si>
  <si>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</si>
  <si>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</si>
  <si>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</si>
  <si>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</si>
  <si>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</si>
  <si>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</si>
  <si>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</si>
  <si>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</si>
  <si>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</si>
  <si>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</si>
  <si>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</si>
  <si>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</si>
  <si>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</si>
  <si>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</si>
  <si>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</si>
  <si>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</si>
  <si>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</si>
  <si>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</si>
  <si>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</si>
  <si>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</si>
  <si>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</si>
  <si>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</si>
  <si>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</si>
  <si>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</si>
  <si>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</si>
  <si>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</si>
  <si>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Pay Raise Amount</t>
  </si>
  <si>
    <t>Retirement Allocation</t>
  </si>
  <si>
    <t xml:space="preserve">
Total 
Cost</t>
  </si>
  <si>
    <t>Total Staff
FTE Count</t>
  </si>
  <si>
    <t>Total 
Pay Raise
Cost</t>
  </si>
  <si>
    <t xml:space="preserve">Total Retirement Cost </t>
  </si>
  <si>
    <t>Grand Total</t>
  </si>
  <si>
    <t>Redistribution
Allocation
$38,456,219</t>
  </si>
  <si>
    <t>C3 + C5 + C7</t>
  </si>
  <si>
    <t>C2 + C3 + C5 + C7</t>
  </si>
  <si>
    <t>C6 x $100</t>
  </si>
  <si>
    <t>Continuation of Prior Year Pay Raises</t>
  </si>
  <si>
    <t>T3A, C7</t>
  </si>
  <si>
    <t>T3, C36</t>
  </si>
  <si>
    <t>T3A, C3+C5</t>
  </si>
  <si>
    <t>Total RSD/Type 5 Charters</t>
  </si>
  <si>
    <t>Recovery
School
District
&amp;
Type 5
Charters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</si>
  <si>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</si>
  <si>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</si>
  <si>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</si>
  <si>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</si>
  <si>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</si>
  <si>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</si>
  <si>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</si>
  <si>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</si>
  <si>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</si>
  <si>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</si>
  <si>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</si>
  <si>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</si>
  <si>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</si>
  <si>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</si>
  <si>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</si>
  <si>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</si>
  <si>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</si>
  <si>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</si>
  <si>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</si>
  <si>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</si>
  <si>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</si>
  <si>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</si>
  <si>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</si>
  <si>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</si>
  <si>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</si>
  <si>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</si>
  <si>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</si>
  <si>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</si>
  <si>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</si>
  <si>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</si>
  <si>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</si>
  <si>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</si>
  <si>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</si>
  <si>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</si>
  <si>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</si>
  <si>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</si>
  <si>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</si>
  <si>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February 1 Student Membership Count</t>
  </si>
  <si>
    <t>Economically Disadvantaged (22%)</t>
  </si>
  <si>
    <t>Special Education Weight (150%)</t>
  </si>
  <si>
    <t>Gifted and Talented Weight (60%)</t>
  </si>
  <si>
    <t>C22 + C23
T4, C2; T4, C14</t>
  </si>
  <si>
    <t>C24
T4, C7; T4, C9; T4, C10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</si>
  <si>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</si>
  <si>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</si>
  <si>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Recovery 
School 
District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</si>
  <si>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(J.1a+J.1b+J.2+J.3+J.4+J.5+J.6+J.7+J.8)</t>
    </r>
  </si>
  <si>
    <r>
      <t xml:space="preserve">Total
State Cost
Allocation
and LRR
</t>
    </r>
    <r>
      <rPr>
        <b/>
        <sz val="10"/>
        <color rgb="FFFF0000"/>
        <rFont val="Arial"/>
        <family val="2"/>
      </rPr>
      <t xml:space="preserve">
(Gross of
Admin Fees)</t>
    </r>
  </si>
  <si>
    <t>Redesign Dalton Charter School</t>
  </si>
  <si>
    <t>Redesign Lanier Charter School</t>
  </si>
  <si>
    <t>Redesign Glen Oaks</t>
  </si>
  <si>
    <t>1.75 to RSD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</si>
  <si>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</si>
  <si>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</si>
  <si>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</si>
  <si>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</si>
  <si>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</si>
  <si>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</t>
  </si>
  <si>
    <t>Table 1 State Cost</t>
  </si>
  <si>
    <t xml:space="preserve">Livingston Includes TIF of 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</si>
  <si>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</si>
  <si>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</si>
  <si>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</si>
  <si>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</si>
  <si>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</si>
  <si>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</si>
  <si>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</si>
  <si>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</si>
  <si>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Projected
Yield of
Property
Tax Millage
Rate of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</si>
  <si>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</si>
  <si>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</si>
  <si>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</si>
  <si>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</si>
  <si>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State Approved
Public Schools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</si>
  <si>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</si>
  <si>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3C1</t>
  </si>
  <si>
    <t>Percent
Change
of Net
Assessed
Taxable
Property</t>
  </si>
  <si>
    <t>Noble
Minds
Institute
W18001</t>
  </si>
  <si>
    <t>Noble
Minds
Institute</t>
  </si>
  <si>
    <t>Noble Minds Institute</t>
  </si>
  <si>
    <t>School Systems
and Schools</t>
  </si>
  <si>
    <t>C49 - C50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</si>
  <si>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</si>
  <si>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</si>
  <si>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</si>
  <si>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</si>
  <si>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</si>
  <si>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YTD Payments</t>
  </si>
  <si>
    <t>Monthly Pmt</t>
  </si>
  <si>
    <t>Gifted and
Talented
Students
(GT)</t>
  </si>
  <si>
    <t>Economy-
of-Scale
Percent
Support</t>
  </si>
  <si>
    <t>Total
Weighted
Add-On
Student
Units</t>
  </si>
  <si>
    <t>Total
Weighted
Membership
and Units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</si>
  <si>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</si>
  <si>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</si>
  <si>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</si>
  <si>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</si>
  <si>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</si>
  <si>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</si>
  <si>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</si>
  <si>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</si>
  <si>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</si>
  <si>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</si>
  <si>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Mandated Cost
Adjustment</t>
  </si>
  <si>
    <t>Continuation
of Prior Year
Pay Raises
Per Pupil
Amount</t>
  </si>
  <si>
    <t>Increase
Cost
Adjustment</t>
  </si>
  <si>
    <t>Continuation
of Prior Year
Pay Raises
Per Pupil</t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</si>
  <si>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</si>
  <si>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</si>
  <si>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</si>
  <si>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</si>
  <si>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</si>
  <si>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</si>
  <si>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</si>
  <si>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</si>
  <si>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</si>
  <si>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</si>
  <si>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t>Admin
Fee to the
Dept. of
Education
.25%</t>
  </si>
  <si>
    <t>Year To
Date State
Payments</t>
  </si>
  <si>
    <t>Admin
Fee to the
Dept. of
Education
0.25%</t>
  </si>
  <si>
    <t>Prior Year Audit Adjustments</t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</si>
  <si>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</si>
  <si>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</si>
  <si>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</si>
  <si>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</si>
  <si>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</si>
  <si>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</si>
  <si>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</si>
  <si>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</si>
  <si>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</si>
  <si>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</si>
  <si>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t>T7, C27</t>
  </si>
  <si>
    <t>T7, C32</t>
  </si>
  <si>
    <t>T7, C36</t>
  </si>
  <si>
    <t>T7, C39</t>
  </si>
  <si>
    <t>T7, C40</t>
  </si>
  <si>
    <t>Total
Sales Tax
Revenue
With CAFR
Audit Adjs.</t>
  </si>
  <si>
    <t>Total
Ad Valorem
Revenue
Including Debt
With CAFR
Audit Adjs.</t>
  </si>
  <si>
    <t>State
Admin Fee
to the 
Dept. of
Education
Current</t>
  </si>
  <si>
    <t>State
Admin Fee
to the 
Dept. of
Education
YTD Pmt</t>
  </si>
  <si>
    <t>Local
Admin Fee
to the 
Dept. of
Education
Current</t>
  </si>
  <si>
    <t>Local
Admin Fee
to the 
Dept. of
Education
YTD Pmt</t>
  </si>
  <si>
    <t>YTD Payment
From App Ctrl</t>
  </si>
  <si>
    <t>C46 - C47</t>
  </si>
  <si>
    <t>Internal Only - Outside Print Area</t>
  </si>
  <si>
    <t>Reconcile
June</t>
  </si>
  <si>
    <t>Balance in June</t>
  </si>
  <si>
    <t>OJJ Rounding</t>
  </si>
  <si>
    <t>Level 1 State Cost Allocation</t>
  </si>
  <si>
    <t xml:space="preserve">Level 2 Incentive for Local Effort 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</si>
  <si>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Schools, and Legacy Type 2 Charter Schools)</t>
    </r>
  </si>
  <si>
    <r>
      <rPr>
        <b/>
        <sz val="12"/>
        <rFont val="Arial Narrow"/>
        <family val="2"/>
      </rPr>
      <t>Mid-Year Student Allocations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>(Placeholder)</t>
    </r>
  </si>
  <si>
    <t>Total MFP State Cost Allocation</t>
  </si>
  <si>
    <t>Internal Only</t>
  </si>
  <si>
    <t>C8 x $241
Or Minimum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</si>
  <si>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</si>
  <si>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</si>
  <si>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</si>
  <si>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</si>
  <si>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</si>
  <si>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</si>
  <si>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</si>
  <si>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</si>
  <si>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T9, C6 x 90%</t>
  </si>
  <si>
    <t>T9, C7 x 90%</t>
  </si>
  <si>
    <t>T9, C8 x 90%</t>
  </si>
  <si>
    <t>T9, C9 x 90%</t>
  </si>
  <si>
    <t>T9, C10 x 90%</t>
  </si>
  <si>
    <t>T9, C12 x 90%</t>
  </si>
  <si>
    <t>2019 Assessed Property Value</t>
  </si>
  <si>
    <t>Summary Of 2019-2020 Ad Valorem Taxes</t>
  </si>
  <si>
    <t>2019-2020 Summary Of Sales Taxes</t>
  </si>
  <si>
    <t>Prior Year
T7, C34</t>
  </si>
  <si>
    <t>2019-2020 Computed Sales Tax Base</t>
  </si>
  <si>
    <t>FY2019-20 AFR KPC 63250</t>
  </si>
  <si>
    <t>2019
Ad Valorem
Tax Revenues</t>
  </si>
  <si>
    <t>2019
Net Assessed
Taxable
Property
with Growth
Cap of 10%</t>
  </si>
  <si>
    <t>FY2019-20
Sales Tax
Revenue</t>
  </si>
  <si>
    <t>FY2019-20
Computed
Sales
Tax Base
with Growth
Cap of 15%</t>
  </si>
  <si>
    <t>February 1, 2021
Student Membership</t>
  </si>
  <si>
    <r>
      <t xml:space="preserve">February 1 Mid-year Adj. for Student Growth </t>
    </r>
    <r>
      <rPr>
        <b/>
        <sz val="12"/>
        <color rgb="FFFF0000"/>
        <rFont val="Arial Narrow"/>
        <family val="2"/>
      </rPr>
      <t>(Placeholder)</t>
    </r>
  </si>
  <si>
    <t>Appropriation</t>
  </si>
  <si>
    <t>FY2019-20 Certificated and Non-Certificated Pay Raise</t>
  </si>
  <si>
    <t>FY2021-22 Certificated and Non-Certificated Pay Raise</t>
  </si>
  <si>
    <t>FY2019-20 Pay Raise</t>
  </si>
  <si>
    <t>FY2021-22 Pay Raise</t>
  </si>
  <si>
    <t>International Assoc/Escadrille Salaries</t>
  </si>
  <si>
    <t>International Assoc/Escadrille Stipends</t>
  </si>
  <si>
    <t>Total
State Cost
Allocation
+ Monthly Level 4</t>
  </si>
  <si>
    <t>FY2021-22
Budget Letter
Task Force
Simulation
3.3.21</t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</si>
  <si>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Costs)</t>
    </r>
  </si>
  <si>
    <t>FY2021-22
Total MFP
Allocation
- State Cost
Allocations to
Other Public
Schools</t>
  </si>
  <si>
    <t>October
2021
Mid-Year
Adjustment
for Students</t>
  </si>
  <si>
    <t>February
2022
Mid-Year
Adjustment
for Students</t>
  </si>
  <si>
    <t>FY2021-22
Total MFP
Allocation
- State Cost
Allocations to
Other Public
Schools
+/- Adjustments</t>
  </si>
  <si>
    <t>FY2021-22
Total MFP
Allocation
- State Cost
Allocations to
Other Public
Schools
+/- Adjustments
+ Monthly Level 4</t>
  </si>
  <si>
    <t>FY2021-22
Total MFP
Allocation
- State Cost
Allocations to
Other Public
Schools
+/- Adjustments
+ Total Level 4
Funds</t>
  </si>
  <si>
    <t>Per SIS
2-1-21</t>
  </si>
  <si>
    <r>
      <t xml:space="preserve">State Funds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</si>
  <si>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t>Feb. 1, 2021
MFP Funded
Membership</t>
  </si>
  <si>
    <r>
      <t xml:space="preserve">MFP Funded
Membership
</t>
    </r>
    <r>
      <rPr>
        <sz val="10"/>
        <color indexed="18"/>
        <rFont val="Arial"/>
        <family val="2"/>
      </rPr>
      <t xml:space="preserve">
City/Parish
School Systems,
New Type 2
Charter Schools,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</si>
  <si>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(City/Parish
School Systems,
New Type 2
Charter Schools,
&amp; RSD/Type 5
Charter Schools)</t>
    </r>
  </si>
  <si>
    <r>
      <t xml:space="preserve">Total
Level 3
State Cost
Allocation
</t>
    </r>
    <r>
      <rPr>
        <sz val="10"/>
        <color indexed="18"/>
        <rFont val="Arial"/>
        <family val="2"/>
      </rPr>
      <t>(Without
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</si>
  <si>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
Continuation
of Prior Year
Pay Raises)</t>
    </r>
  </si>
  <si>
    <t>International Language Associate Salary Allocation</t>
  </si>
  <si>
    <r>
      <t xml:space="preserve">International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</si>
  <si>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</si>
  <si>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t>Total MFP
State Cost
Allocation
+/- Mid-Year Adjs
+/- Audit Adjs
+ Monthly
Level 4</t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</si>
  <si>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</si>
  <si>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2-1-21)</t>
    </r>
  </si>
  <si>
    <r>
      <t xml:space="preserve">Student Count
</t>
    </r>
    <r>
      <rPr>
        <sz val="10"/>
        <color indexed="18"/>
        <rFont val="Arial"/>
        <family val="2"/>
      </rPr>
      <t>(Per SIS
10-1-20)</t>
    </r>
  </si>
  <si>
    <r>
      <t xml:space="preserve">Student Count
</t>
    </r>
    <r>
      <rPr>
        <sz val="10"/>
        <color indexed="18"/>
        <rFont val="Arial"/>
        <family val="2"/>
      </rPr>
      <t>(Per SER
2-1-21)</t>
    </r>
  </si>
  <si>
    <t>Feb. 1, 2021
MFP
Funded
Membership</t>
  </si>
  <si>
    <t>Feb. 1, 2021
MFP
Funded
Membership
+ OJJ ADM</t>
  </si>
  <si>
    <t>Change in
Funded
Student
Count Per
Oct. 2021
Mid-Year
Adjustment</t>
  </si>
  <si>
    <t>October
2021
Mid-Year
Adjustment</t>
  </si>
  <si>
    <t>Change in
Funded
Student
Count Per
Feb. 2022
Mid-Year
Adjustment</t>
  </si>
  <si>
    <r>
      <t xml:space="preserve">February
2022
Mid-Year
Adjustment
</t>
    </r>
    <r>
      <rPr>
        <sz val="10"/>
        <color indexed="18"/>
        <rFont val="Arial"/>
        <family val="2"/>
      </rPr>
      <t xml:space="preserve">
(Half the
Per Pupil)</t>
    </r>
  </si>
  <si>
    <t>FY2021-2022 MFP Budget Letter Simulation</t>
  </si>
  <si>
    <t>2.1.21 Student Counts
RSD Operated &amp; Type 5 Charter Schools</t>
  </si>
  <si>
    <r>
      <t xml:space="preserve">FY2021-22
Budget Letter
</t>
    </r>
    <r>
      <rPr>
        <b/>
        <sz val="12"/>
        <color rgb="FFFF0000"/>
        <rFont val="Arial Narrow"/>
        <family val="2"/>
      </rPr>
      <t xml:space="preserve">
Senate Rec to BESE 4.29.21</t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</si>
  <si>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 xml:space="preserve">(Placeholder)
</t>
    </r>
    <r>
      <rPr>
        <sz val="11"/>
        <rFont val="Arial Narrow"/>
        <family val="2"/>
      </rPr>
      <t>(International Language/Escadrille Associate Program Salary and Stipend, Career Development, High Cost Services, Supplemental Course Allocation, FY2019-20 Certificated &amp; Non-Certificated Pay Raises, and FY2021-22 Certificated &amp; Non-Certificated Pay Raises)</t>
    </r>
  </si>
  <si>
    <r>
      <t xml:space="preserve">Grades
7 - 12
</t>
    </r>
    <r>
      <rPr>
        <sz val="10"/>
        <color indexed="18"/>
        <rFont val="Arial"/>
        <family val="2"/>
      </rPr>
      <t>2.1.21 SIS</t>
    </r>
  </si>
  <si>
    <r>
      <t xml:space="preserve">Qualifying
Teachers
As of 2.1.21
</t>
    </r>
    <r>
      <rPr>
        <sz val="10"/>
        <color indexed="18"/>
        <rFont val="Arial"/>
        <family val="2"/>
      </rPr>
      <t>(Includes
Escadrille)</t>
    </r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</si>
  <si>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(With Local Revenue
Representation</t>
    </r>
    <r>
      <rPr>
        <sz val="10"/>
        <color rgb="FF000080"/>
        <rFont val="Arial"/>
        <family val="2"/>
      </rPr>
      <t>)</t>
    </r>
  </si>
  <si>
    <t>In a District
Building</t>
  </si>
  <si>
    <t>Not In a
District
Building</t>
  </si>
  <si>
    <t>3C4001</t>
  </si>
  <si>
    <t>3C5001</t>
  </si>
  <si>
    <t>Williams Scholar Academy</t>
  </si>
  <si>
    <t>St Landry Charter School</t>
  </si>
  <si>
    <r>
      <rPr>
        <b/>
        <sz val="18"/>
        <color indexed="18"/>
        <rFont val="Arial"/>
        <family val="2"/>
      </rPr>
      <t>Table 5C1-AM
Williams Scholar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3C4001)
(Opened 21/22)
(Not in a District Building)</t>
    </r>
  </si>
  <si>
    <r>
      <rPr>
        <b/>
        <sz val="18"/>
        <color indexed="18"/>
        <rFont val="Arial"/>
        <family val="2"/>
      </rPr>
      <t>Table 5C1-AN
St Landry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3C5001)
(Opened 21/22)
(Not in a District Building)</t>
    </r>
  </si>
  <si>
    <t>*City/Parish
MFP
Membership</t>
  </si>
  <si>
    <t>*Includes student counts from closed Type 2 Charter Schools as a placeholder</t>
  </si>
  <si>
    <t>C4 x $71.36</t>
  </si>
  <si>
    <r>
      <t xml:space="preserve">C2 x 14.32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</si>
  <si>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0.70%</t>
  </si>
  <si>
    <r>
      <t xml:space="preserve">Prior Years
MFP Audit
Adjustments
</t>
    </r>
    <r>
      <rPr>
        <sz val="10"/>
        <color indexed="18"/>
        <rFont val="Arial"/>
        <family val="2"/>
      </rPr>
      <t>(Includes
FY2019-20 and
FY2020-21)</t>
    </r>
  </si>
  <si>
    <t>Salaries for
International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</si>
  <si>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</si>
  <si>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Stipends for
International
Associate/
Escadrille
Teachers</t>
  </si>
  <si>
    <t>C33 ÷ C41</t>
  </si>
  <si>
    <t>C37 ÷ C1</t>
  </si>
  <si>
    <t>C37 ÷ C41</t>
  </si>
  <si>
    <t>C33 + C37</t>
  </si>
  <si>
    <t>C41 ÷ C1</t>
  </si>
  <si>
    <t>C1 x (T3, C1)</t>
  </si>
  <si>
    <t>(T3, C1)</t>
  </si>
  <si>
    <t>(T3, C33)</t>
  </si>
  <si>
    <t>(T5B2, C6)</t>
  </si>
  <si>
    <t>C40 + C41</t>
  </si>
  <si>
    <t>C35 + C37 + C42</t>
  </si>
  <si>
    <t>(T4, C2)</t>
  </si>
  <si>
    <t>(T4, C14)</t>
  </si>
  <si>
    <t>(T4, C26)</t>
  </si>
  <si>
    <t>(T4, C38)</t>
  </si>
  <si>
    <t>Sum (C2:C33)</t>
  </si>
  <si>
    <t>C1 + C34 OR
Sum (C1:C33)</t>
  </si>
  <si>
    <t>Sum (C43:C47)</t>
  </si>
  <si>
    <t>C48 - C49</t>
  </si>
  <si>
    <t>C50 ÷ Months
Remaining</t>
  </si>
  <si>
    <t>(T4, C7)</t>
  </si>
  <si>
    <t>(T4, C9)</t>
  </si>
  <si>
    <t>(T4, C10)</t>
  </si>
  <si>
    <t>C15 x $1,000</t>
  </si>
  <si>
    <t>Certificated FTE</t>
  </si>
  <si>
    <t>C16 x 25.2%</t>
  </si>
  <si>
    <t>C16 + C17</t>
  </si>
  <si>
    <t>Non-Certificated FTE</t>
  </si>
  <si>
    <t>C19 x $500</t>
  </si>
  <si>
    <t>C15 + C19</t>
  </si>
  <si>
    <t>C17 + C21</t>
  </si>
  <si>
    <t>C18 + C22</t>
  </si>
  <si>
    <t>C27 x $800</t>
  </si>
  <si>
    <t>C28 x 25.2%</t>
  </si>
  <si>
    <t>C28 + C29</t>
  </si>
  <si>
    <t>C31 x $400</t>
  </si>
  <si>
    <t>C32 x 28.7%</t>
  </si>
  <si>
    <t>C20 x 28.7%</t>
  </si>
  <si>
    <t>C32 + C33</t>
  </si>
  <si>
    <t>C27 + C31</t>
  </si>
  <si>
    <t>C28 + C32</t>
  </si>
  <si>
    <t>C29 + C33</t>
  </si>
  <si>
    <t>C30 + C34</t>
  </si>
  <si>
    <t>C2 + C7 + C9 + C10
+ C14 + C26 + C38</t>
  </si>
  <si>
    <t>(T2, C55)</t>
  </si>
  <si>
    <t>(T5A3, C14)</t>
  </si>
  <si>
    <r>
      <t xml:space="preserve">Supplemental
Course
Allocation
</t>
    </r>
    <r>
      <rPr>
        <sz val="10"/>
        <color rgb="FFFF0000"/>
        <rFont val="Arial"/>
        <family val="2"/>
      </rPr>
      <t>(Preliminary)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</si>
  <si>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</si>
  <si>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Level 4
Monthly
Funds</t>
  </si>
  <si>
    <t>Level 4
Annual
Allocation</t>
  </si>
  <si>
    <r>
      <t xml:space="preserve">FY2021-22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</si>
  <si>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 &amp;
FY2020-21)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</si>
  <si>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FY2019-20
and
FY2020-21)</t>
    </r>
  </si>
  <si>
    <r>
      <t>Salaries for
International
Associate/
Escadrille
Teachers</t>
    </r>
    <r>
      <rPr>
        <b/>
        <sz val="10"/>
        <color rgb="FFFF0000"/>
        <rFont val="Arial"/>
        <family val="2"/>
      </rPr>
      <t/>
    </r>
  </si>
  <si>
    <t>Int'l Assoc/Escadrille Salaries</t>
  </si>
  <si>
    <t>Int'l Assoc/Escadrille Stipends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</si>
  <si>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
and
FY2020-21)</t>
    </r>
  </si>
  <si>
    <t>Change in
Funded
Student
Count Per
Oct. 2021
Mid-Year Adj.</t>
  </si>
  <si>
    <r>
      <t xml:space="preserve">February
2022
Mid-Year
Adjustment
</t>
    </r>
    <r>
      <rPr>
        <sz val="10"/>
        <color indexed="18"/>
        <rFont val="Arial"/>
        <family val="2"/>
      </rPr>
      <t>(Half the
Per Pupil)</t>
    </r>
  </si>
  <si>
    <r>
      <t xml:space="preserve">Initial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</si>
  <si>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t>Level 4
Annual</t>
  </si>
  <si>
    <r>
      <t xml:space="preserve">Prior Years
MFP Audit
Adjustments
</t>
    </r>
    <r>
      <rPr>
        <sz val="10"/>
        <color indexed="18"/>
        <rFont val="Arial"/>
        <family val="2"/>
      </rPr>
      <t>(Includes
FY2019-20 and
FY2020-21)</t>
    </r>
  </si>
  <si>
    <t>FY2021-22
State Cost
Allocation 
of Level 1</t>
  </si>
  <si>
    <t>Feb. 1, 2021
Student
Count</t>
  </si>
  <si>
    <t>Oct. 1, 2020
Student
Count</t>
  </si>
  <si>
    <t>FY2021-22
State Cost
Allocation 
Of Level 1</t>
  </si>
  <si>
    <t>Finalized Allocation and
Mid-Year Adjustment</t>
  </si>
  <si>
    <t>Finalized
State Cost
Allocation
Using
Oct. 1, 2021
SIS Data</t>
  </si>
  <si>
    <t>Finalized
State Cost
Allocation
&amp; Mid-Year
Adjustment
for Students</t>
  </si>
  <si>
    <t>Finalized Allocation and Mid-Year Adjustment</t>
  </si>
  <si>
    <r>
      <t xml:space="preserve">Oct. 1, 2021
MFP Funded
Membership
</t>
    </r>
    <r>
      <rPr>
        <sz val="10"/>
        <color indexed="18"/>
        <rFont val="Arial"/>
        <family val="2"/>
      </rPr>
      <t>(Per SIS)</t>
    </r>
  </si>
  <si>
    <t>Finalized
Local Revenue
Representation
Allocation</t>
  </si>
  <si>
    <t>Finalized
Local Revenue
Representation
Allocation
and Mid-Year
Adjustment
for Students</t>
  </si>
  <si>
    <t>CDF</t>
  </si>
  <si>
    <t>International Language/Escadrille Associate Salary</t>
  </si>
  <si>
    <t>2019-20 Certificated &amp; Non-Certificated Pay Raises</t>
  </si>
  <si>
    <t>International Language/Escadrille Associate Stipends</t>
  </si>
  <si>
    <t>Career Development Allocation</t>
  </si>
  <si>
    <t>High Cost Services Assistance Allocation</t>
  </si>
  <si>
    <t>2021-22 Certificated &amp; Non-Certificated Pay Raises</t>
  </si>
  <si>
    <t>Total Local Revenues in MFP (FY2019-20)</t>
  </si>
  <si>
    <t>T5A2, C18</t>
  </si>
  <si>
    <t>Williams
Scholar
Academy
3C4001</t>
  </si>
  <si>
    <t>St Landry
Charter
School
3C5001</t>
  </si>
  <si>
    <t>July Only: Local Revenue Representation Admin. Fee Payable to DOE (.25%)</t>
  </si>
  <si>
    <t>Total Local Revenue
Representation
+ Admin Fee due
Monthly to Other
Public Schools</t>
  </si>
  <si>
    <t>(T5B2, C37)</t>
  </si>
  <si>
    <r>
      <t xml:space="preserve">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</si>
  <si>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</si>
  <si>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SER)</t>
    </r>
  </si>
  <si>
    <t>FY2019-20
Certificated
and Non-
Certificated
Pay Raise</t>
  </si>
  <si>
    <t>FY2021-22
Certificated
and Non-
Certificated
Pay Raise</t>
  </si>
  <si>
    <r>
      <t xml:space="preserve">FY21-22
LRR
Per
Pupil
</t>
    </r>
    <r>
      <rPr>
        <sz val="10"/>
        <color indexed="18"/>
        <rFont val="Arial"/>
        <family val="2"/>
      </rPr>
      <t>(per
charter
law)</t>
    </r>
  </si>
  <si>
    <t>1st Yr Adj</t>
  </si>
  <si>
    <t>FY2020-21
Budget Letter
June 2021</t>
  </si>
  <si>
    <r>
      <t xml:space="preserve">Career &amp; Technical Education Weight </t>
    </r>
    <r>
      <rPr>
        <b/>
        <sz val="11"/>
        <rFont val="Arial Narrow"/>
        <family val="2"/>
      </rPr>
      <t>(6%)</t>
    </r>
  </si>
  <si>
    <t>Career &amp;
Technical
Education
Units
(CTE)</t>
  </si>
  <si>
    <t>Per SIS
10-1-20</t>
  </si>
  <si>
    <t>Per SER
2-1-21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</si>
  <si>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Property,
Sales, and
Other Revenues)</t>
    </r>
  </si>
  <si>
    <t>If C1 &lt; 7,500,
7,500 - C1, 0</t>
  </si>
  <si>
    <t>If C16 - C11a &gt; 0,
C16 - C11a, 0</t>
  </si>
  <si>
    <t>If C16 - C11a &lt; 0, C16 - C11a, 0</t>
  </si>
  <si>
    <t>If C20 &gt; 0, C20 x C14 x 1.72, 0</t>
  </si>
  <si>
    <t>If C20 - C21 &gt; 0,
C20 - C21, 0</t>
  </si>
  <si>
    <t>If C3b &gt; 10%,
3a x (1 + 10%), C3</t>
  </si>
  <si>
    <t>KPC 62220,
C3</t>
  </si>
  <si>
    <t>KPC 62320,
C3</t>
  </si>
  <si>
    <t>KPC 62320,
C5</t>
  </si>
  <si>
    <t>KPC 62320,
C6</t>
  </si>
  <si>
    <t>KPC 62320,
C7</t>
  </si>
  <si>
    <t>KPC 62620,
C3</t>
  </si>
  <si>
    <t>KPC 62620,
C5</t>
  </si>
  <si>
    <t>KPC 62620,
C6</t>
  </si>
  <si>
    <t>KPC 62620,
C7</t>
  </si>
  <si>
    <t>KPC 63320,
C3</t>
  </si>
  <si>
    <t>KPC 63320,
C4</t>
  </si>
  <si>
    <t>KPC 63320,
C5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</si>
  <si>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(T3, C1)</t>
    </r>
  </si>
  <si>
    <t>(16a)</t>
  </si>
  <si>
    <t>(3b)</t>
  </si>
  <si>
    <t>(3c)</t>
  </si>
  <si>
    <t>(T7, C3c)</t>
  </si>
  <si>
    <t>(T7, C32)</t>
  </si>
  <si>
    <t>(T7, C36)</t>
  </si>
  <si>
    <t>(T7, C39)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</si>
  <si>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(T8, C1)</t>
    </r>
  </si>
  <si>
    <t>If C37 &gt; 0, C37, 0</t>
  </si>
  <si>
    <t>If C37 &lt; 0, C37, 0</t>
  </si>
  <si>
    <t>C48 + C52 + C53 + C54</t>
  </si>
  <si>
    <t>-(T5B2,
C36 + C41)</t>
  </si>
  <si>
    <t>-(T5C1A,
C36 + C39)</t>
  </si>
  <si>
    <t>-(T5C1B,
C36 + C39)</t>
  </si>
  <si>
    <t>-(T5C1C,
C36 + C39)</t>
  </si>
  <si>
    <t>-(T5C1D,
C36 + C39)</t>
  </si>
  <si>
    <t>-(T5C1E,
C36 + C39)</t>
  </si>
  <si>
    <t>-(T5C1F,
C36 + C39)</t>
  </si>
  <si>
    <t>-(T5C1G,
C36 + C39)</t>
  </si>
  <si>
    <t>-(T5C1H,
C36 + C39)</t>
  </si>
  <si>
    <t>-(T5C1I,
C36 + C39)</t>
  </si>
  <si>
    <t>-(T5C1J,
C36 + C39)</t>
  </si>
  <si>
    <t>-(T5C1M,
C36 + C39)</t>
  </si>
  <si>
    <t>-(T5C1N,
C36 + C39)</t>
  </si>
  <si>
    <t>-(T5C1O,
C36 + C39)</t>
  </si>
  <si>
    <t>-(T5C1Q,
C36 + C39)</t>
  </si>
  <si>
    <t>-(T5C1R,
C36 + C39)</t>
  </si>
  <si>
    <t>-(T5C1S,
C36 + C39)</t>
  </si>
  <si>
    <t>-(T5C1T,
C36 + C39)</t>
  </si>
  <si>
    <t>-(T5C1U,
C36 + C39)</t>
  </si>
  <si>
    <t>-(T5C1V,
C36 + C39)</t>
  </si>
  <si>
    <t>-(T5C1W,
C36 + C39)</t>
  </si>
  <si>
    <t>-(T5C1Y,
C36 + C39)</t>
  </si>
  <si>
    <t>-(T5C1Z,
C36 + C39)</t>
  </si>
  <si>
    <t>-(T5C1AE,
C36 + C39)</t>
  </si>
  <si>
    <t>-(T5C1AF,
C36 + C39)</t>
  </si>
  <si>
    <t>-(T5C1AG,
C36 + C39)</t>
  </si>
  <si>
    <t>-(T5C1AI,
C36 + C39)</t>
  </si>
  <si>
    <t>-(T5C1AJ,
C36 + C39)</t>
  </si>
  <si>
    <t>-(T5C1AK,
C36 + C39)</t>
  </si>
  <si>
    <t>-(T5C1AL,
C36 + C39)</t>
  </si>
  <si>
    <t>-(T5C1AM,
C36 + C39)</t>
  </si>
  <si>
    <t>-(T5C1AN,
C36 + C39)</t>
  </si>
  <si>
    <t>-(T5C2,
C36 + C39)</t>
  </si>
  <si>
    <t>-(T5C3,
C36 + C39)</t>
  </si>
  <si>
    <t>-(T5C1A, C16)</t>
  </si>
  <si>
    <t>-(T5C1B, C16)</t>
  </si>
  <si>
    <t>-(T5C1C, C16)</t>
  </si>
  <si>
    <t>-(T5C1D, C16)</t>
  </si>
  <si>
    <t>-(T5C1E, C16)</t>
  </si>
  <si>
    <t>-(T5C1F, C16)</t>
  </si>
  <si>
    <t>-(T5C1G, C16)</t>
  </si>
  <si>
    <t>-(T5C1H, C16)</t>
  </si>
  <si>
    <t>-(T5C1I, C16)</t>
  </si>
  <si>
    <t>-(T5C1J, C16)</t>
  </si>
  <si>
    <t>-(T5C1M, C16)</t>
  </si>
  <si>
    <t>-(T5C1N, C16)</t>
  </si>
  <si>
    <t>-(T5C1O, C16)</t>
  </si>
  <si>
    <t>-(T5C1Q, C16)</t>
  </si>
  <si>
    <t>-(T5C1R, C16)</t>
  </si>
  <si>
    <t>-(T5C1S, C16)</t>
  </si>
  <si>
    <t>-(T5C1T, C16)</t>
  </si>
  <si>
    <t>-(T5C1U, C16)</t>
  </si>
  <si>
    <t>-(T5C1V, C16)</t>
  </si>
  <si>
    <t>-(T5C1W, C16)</t>
  </si>
  <si>
    <t>-(T5C1Y, C16)</t>
  </si>
  <si>
    <t>-(T5C1Z, C16)</t>
  </si>
  <si>
    <t>-(T5C1AE, C16)</t>
  </si>
  <si>
    <t>-(T5C1AF, C16)</t>
  </si>
  <si>
    <t>-(T5C1AG, C16)</t>
  </si>
  <si>
    <t>-(T5C1AI, C16)</t>
  </si>
  <si>
    <t>-(T5C1AJ, C16)</t>
  </si>
  <si>
    <t>-(T5C1AK, C16)</t>
  </si>
  <si>
    <t>-(T5C1AL, C16)</t>
  </si>
  <si>
    <t>-(T5C2,
C16 + C16a)</t>
  </si>
  <si>
    <t>-(T5C3,
C16 + C16a)</t>
  </si>
  <si>
    <t>C1 + C37 OR
Sum(C1:C36)</t>
  </si>
  <si>
    <t>(T2, C51)</t>
  </si>
  <si>
    <t>-(T5A3, C17)</t>
  </si>
  <si>
    <t>-(T5C1A, C43)</t>
  </si>
  <si>
    <t>-(T5C1B, C43)</t>
  </si>
  <si>
    <t>-(T5C1C, C43)</t>
  </si>
  <si>
    <t>-(T5C1D, C43)</t>
  </si>
  <si>
    <t>-(T5C1E, C43)</t>
  </si>
  <si>
    <t>-(T5C1F, C43)</t>
  </si>
  <si>
    <t>-(T5C1G, C43)</t>
  </si>
  <si>
    <t>-(T5C1H, C43)</t>
  </si>
  <si>
    <t>-(T5C1I, C43)</t>
  </si>
  <si>
    <t>-(T5C1J, C43)</t>
  </si>
  <si>
    <t>-(T5C1M, C43)</t>
  </si>
  <si>
    <t>-(T5C1N, C43)</t>
  </si>
  <si>
    <t>-(T5C1O, C43)</t>
  </si>
  <si>
    <t>-(T5C1Q, C43)</t>
  </si>
  <si>
    <t>-(T5C1R, C43)</t>
  </si>
  <si>
    <t>-(T5C1S, C43)</t>
  </si>
  <si>
    <t>-(T5C1T, C43)</t>
  </si>
  <si>
    <t>-(T5C1U, C43)</t>
  </si>
  <si>
    <t>-(T5C1V, C43)</t>
  </si>
  <si>
    <t>-(T5C1W, C43)</t>
  </si>
  <si>
    <t>-(T5C1Y, C43)</t>
  </si>
  <si>
    <t>-(T5C1Z, C43)</t>
  </si>
  <si>
    <t>-(T5C1AE, C43)</t>
  </si>
  <si>
    <t>-(T5C1AF, C43)</t>
  </si>
  <si>
    <t>-(T5C1AG, C43)</t>
  </si>
  <si>
    <t>-(T5C1AI, C43)</t>
  </si>
  <si>
    <t>-(T5C1AJ, C43)</t>
  </si>
  <si>
    <t>-(T5C1AK, C43)</t>
  </si>
  <si>
    <t>-(T5C1AL, C43)</t>
  </si>
  <si>
    <t>-(T5C1AM, C43)</t>
  </si>
  <si>
    <t>-(T5C1AN, C43)</t>
  </si>
  <si>
    <t>-(T5C2, C43)</t>
  </si>
  <si>
    <t>-(T5C3, C43)</t>
  </si>
  <si>
    <t>Sum (C2:C36)</t>
  </si>
  <si>
    <t>C1 + C37</t>
  </si>
  <si>
    <t>-(T5C1A, C48)</t>
  </si>
  <si>
    <t>-(T5C1B, C48)</t>
  </si>
  <si>
    <t>-(T5C1C, C48)</t>
  </si>
  <si>
    <t>-(T5C1D, C48)</t>
  </si>
  <si>
    <t>-(T5C1E, C48)</t>
  </si>
  <si>
    <t>-(T5C1F, C48)</t>
  </si>
  <si>
    <t>-(T5C1G, C48)</t>
  </si>
  <si>
    <t>-(T5C1H, C48)</t>
  </si>
  <si>
    <t>-(T5C1I, C48)</t>
  </si>
  <si>
    <t>-(T5C1J, C48)</t>
  </si>
  <si>
    <t>-(T5C1M, C48)</t>
  </si>
  <si>
    <t>-(T5C1N, C48)</t>
  </si>
  <si>
    <t>-(T5C1O, C48)</t>
  </si>
  <si>
    <t>-(T5C1Q, C48)</t>
  </si>
  <si>
    <t>-(T5C1R, C48)</t>
  </si>
  <si>
    <t>-(T5C1S, C48)</t>
  </si>
  <si>
    <t>-(T5C1T, C48)</t>
  </si>
  <si>
    <t>-(T5C1U, C48)</t>
  </si>
  <si>
    <t>-(T5C1V, C48)</t>
  </si>
  <si>
    <t>-(T5C1W, C48)</t>
  </si>
  <si>
    <t>-(T5C1Y, C48)</t>
  </si>
  <si>
    <t>-(T5C1Z, C48)</t>
  </si>
  <si>
    <t>-(T5C1AE, C48)</t>
  </si>
  <si>
    <t>-(T5C1AF, C48)</t>
  </si>
  <si>
    <t>-(T5C1AG, C48)</t>
  </si>
  <si>
    <t>-(T5C1AI, C48)</t>
  </si>
  <si>
    <t>-(T5C1AJ, C48)</t>
  </si>
  <si>
    <t>-(T5C1AK, C48)</t>
  </si>
  <si>
    <t>-(T5C1AL, C48)</t>
  </si>
  <si>
    <t>-(T5C1AM, C48)</t>
  </si>
  <si>
    <t>-(T5C1AN, C48)</t>
  </si>
  <si>
    <t>-(T5C2, C48)</t>
  </si>
  <si>
    <t>-(T5C3, C48)</t>
  </si>
  <si>
    <t>(T5B2, C38)</t>
  </si>
  <si>
    <t>Sum (C40:C73)</t>
  </si>
  <si>
    <t>C38 + C39 + C74</t>
  </si>
  <si>
    <t>(T8, C34)</t>
  </si>
  <si>
    <t>(T6, C8)</t>
  </si>
  <si>
    <t>(T7, C40)</t>
  </si>
  <si>
    <t>(T3A, C8)</t>
  </si>
  <si>
    <t>(T3A, C9)</t>
  </si>
  <si>
    <t>(T8, C42)
(T8, C43)</t>
  </si>
  <si>
    <t>C3 + C5</t>
  </si>
  <si>
    <t>C10 + C11</t>
  </si>
  <si>
    <t>Sum (C12:C16)</t>
  </si>
  <si>
    <t>C17 - C18</t>
  </si>
  <si>
    <r>
      <t xml:space="preserve">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</si>
  <si>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C17 + C21 + C22 + C23</t>
  </si>
  <si>
    <t>(T4, C2 + C14 + C26 + C38)</t>
  </si>
  <si>
    <t>(T4, C7 + C9 + C10)</t>
  </si>
  <si>
    <t>C31 - C32</t>
  </si>
  <si>
    <t>State
Admin Fee
to the 
Dept. of
Education
Monthly Payment</t>
  </si>
  <si>
    <t>State
Admin Fee
to the 
Dept. of
Education
Year to
Date Pmt</t>
  </si>
  <si>
    <t>(Prior Month File, C33)</t>
  </si>
  <si>
    <t>Prior Month File:
(T2, C49 + C51)</t>
  </si>
  <si>
    <t>Prior Month File:
(T5A1, C18 + C20)</t>
  </si>
  <si>
    <t>Prior Month File: (T5A2, C27 + C29)</t>
  </si>
  <si>
    <t>(T8, C35)</t>
  </si>
  <si>
    <t>C24 + C25;
(T4, C2; C14; C26; C38)</t>
  </si>
  <si>
    <t>Prior Month File: (T5A2A, C27 + C29)</t>
  </si>
  <si>
    <t>Prior Month File: (T5A2B, C27 + C29)</t>
  </si>
  <si>
    <t>Prior Month File: (T5A2C, C27 + C29)</t>
  </si>
  <si>
    <t>Prior Month File: (T5A2D, C27 + C29)</t>
  </si>
  <si>
    <t>Prior Month File: (T5A2E, C27 + C29)</t>
  </si>
  <si>
    <t>Prior Month File: (T5A2F, C27 + C29)</t>
  </si>
  <si>
    <t>Prior Month File: (T5A2H, C27 + C29)</t>
  </si>
  <si>
    <t>Glencoe
Charter
School</t>
  </si>
  <si>
    <t>T8, C36</t>
  </si>
  <si>
    <t>T8, C37</t>
  </si>
  <si>
    <t>T8, C38</t>
  </si>
  <si>
    <t>T8, 39</t>
  </si>
  <si>
    <t>T8, C40</t>
  </si>
  <si>
    <t>T8, 41</t>
  </si>
  <si>
    <t>C1 x C4
(T4, C2; C14;
C26; C38)</t>
  </si>
  <si>
    <t>C26;
(T4, C2; C7; C9;
C10; C14; C26; C38)</t>
  </si>
  <si>
    <t>C5; (T4, C2; C7;
C9; C10; C14;
C26; C38)</t>
  </si>
  <si>
    <t>Prior Month File: (T5A3,
C6 + C8)</t>
  </si>
  <si>
    <t>Prior Month File: (T5A3,
C15 + C17)</t>
  </si>
  <si>
    <t>T3, C37</t>
  </si>
  <si>
    <t>Levels 1 and 2
Local Revenue
Representation</t>
  </si>
  <si>
    <t>T8, C45</t>
  </si>
  <si>
    <t>T8, C44</t>
  </si>
  <si>
    <t>T8, C46</t>
  </si>
  <si>
    <t>T8A, C3</t>
  </si>
  <si>
    <r>
      <t xml:space="preserve">State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</si>
  <si>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t>Levels 1 &amp; 2
Local Cost
Allocation
Per Pupil</t>
  </si>
  <si>
    <r>
      <t xml:space="preserve">Total State Cost
&amp; Local Cost
Allocation
Per Pupil
</t>
    </r>
    <r>
      <rPr>
        <sz val="10"/>
        <color rgb="FF000080"/>
        <rFont val="Arial"/>
        <family val="2"/>
      </rPr>
      <t>(With
Continuation
of Prior Year
Pay Raises)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</si>
  <si>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</si>
  <si>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</si>
  <si>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T9, C17</t>
  </si>
  <si>
    <t>C3 + C6</t>
  </si>
  <si>
    <t>C7 + C8;
(T4, C2; C14; C26; C38)</t>
  </si>
  <si>
    <t>Prior Month File: (T5A4, C10 + C12)</t>
  </si>
  <si>
    <t>C9 - C10</t>
  </si>
  <si>
    <r>
      <t xml:space="preserve">C11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</si>
  <si>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C9; (T4, C2; C7; C9;
C10; C14; C26; C38)</t>
  </si>
  <si>
    <t>T5A5, C3</t>
  </si>
  <si>
    <t>T5A4, C3</t>
  </si>
  <si>
    <t>T5A6, C3</t>
  </si>
  <si>
    <r>
      <t xml:space="preserve">MFP State
Cost Allocation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</si>
  <si>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MFP
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</si>
  <si>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(T9, C15,
State Average)</t>
  </si>
  <si>
    <t>T9, C15</t>
  </si>
  <si>
    <t>* Continuation of prior year pay raise is $732 for Types 1, 3, 3B, and 4 Charter Schools in Orleans Parish</t>
  </si>
  <si>
    <t>C10 x -1.75%</t>
  </si>
  <si>
    <t>C10 x -.25%</t>
  </si>
  <si>
    <t>C11 + C12</t>
  </si>
  <si>
    <t>C10 + C13</t>
  </si>
  <si>
    <t>C14 + C15</t>
  </si>
  <si>
    <t>T4, C26</t>
  </si>
  <si>
    <t>T4, C38</t>
  </si>
  <si>
    <t>Sum (C16:C20)</t>
  </si>
  <si>
    <t>Prior Month File:
(T5B2, C22 + C24</t>
  </si>
  <si>
    <t>C21 - C22</t>
  </si>
  <si>
    <t>C23 ÷ Months Remaining</t>
  </si>
  <si>
    <t>C21 + C25 + C26 + C27</t>
  </si>
  <si>
    <t>C36 x -1.75%</t>
  </si>
  <si>
    <t>C36 + C39</t>
  </si>
  <si>
    <t>Prior Month File:
(T5B2, C43 + C45)</t>
  </si>
  <si>
    <t>C42 - C43</t>
  </si>
  <si>
    <t>C44 ÷ Months Remaining</t>
  </si>
  <si>
    <t>C21 + C42</t>
  </si>
  <si>
    <t>C24 + C45</t>
  </si>
  <si>
    <t>(T7, C27)</t>
  </si>
  <si>
    <t>C37 + C39 + C74</t>
  </si>
  <si>
    <t>-C76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</si>
  <si>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an Avoyelles District Building)</t>
    </r>
  </si>
  <si>
    <t>Sum(C2:C36)</t>
  </si>
  <si>
    <r>
      <t>Levels 1, 2, &amp; 3
State Cost
Allocation
Per Pupil</t>
    </r>
    <r>
      <rPr>
        <sz val="10"/>
        <color indexed="18"/>
        <rFont val="Arial"/>
        <family val="2"/>
      </rPr>
      <t xml:space="preserve">
(With
Continuation
of Prior Year
Pay Raises)</t>
    </r>
  </si>
  <si>
    <t>-(T5B2, C45)</t>
  </si>
  <si>
    <t>Level 3
Historical
Formula
Allocation
&amp; Mandated
Cost
Adjustments</t>
  </si>
  <si>
    <t>FY2021-22 Unweighted State Cost Allocation Per Pupil Amounts
For Types 1, 2, 3, 3B, and 4 Charter Schools</t>
  </si>
  <si>
    <t>FY2021-22 Weighted State Cost Allocation Per Pupil Amounts
For Types 1, 2, 3, 3B, and 4 Charter Schools</t>
  </si>
  <si>
    <t>Charter Per
Pupil File, C1</t>
  </si>
  <si>
    <t>Charter Per
Pupil File, C6</t>
  </si>
  <si>
    <t>Charter Per
Pupil File, C8</t>
  </si>
  <si>
    <t>Charter Per
Pupil File, C7</t>
  </si>
  <si>
    <t>Charter Per
Pupil File, C2</t>
  </si>
  <si>
    <t>Charter Per
Pupil File, C3</t>
  </si>
  <si>
    <t>Charter Per
Pupil File, C4</t>
  </si>
  <si>
    <t>Charter Per
Pupil File, C5</t>
  </si>
  <si>
    <t>Charter Per
Pupil File, C9</t>
  </si>
  <si>
    <t>Charter Per
Pupil File, C12</t>
  </si>
  <si>
    <t>T2, C36</t>
  </si>
  <si>
    <t>C5 + C15 + C16</t>
  </si>
  <si>
    <t>T3, C30</t>
  </si>
  <si>
    <t>T3, C38</t>
  </si>
  <si>
    <r>
      <t xml:space="preserve">Total Level
1, 2, &amp; 3 State
Cost Allocation
</t>
    </r>
    <r>
      <rPr>
        <sz val="10"/>
        <color rgb="FF000080"/>
        <rFont val="Arial"/>
        <family val="2"/>
      </rPr>
      <t>(With Continuation
of Prior Year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</si>
  <si>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 xml:space="preserve">
(T4, C2; C14; C26; C38)</t>
  </si>
  <si>
    <t>Prior Month File: (T5C1, C25 + C27)</t>
  </si>
  <si>
    <t>Prior Month File:
(T5C1, C41 + C43)</t>
  </si>
  <si>
    <t>C22 + C23;
(T4, C2; C14; C26; C38)</t>
  </si>
  <si>
    <t>C24; (T4, C2; C7; C9;
C10; C14; C26; C38)</t>
  </si>
  <si>
    <t>C26 ÷ Months Remaining</t>
  </si>
  <si>
    <t>6.28.21</t>
  </si>
  <si>
    <t>Changes to August Budget Letter</t>
  </si>
  <si>
    <t>Forward Funding</t>
  </si>
  <si>
    <t>New Harmony</t>
  </si>
  <si>
    <t>1st Year Stipend</t>
  </si>
  <si>
    <t>8.20.21</t>
  </si>
  <si>
    <t>9.13.21</t>
  </si>
  <si>
    <t>Removed 1st Yr New Type 2 Placeholder</t>
  </si>
  <si>
    <t>Certificated
Staff
FTE Count</t>
  </si>
  <si>
    <t>Oct. 2021</t>
  </si>
  <si>
    <t>Non-Certificated Staff
FTE Count</t>
  </si>
  <si>
    <t>Removed Pay Raise Placeholder</t>
  </si>
  <si>
    <t>Changes to September Budget Letter</t>
  </si>
  <si>
    <t>All</t>
  </si>
  <si>
    <t>Pay Raise</t>
  </si>
  <si>
    <t>Updated Projected Count</t>
  </si>
  <si>
    <t>11.8.21</t>
  </si>
  <si>
    <t>FY2021-22
Budget Letter
March 2022</t>
  </si>
  <si>
    <t>To Legis
vs.
March 2022</t>
  </si>
  <si>
    <t>FY2021-22 MFP
Budget Letter
March 2022</t>
  </si>
  <si>
    <t>FY2021-22 Final Local Revenue Representation Per Pupil Amounts</t>
  </si>
  <si>
    <r>
      <t xml:space="preserve">Final
FY2021-22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</si>
  <si>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Final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</si>
  <si>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r>
      <t>Final
FY2021-22
Local Revenue
Representation
Per Pupil</t>
    </r>
    <r>
      <rPr>
        <sz val="10"/>
        <color indexed="18"/>
        <rFont val="Arial"/>
        <family val="2"/>
      </rPr>
      <t xml:space="preserve">
(per charter law)
In a District
Building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</si>
  <si>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</si>
  <si>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
Representation)</t>
    </r>
  </si>
  <si>
    <t>October 1 Mid-year Adj. for Student Growth</t>
  </si>
  <si>
    <t>October Mid-Year</t>
  </si>
  <si>
    <t>February Mid-Year</t>
  </si>
  <si>
    <t>Final CPP (Legacy)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</si>
  <si>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FY2020-21 Average Daily Membership (ADM)</t>
    </r>
  </si>
  <si>
    <t>ADM for
Youth in
Secure
Care</t>
  </si>
  <si>
    <t>Update OJJ</t>
  </si>
  <si>
    <t>Qualifying
First Year
Teachers</t>
  </si>
  <si>
    <t>Row 59</t>
  </si>
  <si>
    <t>Balance</t>
  </si>
  <si>
    <t>Paste Value from G</t>
  </si>
  <si>
    <t>Enter initial CPP-Final</t>
  </si>
  <si>
    <t>Initial OJJ-Final</t>
  </si>
  <si>
    <t>Changes to March Budget Letter</t>
  </si>
  <si>
    <t>Add  Pay Raise</t>
  </si>
  <si>
    <t>New Type 2</t>
  </si>
  <si>
    <t>Return to the State</t>
  </si>
  <si>
    <t>Chkd to AC YTDP</t>
  </si>
  <si>
    <t>DB 3-8</t>
  </si>
  <si>
    <t>DB3-8</t>
  </si>
  <si>
    <t xml:space="preserve">Chkd to AC YTDP </t>
  </si>
  <si>
    <t>Chkd to AC YDTP</t>
  </si>
  <si>
    <t>Grades
9 - 12
10.1.21 SIS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</si>
  <si>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</si>
  <si>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t>DB 3-9</t>
  </si>
  <si>
    <t>Chkd to AC YTD Payments</t>
  </si>
  <si>
    <t>Total MFP State Cost Allocation plus Adjustments plus
Mid-Year Student Allocations (K + L + M)</t>
  </si>
  <si>
    <t>DB 3-10</t>
  </si>
  <si>
    <t>Chkd to 2A2</t>
  </si>
  <si>
    <t>chkd to tab</t>
  </si>
  <si>
    <t>Net Payment After Loan Repayment</t>
  </si>
  <si>
    <t>Charter Loan Payment (See Payment Schedule)</t>
  </si>
  <si>
    <t xml:space="preserve">Career
Development
Fund
Allocation
</t>
  </si>
  <si>
    <t>Allocation Based on 6% Adder or Minimum</t>
  </si>
  <si>
    <t>C8 x $241 or Minimum</t>
  </si>
  <si>
    <t>Changes to June Budget Letter</t>
  </si>
  <si>
    <t>Record final IAT 2nd &amp; 3rd Year stipends (paid separately)</t>
  </si>
  <si>
    <t>Adjustment to return Admin Fee removed in April</t>
  </si>
  <si>
    <t>Enter Year to Date pmts as of May 2022</t>
  </si>
  <si>
    <t>Completed Date/Initials</t>
  </si>
  <si>
    <t>Verified Date/Initials</t>
  </si>
  <si>
    <t>5/5/22 BS</t>
  </si>
  <si>
    <t>Remove projected CDF placeholder</t>
  </si>
  <si>
    <t>Add Actual CDF</t>
  </si>
  <si>
    <t>Updated Charter Per Pupil to Revised March BL</t>
  </si>
  <si>
    <t>Updated Mid Year Adjustment to Revised March</t>
  </si>
  <si>
    <t>Remove pay raise placeholder</t>
  </si>
  <si>
    <t>Update to actual pay raise</t>
  </si>
  <si>
    <t>October 1 Mid-Year Adj - March 2022</t>
  </si>
  <si>
    <t>February 1 Mid-year Adj.-March 2022</t>
  </si>
  <si>
    <t>Update to OJJ Initial ADM to Final (see Oct MYA file but not MYA)</t>
  </si>
  <si>
    <t>Total Cost - March 2022</t>
  </si>
  <si>
    <t>Update Legacy Charters from Initial to Final CPP (T5A2, col 3, row 16)</t>
  </si>
  <si>
    <t>Update Initial to Final Pay Raise</t>
  </si>
  <si>
    <t>Update Charter pp to final</t>
  </si>
  <si>
    <t>Oct Mid Year Adj</t>
  </si>
  <si>
    <t>Feb Mid Year Adj</t>
  </si>
  <si>
    <t>Update CDF to Final</t>
  </si>
  <si>
    <t>Update OJJ to Final ADM</t>
  </si>
  <si>
    <t>Link</t>
  </si>
  <si>
    <t>Table 4</t>
  </si>
  <si>
    <t>Mid Year - Link</t>
  </si>
  <si>
    <t>Remove Charter School Loan payment (St. Landry Charter)</t>
  </si>
  <si>
    <t>Paid separately</t>
  </si>
  <si>
    <t xml:space="preserve">Record final SCA reallocation (paid in MFP monthly) </t>
  </si>
  <si>
    <t>?</t>
  </si>
  <si>
    <t xml:space="preserve">Add missing mentor stipend - pay raise </t>
  </si>
  <si>
    <t>June</t>
  </si>
  <si>
    <t>CPP</t>
  </si>
  <si>
    <t>MYA</t>
  </si>
  <si>
    <t>SCA</t>
  </si>
  <si>
    <t>IAT</t>
  </si>
  <si>
    <t>Label IAT allocations final</t>
  </si>
  <si>
    <t>HCS</t>
  </si>
  <si>
    <t>Adm Fee</t>
  </si>
  <si>
    <t>Payments</t>
  </si>
  <si>
    <t>Prepare final reconciliation for rounding</t>
  </si>
  <si>
    <t>Budget</t>
  </si>
  <si>
    <t>Detail Summary tab</t>
  </si>
  <si>
    <t xml:space="preserve">Update reconciliation </t>
  </si>
  <si>
    <t>Record/Link HCS Round 1 Allocation (paid through eGMS)</t>
  </si>
  <si>
    <t>Revise column headings from July to March, then June?</t>
  </si>
  <si>
    <t>Table 2A-2 EFT (Monthly)</t>
  </si>
  <si>
    <t>6/8/22 BS</t>
  </si>
  <si>
    <t>DB6-8</t>
  </si>
  <si>
    <t>DB6-9</t>
  </si>
  <si>
    <t>Chkd DB 3-8</t>
  </si>
  <si>
    <t>Chkd to AC YTD</t>
  </si>
  <si>
    <t>chkd to AC YTDP</t>
  </si>
  <si>
    <t>DB 6/9/2022</t>
  </si>
  <si>
    <t>Diff</t>
  </si>
  <si>
    <t>c AV March BL</t>
  </si>
  <si>
    <t>Source:</t>
  </si>
  <si>
    <r>
      <rPr>
        <b/>
        <sz val="10"/>
        <color rgb="FFFF0000"/>
        <rFont val="Arial"/>
        <family val="2"/>
      </rPr>
      <t>Final</t>
    </r>
    <r>
      <rPr>
        <b/>
        <sz val="10"/>
        <color indexed="18"/>
        <rFont val="Arial"/>
        <family val="2"/>
      </rPr>
      <t xml:space="preserve">
Funding
for SCA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</si>
  <si>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Final
June 2022 Budget Letter</t>
    </r>
  </si>
  <si>
    <r>
      <t xml:space="preserve">High Cost
Services
Allocation
</t>
    </r>
    <r>
      <rPr>
        <sz val="10"/>
        <color rgb="FFFF0000"/>
        <rFont val="Arial"/>
        <family val="2"/>
      </rPr>
      <t>Final 
June 2022 Budget Letter</t>
    </r>
  </si>
  <si>
    <t>6/9/22 BS</t>
  </si>
  <si>
    <r>
      <t xml:space="preserve">Number of
Qualifying
Courses
</t>
    </r>
    <r>
      <rPr>
        <sz val="10"/>
        <color rgb="FFFF0000"/>
        <rFont val="Arial"/>
        <family val="2"/>
      </rPr>
      <t>Final 
March  2022
Budget Letter</t>
    </r>
  </si>
  <si>
    <t xml:space="preserve">Update CDF column 8 label &amp; remove "initial", add Final </t>
  </si>
  <si>
    <t>6/9/22 DB</t>
  </si>
  <si>
    <t>6/8/22 DB</t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</si>
  <si>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Final May 2022</t>
    </r>
  </si>
  <si>
    <t>6/9/22 bS</t>
  </si>
  <si>
    <t>Remove IAT 1st year stipend overpaid to Bossier</t>
  </si>
  <si>
    <t>Hold for 22-23 audit adjustment</t>
  </si>
  <si>
    <t>Type 2 charters - copy/paste from March BL</t>
  </si>
  <si>
    <t>Legacy Type 2 - enter the ytd amounts</t>
  </si>
  <si>
    <t>City/Parish</t>
  </si>
  <si>
    <t>OJJ</t>
  </si>
  <si>
    <t>State Schools(LSMA, NOCCA &amp; Thrive)</t>
  </si>
  <si>
    <t>Lab Schools (SU, LSU)</t>
  </si>
  <si>
    <t>what is this?</t>
  </si>
  <si>
    <t>Legacy T2 Summary</t>
  </si>
  <si>
    <t>School tab</t>
  </si>
  <si>
    <t>RSD Summary</t>
  </si>
  <si>
    <t>St James adjustment to add $72,548</t>
  </si>
  <si>
    <t>FY 22-23 - Notes</t>
  </si>
  <si>
    <t>RSD - enter</t>
  </si>
  <si>
    <t>Admin Fee YTD Payments</t>
  </si>
  <si>
    <t>Page Headers</t>
  </si>
  <si>
    <t>Run macro to update headers from March to June</t>
  </si>
  <si>
    <t>Appr Balance</t>
  </si>
  <si>
    <t>Supp Bill/BA7</t>
  </si>
  <si>
    <t>June Cost</t>
  </si>
  <si>
    <t>Reversion, Proj</t>
  </si>
  <si>
    <t xml:space="preserve">Reconciliation </t>
  </si>
  <si>
    <t>Mid-Year + 1st year New T2 Placeholder</t>
  </si>
  <si>
    <t>Total w Placeholders</t>
  </si>
  <si>
    <t>HCS Placeholder</t>
  </si>
  <si>
    <t>CDF Placeholder</t>
  </si>
  <si>
    <t>IAT Stipends Placeholder</t>
  </si>
  <si>
    <t>diff -Appr &amp; Proj Cost</t>
  </si>
  <si>
    <t>Proj Balance</t>
  </si>
  <si>
    <t>$1000 +$800</t>
  </si>
  <si>
    <t>Williams Scholar - early recoup of Charter Loan</t>
  </si>
  <si>
    <t>Charter Loan</t>
  </si>
  <si>
    <t>Add row, enter recoupment amount</t>
  </si>
  <si>
    <t>what else?</t>
  </si>
  <si>
    <t>CDF Overpayment</t>
  </si>
  <si>
    <t>CDF 
Overpayment</t>
  </si>
  <si>
    <t>(27a)</t>
  </si>
  <si>
    <t>Table 2</t>
  </si>
  <si>
    <t>6/10/22 DB</t>
  </si>
  <si>
    <t>All sheets</t>
  </si>
  <si>
    <t>Lab School tab</t>
  </si>
  <si>
    <t xml:space="preserve">LSMSA, NOCCA, Thrive </t>
  </si>
  <si>
    <t>OJJ tab</t>
  </si>
  <si>
    <t>in process BS</t>
  </si>
  <si>
    <t>St. Landry Tab</t>
  </si>
  <si>
    <t>link to July &amp; March BL</t>
  </si>
  <si>
    <t>copy/paste from March BL</t>
  </si>
  <si>
    <t>Colors</t>
  </si>
  <si>
    <t>Undo the colors in the sheet before publishing</t>
  </si>
  <si>
    <t xml:space="preserve">CDF </t>
  </si>
  <si>
    <t>6/10/22 BS</t>
  </si>
  <si>
    <t>City/Parish - various with overpayments</t>
  </si>
  <si>
    <t>Insert Overpayments (see CDF Final Payment March BL file)</t>
  </si>
  <si>
    <t>Thrive tab</t>
  </si>
  <si>
    <t>n/a</t>
  </si>
  <si>
    <t>.</t>
  </si>
  <si>
    <t>Labs &amp; Legacy Type 2 - no overpayments in 21-22</t>
  </si>
  <si>
    <t>Net Payment After CDF Overpayment</t>
  </si>
  <si>
    <t>RSD LA- Capital</t>
  </si>
  <si>
    <t xml:space="preserve">New Type 2 Charter Summary </t>
  </si>
  <si>
    <t>New T2 Summary tab</t>
  </si>
  <si>
    <t>school tabs</t>
  </si>
  <si>
    <t>RSD LA tab</t>
  </si>
  <si>
    <t>CDF Overpayments</t>
  </si>
  <si>
    <t xml:space="preserve">New Type 2 Charters - Madison, GEO Next Gen </t>
  </si>
  <si>
    <t>24a</t>
  </si>
  <si>
    <t>CDF Over payments</t>
  </si>
  <si>
    <t>Included in memo to AC</t>
  </si>
  <si>
    <t xml:space="preserve">Adm Fee Headers </t>
  </si>
  <si>
    <t>Adjustments - revised CPP and 2.1.22 Mid Yr Sped Increase</t>
  </si>
  <si>
    <t>Total Cost - March 2022 with Placeholders</t>
  </si>
  <si>
    <t>Total Cost March with Placeholders &amp; Adjustments</t>
  </si>
  <si>
    <t>3.10.22</t>
  </si>
  <si>
    <t>4.15.22</t>
  </si>
  <si>
    <t>6.10.6:30 pm</t>
  </si>
  <si>
    <t>check</t>
  </si>
  <si>
    <t>Remove 2.1.22 original Mid Year</t>
  </si>
  <si>
    <t>Remove 1st Year Stipend in June BL</t>
  </si>
  <si>
    <t>Remove Projected 2nd &amp; 3rd Year IAT Stipends in June BL</t>
  </si>
  <si>
    <t>Add Actual 2nd &amp; 3rd Year IAT Stipends in June BL</t>
  </si>
  <si>
    <t>Remove CDF balance</t>
  </si>
  <si>
    <t>Total Cost June BL</t>
  </si>
  <si>
    <t>June BL 5.5.22</t>
  </si>
  <si>
    <t>check this number</t>
  </si>
  <si>
    <t>net change</t>
  </si>
  <si>
    <t>7:10 pm 6/12/22 no changes</t>
  </si>
  <si>
    <t>`</t>
  </si>
  <si>
    <r>
      <t xml:space="preserve">Supplemental
Course
Allocation
</t>
    </r>
    <r>
      <rPr>
        <b/>
        <sz val="10"/>
        <color rgb="FFFF0000"/>
        <rFont val="Arial"/>
        <family val="2"/>
      </rPr>
      <t>Final</t>
    </r>
  </si>
  <si>
    <r>
      <t xml:space="preserve">Career
Development
Fund
Allocation
</t>
    </r>
    <r>
      <rPr>
        <b/>
        <sz val="10"/>
        <color rgb="FFFF0000"/>
        <rFont val="Arial"/>
        <family val="2"/>
      </rPr>
      <t>Final</t>
    </r>
  </si>
  <si>
    <t>link to T2A2 col 39 (AO) + col 74 (BX)</t>
  </si>
  <si>
    <t>LRR monthly</t>
  </si>
  <si>
    <t>YTD
Payments
Through May</t>
  </si>
  <si>
    <t>Monthly Payment
June</t>
  </si>
  <si>
    <t xml:space="preserve">No payments in </t>
  </si>
  <si>
    <t>March, April</t>
  </si>
  <si>
    <t>May</t>
  </si>
  <si>
    <t xml:space="preserve">Net Payment </t>
  </si>
  <si>
    <t>ck to AC YTD</t>
  </si>
  <si>
    <t xml:space="preserve">AC </t>
  </si>
  <si>
    <t>understated</t>
  </si>
  <si>
    <t>bs 6/14/22</t>
  </si>
  <si>
    <t>ck to AC YTD May</t>
  </si>
  <si>
    <t xml:space="preserve">orig MYA </t>
  </si>
  <si>
    <t>orig MYA</t>
  </si>
  <si>
    <t>ck to AC ytd</t>
  </si>
  <si>
    <t xml:space="preserve">orig </t>
  </si>
  <si>
    <t>orig</t>
  </si>
  <si>
    <t>verified March BL</t>
  </si>
  <si>
    <t>is $3,830</t>
  </si>
  <si>
    <t xml:space="preserve">change in </t>
  </si>
  <si>
    <t>no chg</t>
  </si>
  <si>
    <t>% same</t>
  </si>
  <si>
    <t>MYA increased</t>
  </si>
  <si>
    <t>change in Lafayette</t>
  </si>
  <si>
    <t>orgi</t>
  </si>
  <si>
    <t>Orleans pp</t>
  </si>
  <si>
    <t>students in Orleans</t>
  </si>
  <si>
    <t>and decrease in pp</t>
  </si>
  <si>
    <t>Jeff inc students</t>
  </si>
  <si>
    <t>Orleans dec students</t>
  </si>
  <si>
    <t xml:space="preserve">YTD
Admin
Fees
July, March and June </t>
  </si>
  <si>
    <t>June 2022
Payment
Amount</t>
  </si>
  <si>
    <r>
      <rPr>
        <b/>
        <sz val="10"/>
        <color rgb="FFFF0000"/>
        <rFont val="Arial"/>
        <family val="2"/>
      </rPr>
      <t>June 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</si>
  <si>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t>total  transfers before ACT and Codofil includes Admin fees</t>
  </si>
  <si>
    <t>June Adjustment</t>
  </si>
  <si>
    <t>P</t>
  </si>
  <si>
    <t>Cheers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</si>
</sst>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0.0%"/>
    <numFmt numFmtId="172" formatCode="0.00_);\(0.00\)"/>
    <numFmt numFmtId="173" formatCode="#,##0.0_);[Red]\(#,##0.0\)"/>
    <numFmt numFmtId="174" formatCode="_(* #,##0.000_);_(* \(#,##0.000\);_(* &quot;-&quot;??_);_(@_)"/>
    <numFmt numFmtId="175" formatCode="_(&quot;$&quot;* #,##0_);_(&quot;$&quot;* \(#,##0\);_(&quot;$&quot;* &quot;-&quot;??_);_(@_)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b/>
      <sz val="12"/>
      <color rgb="FFFF0000"/>
      <name val="Arial Narrow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1"/>
      <color theme="5" tint="-0.499984740745262"/>
      <name val="Arial Narrow"/>
      <family val="2"/>
    </font>
    <font>
      <sz val="11"/>
      <color indexed="18"/>
      <name val="Arial Narrow"/>
      <family val="2"/>
    </font>
    <font>
      <sz val="10"/>
      <color rgb="FF800080"/>
      <name val="Arial"/>
      <family val="2"/>
    </font>
    <font>
      <b/>
      <sz val="10"/>
      <color rgb="FFFF0000"/>
      <name val="Wingdings 2"/>
      <family val="1"/>
      <charset val="2"/>
    </font>
    <font>
      <b/>
      <sz val="11"/>
      <color rgb="FFFF0000"/>
      <name val="Arial"/>
      <family val="2"/>
    </font>
    <font>
      <sz val="12"/>
      <color rgb="FFFF0000"/>
      <name val="Arial Narrow"/>
      <family val="2"/>
    </font>
    <font>
      <b/>
      <sz val="14"/>
      <name val="Arial"/>
      <family val="2"/>
    </font>
    <font>
      <sz val="11"/>
      <color rgb="FF0070C0"/>
      <name val="Arial Narrow"/>
      <family val="2"/>
    </font>
    <font>
      <b/>
      <sz val="11"/>
      <color theme="5" tint="-0.499984740745262"/>
      <name val="Arial Narrow"/>
      <family val="2"/>
    </font>
    <font>
      <b/>
      <sz val="11"/>
      <color rgb="FF0070C0"/>
      <name val="Arial Narrow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ECFF"/>
        <bgColor indexed="64"/>
      </patternFill>
    </fill>
  </fills>
  <borders count="4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/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</borders>
  <cellStyleXfs count="47847">
    <xf numFmtId="0" fontId="0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4" fillId="3" borderId="0" applyNumberFormat="0" applyBorder="0" applyAlignment="0" applyProtection="0"/>
    <xf numFmtId="0" fontId="55" fillId="20" borderId="1" applyNumberFormat="0" applyAlignment="0" applyProtection="0"/>
    <xf numFmtId="0" fontId="56" fillId="21" borderId="2" applyNumberFormat="0" applyAlignment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4" borderId="0" applyNumberFormat="0" applyBorder="0" applyAlignment="0" applyProtection="0"/>
    <xf numFmtId="0" fontId="59" fillId="0" borderId="3" applyNumberFormat="0" applyFill="0" applyAlignment="0" applyProtection="0"/>
    <xf numFmtId="0" fontId="60" fillId="0" borderId="4" applyNumberFormat="0" applyFill="0" applyAlignment="0" applyProtection="0"/>
    <xf numFmtId="0" fontId="61" fillId="0" borderId="5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1" applyNumberFormat="0" applyAlignment="0" applyProtection="0"/>
    <xf numFmtId="0" fontId="63" fillId="0" borderId="6" applyNumberFormat="0" applyFill="0" applyAlignment="0" applyProtection="0"/>
    <xf numFmtId="0" fontId="64" fillId="22" borderId="0" applyNumberFormat="0" applyBorder="0" applyAlignment="0" applyProtection="0"/>
    <xf numFmtId="0" fontId="25" fillId="0" borderId="0"/>
    <xf numFmtId="0" fontId="41" fillId="0" borderId="0"/>
    <xf numFmtId="0" fontId="25" fillId="23" borderId="7" applyNumberFormat="0" applyFont="0" applyAlignment="0" applyProtection="0"/>
    <xf numFmtId="0" fontId="65" fillId="20" borderId="8" applyNumberFormat="0" applyAlignment="0" applyProtection="0"/>
    <xf numFmtId="9" fontId="23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41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8" fillId="0" borderId="0"/>
    <xf numFmtId="43" fontId="16" fillId="0" borderId="0" applyFont="0" applyFill="0" applyBorder="0" applyAlignment="0" applyProtection="0"/>
    <xf numFmtId="0" fontId="62" fillId="7" borderId="71" applyNumberFormat="0" applyAlignment="0" applyProtection="0"/>
    <xf numFmtId="0" fontId="23" fillId="23" borderId="84" applyNumberFormat="0" applyFont="0" applyAlignment="0" applyProtection="0"/>
    <xf numFmtId="0" fontId="23" fillId="23" borderId="66" applyNumberFormat="0" applyFont="0" applyAlignment="0" applyProtection="0"/>
    <xf numFmtId="0" fontId="55" fillId="20" borderId="57" applyNumberFormat="0" applyAlignment="0" applyProtection="0"/>
    <xf numFmtId="0" fontId="67" fillId="0" borderId="68" applyNumberFormat="0" applyFill="0" applyAlignment="0" applyProtection="0"/>
    <xf numFmtId="0" fontId="55" fillId="20" borderId="71" applyNumberFormat="0" applyAlignment="0" applyProtection="0"/>
    <xf numFmtId="0" fontId="65" fillId="20" borderId="97" applyNumberFormat="0" applyAlignment="0" applyProtection="0"/>
    <xf numFmtId="0" fontId="65" fillId="20" borderId="93" applyNumberFormat="0" applyAlignment="0" applyProtection="0"/>
    <xf numFmtId="0" fontId="55" fillId="20" borderId="79" applyNumberFormat="0" applyAlignment="0" applyProtection="0"/>
    <xf numFmtId="0" fontId="62" fillId="7" borderId="61" applyNumberFormat="0" applyAlignment="0" applyProtection="0"/>
    <xf numFmtId="0" fontId="23" fillId="23" borderId="72" applyNumberFormat="0" applyFont="0" applyAlignment="0" applyProtection="0"/>
    <xf numFmtId="0" fontId="65" fillId="20" borderId="81" applyNumberFormat="0" applyAlignment="0" applyProtection="0"/>
    <xf numFmtId="0" fontId="23" fillId="23" borderId="62" applyNumberFormat="0" applyFont="0" applyAlignment="0" applyProtection="0"/>
    <xf numFmtId="0" fontId="65" fillId="20" borderId="63" applyNumberFormat="0" applyAlignment="0" applyProtection="0"/>
    <xf numFmtId="0" fontId="55" fillId="20" borderId="50" applyNumberFormat="0" applyAlignment="0" applyProtection="0"/>
    <xf numFmtId="0" fontId="67" fillId="0" borderId="64" applyNumberFormat="0" applyFill="0" applyAlignment="0" applyProtection="0"/>
    <xf numFmtId="0" fontId="55" fillId="20" borderId="83" applyNumberFormat="0" applyAlignment="0" applyProtection="0"/>
    <xf numFmtId="0" fontId="67" fillId="0" borderId="74" applyNumberFormat="0" applyFill="0" applyAlignment="0" applyProtection="0"/>
    <xf numFmtId="43" fontId="23" fillId="0" borderId="0" applyFont="0" applyFill="0" applyBorder="0" applyAlignment="0" applyProtection="0"/>
    <xf numFmtId="0" fontId="65" fillId="20" borderId="67" applyNumberFormat="0" applyAlignment="0" applyProtection="0"/>
    <xf numFmtId="0" fontId="62" fillId="7" borderId="50" applyNumberFormat="0" applyAlignment="0" applyProtection="0"/>
    <xf numFmtId="0" fontId="23" fillId="23" borderId="51" applyNumberFormat="0" applyFont="0" applyAlignment="0" applyProtection="0"/>
    <xf numFmtId="0" fontId="65" fillId="20" borderId="52" applyNumberFormat="0" applyAlignment="0" applyProtection="0"/>
    <xf numFmtId="0" fontId="67" fillId="0" borderId="5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76" applyNumberFormat="0" applyFont="0" applyAlignment="0" applyProtection="0"/>
    <xf numFmtId="0" fontId="62" fillId="7" borderId="57" applyNumberFormat="0" applyAlignment="0" applyProtection="0"/>
    <xf numFmtId="0" fontId="55" fillId="20" borderId="65" applyNumberFormat="0" applyAlignment="0" applyProtection="0"/>
    <xf numFmtId="0" fontId="65" fillId="20" borderId="77" applyNumberFormat="0" applyAlignment="0" applyProtection="0"/>
    <xf numFmtId="0" fontId="62" fillId="7" borderId="83" applyNumberFormat="0" applyAlignment="0" applyProtection="0"/>
    <xf numFmtId="0" fontId="23" fillId="23" borderId="58" applyNumberFormat="0" applyFont="0" applyAlignment="0" applyProtection="0"/>
    <xf numFmtId="0" fontId="65" fillId="20" borderId="59" applyNumberFormat="0" applyAlignment="0" applyProtection="0"/>
    <xf numFmtId="0" fontId="67" fillId="0" borderId="60" applyNumberFormat="0" applyFill="0" applyAlignment="0" applyProtection="0"/>
    <xf numFmtId="0" fontId="67" fillId="0" borderId="78" applyNumberFormat="0" applyFill="0" applyAlignment="0" applyProtection="0"/>
    <xf numFmtId="0" fontId="65" fillId="20" borderId="73" applyNumberFormat="0" applyAlignment="0" applyProtection="0"/>
    <xf numFmtId="0" fontId="55" fillId="20" borderId="95" applyNumberFormat="0" applyAlignment="0" applyProtection="0"/>
    <xf numFmtId="0" fontId="62" fillId="7" borderId="65" applyNumberFormat="0" applyAlignment="0" applyProtection="0"/>
    <xf numFmtId="0" fontId="67" fillId="0" borderId="86" applyNumberFormat="0" applyFill="0" applyAlignment="0" applyProtection="0"/>
    <xf numFmtId="0" fontId="55" fillId="20" borderId="61" applyNumberFormat="0" applyAlignment="0" applyProtection="0"/>
    <xf numFmtId="0" fontId="62" fillId="7" borderId="79" applyNumberFormat="0" applyAlignment="0" applyProtection="0"/>
    <xf numFmtId="0" fontId="65" fillId="20" borderId="85" applyNumberFormat="0" applyAlignment="0" applyProtection="0"/>
    <xf numFmtId="0" fontId="55" fillId="20" borderId="87" applyNumberFormat="0" applyAlignment="0" applyProtection="0"/>
    <xf numFmtId="0" fontId="55" fillId="20" borderId="75" applyNumberFormat="0" applyAlignment="0" applyProtection="0"/>
    <xf numFmtId="0" fontId="62" fillId="7" borderId="91" applyNumberFormat="0" applyAlignment="0" applyProtection="0"/>
    <xf numFmtId="0" fontId="62" fillId="7" borderId="75" applyNumberFormat="0" applyAlignment="0" applyProtection="0"/>
    <xf numFmtId="0" fontId="67" fillId="0" borderId="106" applyNumberFormat="0" applyFill="0" applyAlignment="0" applyProtection="0"/>
    <xf numFmtId="0" fontId="67" fillId="0" borderId="94" applyNumberFormat="0" applyFill="0" applyAlignment="0" applyProtection="0"/>
    <xf numFmtId="0" fontId="23" fillId="23" borderId="80" applyNumberFormat="0" applyFont="0" applyAlignment="0" applyProtection="0"/>
    <xf numFmtId="0" fontId="67" fillId="0" borderId="82" applyNumberFormat="0" applyFill="0" applyAlignment="0" applyProtection="0"/>
    <xf numFmtId="0" fontId="55" fillId="20" borderId="99" applyNumberFormat="0" applyAlignment="0" applyProtection="0"/>
    <xf numFmtId="0" fontId="23" fillId="23" borderId="104" applyNumberFormat="0" applyFont="0" applyAlignment="0" applyProtection="0"/>
    <xf numFmtId="0" fontId="62" fillId="7" borderId="87" applyNumberFormat="0" applyAlignment="0" applyProtection="0"/>
    <xf numFmtId="0" fontId="23" fillId="23" borderId="92" applyNumberFormat="0" applyFont="0" applyAlignment="0" applyProtection="0"/>
    <xf numFmtId="0" fontId="23" fillId="23" borderId="88" applyNumberFormat="0" applyFont="0" applyAlignment="0" applyProtection="0"/>
    <xf numFmtId="0" fontId="65" fillId="20" borderId="89" applyNumberFormat="0" applyAlignment="0" applyProtection="0"/>
    <xf numFmtId="0" fontId="67" fillId="0" borderId="90" applyNumberFormat="0" applyFill="0" applyAlignment="0" applyProtection="0"/>
    <xf numFmtId="0" fontId="62" fillId="7" borderId="115" applyNumberFormat="0" applyAlignment="0" applyProtection="0"/>
    <xf numFmtId="0" fontId="62" fillId="7" borderId="95" applyNumberFormat="0" applyAlignment="0" applyProtection="0"/>
    <xf numFmtId="0" fontId="67" fillId="0" borderId="110" applyNumberFormat="0" applyFill="0" applyAlignment="0" applyProtection="0"/>
    <xf numFmtId="0" fontId="55" fillId="20" borderId="91" applyNumberFormat="0" applyAlignment="0" applyProtection="0"/>
    <xf numFmtId="0" fontId="23" fillId="23" borderId="96" applyNumberFormat="0" applyFont="0" applyAlignment="0" applyProtection="0"/>
    <xf numFmtId="0" fontId="67" fillId="0" borderId="98" applyNumberFormat="0" applyFill="0" applyAlignment="0" applyProtection="0"/>
    <xf numFmtId="0" fontId="65" fillId="20" borderId="105" applyNumberFormat="0" applyAlignment="0" applyProtection="0"/>
    <xf numFmtId="0" fontId="23" fillId="23" borderId="108" applyNumberFormat="0" applyFont="0" applyAlignment="0" applyProtection="0"/>
    <xf numFmtId="0" fontId="55" fillId="20" borderId="107" applyNumberFormat="0" applyAlignment="0" applyProtection="0"/>
    <xf numFmtId="0" fontId="62" fillId="7" borderId="99" applyNumberFormat="0" applyAlignment="0" applyProtection="0"/>
    <xf numFmtId="0" fontId="62" fillId="7" borderId="111" applyNumberFormat="0" applyAlignment="0" applyProtection="0"/>
    <xf numFmtId="0" fontId="23" fillId="23" borderId="100" applyNumberFormat="0" applyFont="0" applyAlignment="0" applyProtection="0"/>
    <xf numFmtId="0" fontId="65" fillId="20" borderId="101" applyNumberFormat="0" applyAlignment="0" applyProtection="0"/>
    <xf numFmtId="0" fontId="67" fillId="0" borderId="102" applyNumberFormat="0" applyFill="0" applyAlignment="0" applyProtection="0"/>
    <xf numFmtId="0" fontId="65" fillId="20" borderId="109" applyNumberFormat="0" applyAlignment="0" applyProtection="0"/>
    <xf numFmtId="0" fontId="55" fillId="20" borderId="103" applyNumberFormat="0" applyAlignment="0" applyProtection="0"/>
    <xf numFmtId="0" fontId="23" fillId="23" borderId="116" applyNumberFormat="0" applyFont="0" applyAlignment="0" applyProtection="0"/>
    <xf numFmtId="0" fontId="55" fillId="20" borderId="111" applyNumberFormat="0" applyAlignment="0" applyProtection="0"/>
    <xf numFmtId="0" fontId="67" fillId="0" borderId="118" applyNumberFormat="0" applyFill="0" applyAlignment="0" applyProtection="0"/>
    <xf numFmtId="0" fontId="65" fillId="20" borderId="117" applyNumberFormat="0" applyAlignment="0" applyProtection="0"/>
    <xf numFmtId="0" fontId="62" fillId="7" borderId="103" applyNumberFormat="0" applyAlignment="0" applyProtection="0"/>
    <xf numFmtId="0" fontId="67" fillId="0" borderId="114" applyNumberFormat="0" applyFill="0" applyAlignment="0" applyProtection="0"/>
    <xf numFmtId="0" fontId="62" fillId="7" borderId="107" applyNumberFormat="0" applyAlignment="0" applyProtection="0"/>
    <xf numFmtId="0" fontId="23" fillId="23" borderId="112" applyNumberFormat="0" applyFont="0" applyAlignment="0" applyProtection="0"/>
    <xf numFmtId="0" fontId="65" fillId="20" borderId="113" applyNumberFormat="0" applyAlignment="0" applyProtection="0"/>
    <xf numFmtId="0" fontId="55" fillId="20" borderId="115" applyNumberFormat="0" applyAlignment="0" applyProtection="0"/>
    <xf numFmtId="0" fontId="62" fillId="7" borderId="129" applyNumberFormat="0" applyAlignment="0" applyProtection="0"/>
    <xf numFmtId="0" fontId="65" fillId="20" borderId="127" applyNumberFormat="0" applyAlignment="0" applyProtection="0"/>
    <xf numFmtId="0" fontId="62" fillId="7" borderId="124" applyNumberFormat="0" applyAlignment="0" applyProtection="0"/>
    <xf numFmtId="0" fontId="55" fillId="20" borderId="120" applyNumberFormat="0" applyAlignment="0" applyProtection="0"/>
    <xf numFmtId="0" fontId="62" fillId="7" borderId="125" applyNumberFormat="0" applyAlignment="0" applyProtection="0"/>
    <xf numFmtId="0" fontId="62" fillId="7" borderId="120" applyNumberFormat="0" applyAlignment="0" applyProtection="0"/>
    <xf numFmtId="0" fontId="23" fillId="23" borderId="126" applyNumberFormat="0" applyFont="0" applyAlignment="0" applyProtection="0"/>
    <xf numFmtId="0" fontId="23" fillId="23" borderId="121" applyNumberFormat="0" applyFont="0" applyAlignment="0" applyProtection="0"/>
    <xf numFmtId="0" fontId="65" fillId="20" borderId="122" applyNumberFormat="0" applyAlignment="0" applyProtection="0"/>
    <xf numFmtId="0" fontId="67" fillId="0" borderId="123" applyNumberFormat="0" applyFill="0" applyAlignment="0" applyProtection="0"/>
    <xf numFmtId="0" fontId="67" fillId="0" borderId="128" applyNumberFormat="0" applyFill="0" applyAlignment="0" applyProtection="0"/>
    <xf numFmtId="0" fontId="55" fillId="20" borderId="129" applyNumberFormat="0" applyAlignment="0" applyProtection="0"/>
    <xf numFmtId="0" fontId="55" fillId="20" borderId="124" applyNumberFormat="0" applyAlignment="0" applyProtection="0"/>
    <xf numFmtId="0" fontId="55" fillId="20" borderId="125" applyNumberFormat="0" applyAlignment="0" applyProtection="0"/>
    <xf numFmtId="0" fontId="23" fillId="23" borderId="130" applyNumberFormat="0" applyFont="0" applyAlignment="0" applyProtection="0"/>
    <xf numFmtId="0" fontId="65" fillId="20" borderId="131" applyNumberFormat="0" applyAlignment="0" applyProtection="0"/>
    <xf numFmtId="0" fontId="67" fillId="0" borderId="132" applyNumberFormat="0" applyFill="0" applyAlignment="0" applyProtection="0"/>
    <xf numFmtId="0" fontId="62" fillId="7" borderId="173" applyNumberFormat="0" applyAlignment="0" applyProtection="0"/>
    <xf numFmtId="0" fontId="65" fillId="20" borderId="147" applyNumberFormat="0" applyAlignment="0" applyProtection="0"/>
    <xf numFmtId="0" fontId="62" fillId="7" borderId="169" applyNumberFormat="0" applyAlignment="0" applyProtection="0"/>
    <xf numFmtId="0" fontId="23" fillId="23" borderId="146" applyNumberFormat="0" applyFont="0" applyAlignment="0" applyProtection="0"/>
    <xf numFmtId="0" fontId="67" fillId="0" borderId="183" applyNumberFormat="0" applyFill="0" applyAlignment="0" applyProtection="0"/>
    <xf numFmtId="0" fontId="23" fillId="23" borderId="138" applyNumberFormat="0" applyFont="0" applyAlignment="0" applyProtection="0"/>
    <xf numFmtId="0" fontId="67" fillId="0" borderId="164" applyNumberFormat="0" applyFill="0" applyAlignment="0" applyProtection="0"/>
    <xf numFmtId="0" fontId="62" fillId="7" borderId="137" applyNumberFormat="0" applyAlignment="0" applyProtection="0"/>
    <xf numFmtId="0" fontId="65" fillId="20" borderId="171" applyNumberFormat="0" applyAlignment="0" applyProtection="0"/>
    <xf numFmtId="0" fontId="55" fillId="20" borderId="169" applyNumberFormat="0" applyAlignment="0" applyProtection="0"/>
    <xf numFmtId="0" fontId="67" fillId="0" borderId="172" applyNumberFormat="0" applyFill="0" applyAlignment="0" applyProtection="0"/>
    <xf numFmtId="0" fontId="62" fillId="7" borderId="180" applyNumberFormat="0" applyAlignment="0" applyProtection="0"/>
    <xf numFmtId="0" fontId="62" fillId="7" borderId="157" applyNumberFormat="0" applyAlignment="0" applyProtection="0"/>
    <xf numFmtId="0" fontId="55" fillId="20" borderId="141" applyNumberFormat="0" applyAlignment="0" applyProtection="0"/>
    <xf numFmtId="0" fontId="65" fillId="20" borderId="155" applyNumberFormat="0" applyAlignment="0" applyProtection="0"/>
    <xf numFmtId="0" fontId="23" fillId="23" borderId="158" applyNumberFormat="0" applyFont="0" applyAlignment="0" applyProtection="0"/>
    <xf numFmtId="0" fontId="67" fillId="0" borderId="148" applyNumberFormat="0" applyFill="0" applyAlignment="0" applyProtection="0"/>
    <xf numFmtId="0" fontId="67" fillId="0" borderId="136" applyNumberFormat="0" applyFill="0" applyAlignment="0" applyProtection="0"/>
    <xf numFmtId="0" fontId="23" fillId="23" borderId="166" applyNumberFormat="0" applyFont="0" applyAlignment="0" applyProtection="0"/>
    <xf numFmtId="0" fontId="65" fillId="20" borderId="135" applyNumberFormat="0" applyAlignment="0" applyProtection="0"/>
    <xf numFmtId="0" fontId="23" fillId="23" borderId="134" applyNumberFormat="0" applyFont="0" applyAlignment="0" applyProtection="0"/>
    <xf numFmtId="0" fontId="62" fillId="7" borderId="145" applyNumberFormat="0" applyAlignment="0" applyProtection="0"/>
    <xf numFmtId="0" fontId="62" fillId="7" borderId="133" applyNumberFormat="0" applyAlignment="0" applyProtection="0"/>
    <xf numFmtId="0" fontId="23" fillId="23" borderId="181" applyNumberFormat="0" applyFont="0" applyAlignment="0" applyProtection="0"/>
    <xf numFmtId="0" fontId="67" fillId="0" borderId="156" applyNumberFormat="0" applyFill="0" applyAlignment="0" applyProtection="0"/>
    <xf numFmtId="0" fontId="23" fillId="23" borderId="154" applyNumberFormat="0" applyFont="0" applyAlignment="0" applyProtection="0"/>
    <xf numFmtId="0" fontId="65" fillId="20" borderId="163" applyNumberFormat="0" applyAlignment="0" applyProtection="0"/>
    <xf numFmtId="0" fontId="65" fillId="20" borderId="139" applyNumberFormat="0" applyAlignment="0" applyProtection="0"/>
    <xf numFmtId="0" fontId="55" fillId="20" borderId="133" applyNumberFormat="0" applyAlignment="0" applyProtection="0"/>
    <xf numFmtId="0" fontId="67" fillId="0" borderId="140" applyNumberFormat="0" applyFill="0" applyAlignment="0" applyProtection="0"/>
    <xf numFmtId="0" fontId="23" fillId="23" borderId="162" applyNumberFormat="0" applyFont="0" applyAlignment="0" applyProtection="0"/>
    <xf numFmtId="0" fontId="23" fillId="23" borderId="142" applyNumberFormat="0" applyFont="0" applyAlignment="0" applyProtection="0"/>
    <xf numFmtId="0" fontId="67" fillId="0" borderId="168" applyNumberFormat="0" applyFill="0" applyAlignment="0" applyProtection="0"/>
    <xf numFmtId="0" fontId="67" fillId="0" borderId="144" applyNumberFormat="0" applyFill="0" applyAlignment="0" applyProtection="0"/>
    <xf numFmtId="0" fontId="55" fillId="20" borderId="137" applyNumberFormat="0" applyAlignment="0" applyProtection="0"/>
    <xf numFmtId="0" fontId="55" fillId="20" borderId="157" applyNumberFormat="0" applyAlignment="0" applyProtection="0"/>
    <xf numFmtId="0" fontId="65" fillId="20" borderId="167" applyNumberFormat="0" applyAlignment="0" applyProtection="0"/>
    <xf numFmtId="0" fontId="62" fillId="7" borderId="149" applyNumberFormat="0" applyAlignment="0" applyProtection="0"/>
    <xf numFmtId="0" fontId="65" fillId="20" borderId="182" applyNumberFormat="0" applyAlignment="0" applyProtection="0"/>
    <xf numFmtId="0" fontId="62" fillId="7" borderId="141" applyNumberFormat="0" applyAlignment="0" applyProtection="0"/>
    <xf numFmtId="0" fontId="55" fillId="20" borderId="153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5" fillId="20" borderId="176" applyNumberFormat="0" applyAlignment="0" applyProtection="0"/>
    <xf numFmtId="0" fontId="55" fillId="20" borderId="149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5" fillId="20" borderId="145" applyNumberFormat="0" applyAlignment="0" applyProtection="0"/>
    <xf numFmtId="0" fontId="65" fillId="20" borderId="143" applyNumberFormat="0" applyAlignment="0" applyProtection="0"/>
    <xf numFmtId="0" fontId="55" fillId="20" borderId="180" applyNumberFormat="0" applyAlignment="0" applyProtection="0"/>
    <xf numFmtId="0" fontId="23" fillId="23" borderId="177" applyNumberFormat="0" applyFont="0" applyAlignment="0" applyProtection="0"/>
    <xf numFmtId="0" fontId="65" fillId="20" borderId="159" applyNumberFormat="0" applyAlignment="0" applyProtection="0"/>
    <xf numFmtId="0" fontId="62" fillId="7" borderId="165" applyNumberFormat="0" applyAlignment="0" applyProtection="0"/>
    <xf numFmtId="0" fontId="62" fillId="7" borderId="153" applyNumberFormat="0" applyAlignment="0" applyProtection="0"/>
    <xf numFmtId="0" fontId="62" fillId="7" borderId="161" applyNumberFormat="0" applyAlignment="0" applyProtection="0"/>
    <xf numFmtId="0" fontId="23" fillId="23" borderId="150" applyNumberFormat="0" applyFont="0" applyAlignment="0" applyProtection="0"/>
    <xf numFmtId="0" fontId="65" fillId="20" borderId="151" applyNumberFormat="0" applyAlignment="0" applyProtection="0"/>
    <xf numFmtId="0" fontId="67" fillId="0" borderId="152" applyNumberFormat="0" applyFill="0" applyAlignment="0" applyProtection="0"/>
    <xf numFmtId="0" fontId="23" fillId="23" borderId="170" applyNumberFormat="0" applyFont="0" applyAlignment="0" applyProtection="0"/>
    <xf numFmtId="0" fontId="55" fillId="20" borderId="165" applyNumberFormat="0" applyAlignment="0" applyProtection="0"/>
    <xf numFmtId="0" fontId="62" fillId="7" borderId="176" applyNumberFormat="0" applyAlignment="0" applyProtection="0"/>
    <xf numFmtId="0" fontId="67" fillId="0" borderId="175" applyNumberFormat="0" applyFill="0" applyAlignment="0" applyProtection="0"/>
    <xf numFmtId="0" fontId="55" fillId="20" borderId="161" applyNumberFormat="0" applyAlignment="0" applyProtection="0"/>
    <xf numFmtId="0" fontId="55" fillId="20" borderId="173" applyNumberFormat="0" applyAlignment="0" applyProtection="0"/>
    <xf numFmtId="0" fontId="67" fillId="0" borderId="160" applyNumberFormat="0" applyFill="0" applyAlignment="0" applyProtection="0"/>
    <xf numFmtId="0" fontId="65" fillId="20" borderId="178" applyNumberFormat="0" applyAlignment="0" applyProtection="0"/>
    <xf numFmtId="0" fontId="23" fillId="23" borderId="174" applyNumberFormat="0" applyFont="0" applyAlignment="0" applyProtection="0"/>
    <xf numFmtId="0" fontId="67" fillId="0" borderId="179" applyNumberFormat="0" applyFill="0" applyAlignment="0" applyProtection="0"/>
    <xf numFmtId="0" fontId="15" fillId="0" borderId="0"/>
    <xf numFmtId="0" fontId="23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4" fillId="3" borderId="0" applyNumberFormat="0" applyBorder="0" applyAlignment="0" applyProtection="0"/>
    <xf numFmtId="0" fontId="55" fillId="20" borderId="180" applyNumberFormat="0" applyAlignment="0" applyProtection="0"/>
    <xf numFmtId="0" fontId="5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4" borderId="0" applyNumberFormat="0" applyBorder="0" applyAlignment="0" applyProtection="0"/>
    <xf numFmtId="0" fontId="59" fillId="0" borderId="3" applyNumberFormat="0" applyFill="0" applyAlignment="0" applyProtection="0"/>
    <xf numFmtId="0" fontId="60" fillId="0" borderId="4" applyNumberFormat="0" applyFill="0" applyAlignment="0" applyProtection="0"/>
    <xf numFmtId="0" fontId="61" fillId="0" borderId="5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180" applyNumberFormat="0" applyAlignment="0" applyProtection="0"/>
    <xf numFmtId="0" fontId="63" fillId="0" borderId="6" applyNumberFormat="0" applyFill="0" applyAlignment="0" applyProtection="0"/>
    <xf numFmtId="0" fontId="64" fillId="22" borderId="0" applyNumberFormat="0" applyBorder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9" fontId="2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83" applyNumberFormat="0" applyFill="0" applyAlignment="0" applyProtection="0"/>
    <xf numFmtId="0" fontId="68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5" fillId="20" borderId="180" applyNumberFormat="0" applyAlignment="0" applyProtection="0"/>
    <xf numFmtId="0" fontId="55" fillId="20" borderId="180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5" fillId="20" borderId="182" applyNumberFormat="0" applyAlignment="0" applyProtection="0"/>
    <xf numFmtId="0" fontId="55" fillId="20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62" fillId="7" borderId="180" applyNumberFormat="0" applyAlignment="0" applyProtection="0"/>
    <xf numFmtId="0" fontId="23" fillId="23" borderId="181" applyNumberFormat="0" applyFont="0" applyAlignment="0" applyProtection="0"/>
    <xf numFmtId="0" fontId="65" fillId="20" borderId="182" applyNumberFormat="0" applyAlignment="0" applyProtection="0"/>
    <xf numFmtId="0" fontId="67" fillId="0" borderId="183" applyNumberFormat="0" applyFill="0" applyAlignment="0" applyProtection="0"/>
    <xf numFmtId="0" fontId="23" fillId="23" borderId="181" applyNumberFormat="0" applyFont="0" applyAlignment="0" applyProtection="0"/>
    <xf numFmtId="0" fontId="55" fillId="20" borderId="180" applyNumberFormat="0" applyAlignment="0" applyProtection="0"/>
    <xf numFmtId="0" fontId="62" fillId="7" borderId="180" applyNumberFormat="0" applyAlignment="0" applyProtection="0"/>
    <xf numFmtId="0" fontId="67" fillId="0" borderId="183" applyNumberFormat="0" applyFill="0" applyAlignment="0" applyProtection="0"/>
    <xf numFmtId="0" fontId="55" fillId="20" borderId="180" applyNumberFormat="0" applyAlignment="0" applyProtection="0"/>
    <xf numFmtId="0" fontId="55" fillId="20" borderId="180" applyNumberFormat="0" applyAlignment="0" applyProtection="0"/>
    <xf numFmtId="0" fontId="67" fillId="0" borderId="183" applyNumberFormat="0" applyFill="0" applyAlignment="0" applyProtection="0"/>
    <xf numFmtId="0" fontId="65" fillId="20" borderId="182" applyNumberFormat="0" applyAlignment="0" applyProtection="0"/>
    <xf numFmtId="0" fontId="23" fillId="23" borderId="181" applyNumberFormat="0" applyFont="0" applyAlignment="0" applyProtection="0"/>
    <xf numFmtId="0" fontId="67" fillId="0" borderId="183" applyNumberFormat="0" applyFill="0" applyAlignment="0" applyProtection="0"/>
    <xf numFmtId="0" fontId="67" fillId="0" borderId="188" applyNumberFormat="0" applyFill="0" applyAlignment="0" applyProtection="0"/>
    <xf numFmtId="0" fontId="65" fillId="20" borderId="187" applyNumberFormat="0" applyAlignment="0" applyProtection="0"/>
    <xf numFmtId="0" fontId="23" fillId="23" borderId="186" applyNumberFormat="0" applyFont="0" applyAlignment="0" applyProtection="0"/>
    <xf numFmtId="0" fontId="62" fillId="7" borderId="185" applyNumberFormat="0" applyAlignment="0" applyProtection="0"/>
    <xf numFmtId="0" fontId="55" fillId="20" borderId="185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4" fillId="3" borderId="0" applyNumberFormat="0" applyBorder="0" applyAlignment="0" applyProtection="0"/>
    <xf numFmtId="0" fontId="55" fillId="20" borderId="189" applyNumberFormat="0" applyAlignment="0" applyProtection="0"/>
    <xf numFmtId="0" fontId="5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4" borderId="0" applyNumberFormat="0" applyBorder="0" applyAlignment="0" applyProtection="0"/>
    <xf numFmtId="0" fontId="59" fillId="0" borderId="3" applyNumberFormat="0" applyFill="0" applyAlignment="0" applyProtection="0"/>
    <xf numFmtId="0" fontId="60" fillId="0" borderId="4" applyNumberFormat="0" applyFill="0" applyAlignment="0" applyProtection="0"/>
    <xf numFmtId="0" fontId="61" fillId="0" borderId="5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189" applyNumberFormat="0" applyAlignment="0" applyProtection="0"/>
    <xf numFmtId="0" fontId="63" fillId="0" borderId="6" applyNumberFormat="0" applyFill="0" applyAlignment="0" applyProtection="0"/>
    <xf numFmtId="0" fontId="64" fillId="22" borderId="0" applyNumberFormat="0" applyBorder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9" fontId="2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91" applyNumberFormat="0" applyFill="0" applyAlignment="0" applyProtection="0"/>
    <xf numFmtId="0" fontId="68" fillId="0" borderId="0" applyNumberFormat="0" applyFill="0" applyBorder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5" fillId="20" borderId="189" applyNumberFormat="0" applyAlignment="0" applyProtection="0"/>
    <xf numFmtId="0" fontId="55" fillId="20" borderId="18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14" fillId="0" borderId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5" fillId="20" borderId="189" applyNumberFormat="0" applyAlignment="0" applyProtection="0"/>
    <xf numFmtId="0" fontId="55" fillId="20" borderId="18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2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2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2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13" fillId="0" borderId="0"/>
    <xf numFmtId="0" fontId="65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13" fillId="0" borderId="0"/>
    <xf numFmtId="0" fontId="65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23" fillId="0" borderId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5" fillId="20" borderId="187" applyNumberFormat="0" applyAlignment="0" applyProtection="0"/>
    <xf numFmtId="0" fontId="55" fillId="20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23" fillId="23" borderId="190" applyNumberFormat="0" applyFon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7" fillId="0" borderId="191" applyNumberFormat="0" applyFill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5" fillId="20" borderId="187" applyNumberFormat="0" applyAlignment="0" applyProtection="0"/>
    <xf numFmtId="0" fontId="23" fillId="23" borderId="190" applyNumberFormat="0" applyFont="0" applyAlignment="0" applyProtection="0"/>
    <xf numFmtId="0" fontId="62" fillId="7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55" fillId="20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62" fillId="7" borderId="189" applyNumberFormat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5" fillId="20" borderId="187" applyNumberFormat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67" fillId="0" borderId="191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9" fontId="12" fillId="0" borderId="0" applyFont="0" applyFill="0" applyBorder="0" applyAlignment="0" applyProtection="0"/>
    <xf numFmtId="0" fontId="55" fillId="20" borderId="193" applyNumberFormat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12" fillId="0" borderId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5" fillId="20" borderId="193" applyNumberFormat="0" applyAlignment="0" applyProtection="0"/>
    <xf numFmtId="0" fontId="55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12" fillId="0" borderId="0"/>
    <xf numFmtId="0" fontId="65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12" fillId="0" borderId="0"/>
    <xf numFmtId="0" fontId="65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5" fillId="20" borderId="195" applyNumberFormat="0" applyAlignment="0" applyProtection="0"/>
    <xf numFmtId="0" fontId="55" fillId="20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7" fillId="0" borderId="196" applyNumberFormat="0" applyFill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7" fillId="0" borderId="196" applyNumberFormat="0" applyFill="0" applyAlignment="0" applyProtection="0"/>
    <xf numFmtId="0" fontId="67" fillId="0" borderId="196" applyNumberFormat="0" applyFill="0" applyAlignment="0" applyProtection="0"/>
    <xf numFmtId="0" fontId="65" fillId="20" borderId="195" applyNumberFormat="0" applyAlignment="0" applyProtection="0"/>
    <xf numFmtId="0" fontId="23" fillId="23" borderId="194" applyNumberFormat="0" applyFont="0" applyAlignment="0" applyProtection="0"/>
    <xf numFmtId="0" fontId="62" fillId="7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55" fillId="20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6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65" fillId="20" borderId="195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9" borderId="0" applyNumberFormat="0" applyBorder="0" applyAlignment="0" applyProtection="0"/>
    <xf numFmtId="0" fontId="54" fillId="3" borderId="0" applyNumberFormat="0" applyBorder="0" applyAlignment="0" applyProtection="0"/>
    <xf numFmtId="0" fontId="55" fillId="20" borderId="197" applyNumberFormat="0" applyAlignment="0" applyProtection="0"/>
    <xf numFmtId="0" fontId="5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4" borderId="0" applyNumberFormat="0" applyBorder="0" applyAlignment="0" applyProtection="0"/>
    <xf numFmtId="0" fontId="59" fillId="0" borderId="3" applyNumberFormat="0" applyFill="0" applyAlignment="0" applyProtection="0"/>
    <xf numFmtId="0" fontId="60" fillId="0" borderId="4" applyNumberFormat="0" applyFill="0" applyAlignment="0" applyProtection="0"/>
    <xf numFmtId="0" fontId="61" fillId="0" borderId="5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197" applyNumberFormat="0" applyAlignment="0" applyProtection="0"/>
    <xf numFmtId="0" fontId="63" fillId="0" borderId="6" applyNumberFormat="0" applyFill="0" applyAlignment="0" applyProtection="0"/>
    <xf numFmtId="0" fontId="64" fillId="22" borderId="0" applyNumberFormat="0" applyBorder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9" fontId="2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0" applyNumberFormat="0" applyFill="0" applyAlignment="0" applyProtection="0"/>
    <xf numFmtId="0" fontId="68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9" fillId="0" borderId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79" fillId="0" borderId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5" fillId="20" borderId="199" applyNumberFormat="0" applyAlignment="0" applyProtection="0"/>
    <xf numFmtId="0" fontId="55" fillId="20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62" fillId="7" borderId="197" applyNumberFormat="0" applyAlignment="0" applyProtection="0"/>
    <xf numFmtId="0" fontId="23" fillId="23" borderId="198" applyNumberFormat="0" applyFont="0" applyAlignment="0" applyProtection="0"/>
    <xf numFmtId="0" fontId="65" fillId="20" borderId="199" applyNumberFormat="0" applyAlignment="0" applyProtection="0"/>
    <xf numFmtId="0" fontId="67" fillId="0" borderId="200" applyNumberFormat="0" applyFill="0" applyAlignment="0" applyProtection="0"/>
    <xf numFmtId="0" fontId="23" fillId="23" borderId="198" applyNumberFormat="0" applyFont="0" applyAlignment="0" applyProtection="0"/>
    <xf numFmtId="0" fontId="55" fillId="20" borderId="197" applyNumberFormat="0" applyAlignment="0" applyProtection="0"/>
    <xf numFmtId="0" fontId="62" fillId="7" borderId="197" applyNumberFormat="0" applyAlignment="0" applyProtection="0"/>
    <xf numFmtId="0" fontId="67" fillId="0" borderId="200" applyNumberFormat="0" applyFill="0" applyAlignment="0" applyProtection="0"/>
    <xf numFmtId="0" fontId="55" fillId="20" borderId="197" applyNumberFormat="0" applyAlignment="0" applyProtection="0"/>
    <xf numFmtId="0" fontId="55" fillId="20" borderId="197" applyNumberFormat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7" fillId="0" borderId="200" applyNumberFormat="0" applyFill="0" applyAlignment="0" applyProtection="0"/>
    <xf numFmtId="0" fontId="67" fillId="0" borderId="200" applyNumberFormat="0" applyFill="0" applyAlignment="0" applyProtection="0"/>
    <xf numFmtId="0" fontId="65" fillId="20" borderId="199" applyNumberFormat="0" applyAlignment="0" applyProtection="0"/>
    <xf numFmtId="0" fontId="23" fillId="23" borderId="198" applyNumberFormat="0" applyFont="0" applyAlignment="0" applyProtection="0"/>
    <xf numFmtId="0" fontId="62" fillId="7" borderId="197" applyNumberFormat="0" applyAlignment="0" applyProtection="0"/>
    <xf numFmtId="0" fontId="55" fillId="20" borderId="197" applyNumberFormat="0" applyAlignment="0" applyProtection="0"/>
    <xf numFmtId="0" fontId="79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10" fillId="0" borderId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5" fillId="20" borderId="201" applyNumberFormat="0" applyAlignment="0" applyProtection="0"/>
    <xf numFmtId="0" fontId="55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10" fillId="0" borderId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10" fillId="0" borderId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5" fillId="20" borderId="203" applyNumberFormat="0" applyAlignment="0" applyProtection="0"/>
    <xf numFmtId="0" fontId="55" fillId="20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62" fillId="7" borderId="201" applyNumberFormat="0" applyAlignment="0" applyProtection="0"/>
    <xf numFmtId="0" fontId="23" fillId="23" borderId="202" applyNumberFormat="0" applyFont="0" applyAlignment="0" applyProtection="0"/>
    <xf numFmtId="0" fontId="65" fillId="20" borderId="203" applyNumberFormat="0" applyAlignment="0" applyProtection="0"/>
    <xf numFmtId="0" fontId="67" fillId="0" borderId="204" applyNumberFormat="0" applyFill="0" applyAlignment="0" applyProtection="0"/>
    <xf numFmtId="0" fontId="23" fillId="23" borderId="202" applyNumberFormat="0" applyFont="0" applyAlignment="0" applyProtection="0"/>
    <xf numFmtId="0" fontId="55" fillId="20" borderId="201" applyNumberFormat="0" applyAlignment="0" applyProtection="0"/>
    <xf numFmtId="0" fontId="62" fillId="7" borderId="201" applyNumberFormat="0" applyAlignment="0" applyProtection="0"/>
    <xf numFmtId="0" fontId="67" fillId="0" borderId="204" applyNumberFormat="0" applyFill="0" applyAlignment="0" applyProtection="0"/>
    <xf numFmtId="0" fontId="55" fillId="20" borderId="201" applyNumberFormat="0" applyAlignment="0" applyProtection="0"/>
    <xf numFmtId="0" fontId="55" fillId="20" borderId="201" applyNumberFormat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7" fillId="0" borderId="204" applyNumberFormat="0" applyFill="0" applyAlignment="0" applyProtection="0"/>
    <xf numFmtId="0" fontId="67" fillId="0" borderId="204" applyNumberFormat="0" applyFill="0" applyAlignment="0" applyProtection="0"/>
    <xf numFmtId="0" fontId="65" fillId="20" borderId="203" applyNumberFormat="0" applyAlignment="0" applyProtection="0"/>
    <xf numFmtId="0" fontId="23" fillId="23" borderId="202" applyNumberFormat="0" applyFont="0" applyAlignment="0" applyProtection="0"/>
    <xf numFmtId="0" fontId="62" fillId="7" borderId="201" applyNumberFormat="0" applyAlignment="0" applyProtection="0"/>
    <xf numFmtId="0" fontId="55" fillId="20" borderId="201" applyNumberFormat="0" applyAlignment="0" applyProtection="0"/>
    <xf numFmtId="0" fontId="23" fillId="0" borderId="0"/>
    <xf numFmtId="0" fontId="55" fillId="20" borderId="215" applyNumberFormat="0" applyAlignment="0" applyProtection="0"/>
    <xf numFmtId="0" fontId="62" fillId="7" borderId="215" applyNumberFormat="0" applyAlignment="0" applyProtection="0"/>
    <xf numFmtId="0" fontId="23" fillId="23" borderId="216" applyNumberFormat="0" applyFont="0" applyAlignment="0" applyProtection="0"/>
    <xf numFmtId="0" fontId="65" fillId="20" borderId="217" applyNumberFormat="0" applyAlignment="0" applyProtection="0"/>
    <xf numFmtId="0" fontId="67" fillId="0" borderId="218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8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41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158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5" fontId="32" fillId="31" borderId="0" xfId="0" applyNumberFormat="1" applyFont="1" applyFill="1" applyBorder="1" applyAlignment="1" applyProtection="1">
      <alignment vertical="center"/>
    </xf>
    <xf numFmtId="0" fontId="23" fillId="0" borderId="27" xfId="53" applyFont="1" applyFill="1" applyBorder="1" applyProtection="1"/>
    <xf numFmtId="0" fontId="23" fillId="0" borderId="233" xfId="53" applyFont="1" applyFill="1" applyBorder="1" applyProtection="1"/>
    <xf numFmtId="6" fontId="23" fillId="0" borderId="207" xfId="54" applyNumberFormat="1" applyFont="1" applyFill="1" applyBorder="1" applyAlignment="1" applyProtection="1">
      <alignment horizontal="right"/>
    </xf>
    <xf numFmtId="6" fontId="23" fillId="33" borderId="207" xfId="54" applyNumberFormat="1" applyFont="1" applyFill="1" applyBorder="1" applyAlignment="1" applyProtection="1">
      <alignment horizontal="right"/>
    </xf>
    <xf numFmtId="6" fontId="23" fillId="0" borderId="206" xfId="54" applyNumberFormat="1" applyFont="1" applyFill="1" applyBorder="1" applyAlignment="1" applyProtection="1">
      <alignment horizontal="right"/>
    </xf>
    <xf numFmtId="0" fontId="23" fillId="0" borderId="251" xfId="53" applyFont="1" applyFill="1" applyBorder="1" applyProtection="1"/>
    <xf numFmtId="0" fontId="23" fillId="0" borderId="252" xfId="53" applyFont="1" applyFill="1" applyBorder="1" applyProtection="1"/>
    <xf numFmtId="6" fontId="23" fillId="0" borderId="253" xfId="54" applyNumberFormat="1" applyFont="1" applyFill="1" applyBorder="1" applyAlignment="1" applyProtection="1">
      <alignment horizontal="right"/>
    </xf>
    <xf numFmtId="6" fontId="23" fillId="33" borderId="253" xfId="54" applyNumberFormat="1" applyFont="1" applyFill="1" applyBorder="1" applyAlignment="1" applyProtection="1">
      <alignment horizontal="right"/>
    </xf>
    <xf numFmtId="0" fontId="23" fillId="0" borderId="254" xfId="53" applyFont="1" applyFill="1" applyBorder="1" applyProtection="1"/>
    <xf numFmtId="0" fontId="23" fillId="0" borderId="255" xfId="53" applyFont="1" applyFill="1" applyBorder="1" applyProtection="1"/>
    <xf numFmtId="6" fontId="23" fillId="0" borderId="256" xfId="54" applyNumberFormat="1" applyFont="1" applyFill="1" applyBorder="1" applyAlignment="1" applyProtection="1">
      <alignment horizontal="right"/>
    </xf>
    <xf numFmtId="6" fontId="23" fillId="33" borderId="256" xfId="54" applyNumberFormat="1" applyFont="1" applyFill="1" applyBorder="1" applyAlignment="1" applyProtection="1">
      <alignment horizontal="right"/>
    </xf>
    <xf numFmtId="1" fontId="25" fillId="25" borderId="224" xfId="0" applyNumberFormat="1" applyFont="1" applyFill="1" applyBorder="1" applyAlignment="1" applyProtection="1">
      <alignment horizontal="center" vertical="center"/>
    </xf>
    <xf numFmtId="1" fontId="26" fillId="25" borderId="224" xfId="0" applyNumberFormat="1" applyFont="1" applyFill="1" applyBorder="1" applyAlignment="1" applyProtection="1">
      <alignment horizontal="center" vertical="center"/>
    </xf>
    <xf numFmtId="6" fontId="23" fillId="31" borderId="256" xfId="54" applyNumberFormat="1" applyFont="1" applyFill="1" applyBorder="1" applyAlignment="1" applyProtection="1">
      <alignment horizontal="right"/>
    </xf>
    <xf numFmtId="6" fontId="23" fillId="31" borderId="253" xfId="54" applyNumberFormat="1" applyFont="1" applyFill="1" applyBorder="1" applyAlignment="1" applyProtection="1">
      <alignment horizontal="right"/>
    </xf>
    <xf numFmtId="6" fontId="23" fillId="31" borderId="207" xfId="54" applyNumberFormat="1" applyFont="1" applyFill="1" applyBorder="1" applyAlignment="1" applyProtection="1">
      <alignment horizontal="right"/>
    </xf>
    <xf numFmtId="6" fontId="23" fillId="34" borderId="256" xfId="54" applyNumberFormat="1" applyFont="1" applyFill="1" applyBorder="1" applyAlignment="1" applyProtection="1">
      <alignment horizontal="right"/>
    </xf>
    <xf numFmtId="6" fontId="23" fillId="34" borderId="253" xfId="54" applyNumberFormat="1" applyFont="1" applyFill="1" applyBorder="1" applyAlignment="1" applyProtection="1">
      <alignment horizontal="right"/>
    </xf>
    <xf numFmtId="6" fontId="23" fillId="34" borderId="207" xfId="54" applyNumberFormat="1" applyFont="1" applyFill="1" applyBorder="1" applyAlignment="1" applyProtection="1">
      <alignment horizontal="right"/>
    </xf>
    <xf numFmtId="6" fontId="23" fillId="34" borderId="206" xfId="54" applyNumberFormat="1" applyFont="1" applyFill="1" applyBorder="1" applyAlignment="1" applyProtection="1">
      <alignment horizontal="right"/>
    </xf>
    <xf numFmtId="6" fontId="23" fillId="34" borderId="249" xfId="54" applyNumberFormat="1" applyFont="1" applyFill="1" applyBorder="1" applyAlignment="1" applyProtection="1">
      <alignment horizontal="right"/>
    </xf>
    <xf numFmtId="6" fontId="23" fillId="34" borderId="250" xfId="54" applyNumberFormat="1" applyFont="1" applyFill="1" applyBorder="1" applyAlignment="1" applyProtection="1">
      <alignment horizontal="right"/>
    </xf>
    <xf numFmtId="0" fontId="48" fillId="30" borderId="14" xfId="0" applyFont="1" applyFill="1" applyBorder="1" applyAlignment="1" applyProtection="1">
      <alignment vertical="center" wrapText="1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30" fillId="26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Border="1" applyProtection="1"/>
    <xf numFmtId="5" fontId="28" fillId="0" borderId="281" xfId="0" applyNumberFormat="1" applyFont="1" applyFill="1" applyBorder="1" applyAlignment="1" applyProtection="1">
      <alignment horizontal="center" vertical="center"/>
    </xf>
    <xf numFmtId="10" fontId="28" fillId="0" borderId="280" xfId="48" applyNumberFormat="1" applyFont="1" applyFill="1" applyBorder="1" applyAlignment="1" applyProtection="1">
      <alignment horizontal="right" vertical="center"/>
    </xf>
    <xf numFmtId="10" fontId="28" fillId="0" borderId="281" xfId="0" applyNumberFormat="1" applyFont="1" applyFill="1" applyBorder="1" applyAlignment="1" applyProtection="1">
      <alignment vertical="center"/>
    </xf>
    <xf numFmtId="0" fontId="32" fillId="38" borderId="309" xfId="0" quotePrefix="1" applyFont="1" applyFill="1" applyBorder="1" applyAlignment="1" applyProtection="1">
      <alignment horizontal="center" vertical="center" wrapText="1"/>
    </xf>
    <xf numFmtId="0" fontId="32" fillId="0" borderId="309" xfId="0" applyFont="1" applyFill="1" applyBorder="1" applyAlignment="1" applyProtection="1">
      <alignment horizontal="center" vertical="center" wrapText="1"/>
    </xf>
    <xf numFmtId="0" fontId="27" fillId="0" borderId="298" xfId="0" applyFont="1" applyFill="1" applyBorder="1" applyAlignment="1" applyProtection="1">
      <alignment horizontal="center" vertical="center"/>
    </xf>
    <xf numFmtId="0" fontId="28" fillId="0" borderId="278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7" fillId="0" borderId="272" xfId="0" applyFont="1" applyFill="1" applyBorder="1" applyAlignment="1" applyProtection="1">
      <alignment horizontal="center" vertical="center"/>
    </xf>
    <xf numFmtId="0" fontId="27" fillId="0" borderId="301" xfId="0" applyFont="1" applyFill="1" applyBorder="1" applyAlignment="1" applyProtection="1">
      <alignment horizontal="left" vertical="center" wrapText="1"/>
    </xf>
    <xf numFmtId="0" fontId="28" fillId="0" borderId="279" xfId="0" applyFont="1" applyFill="1" applyBorder="1" applyAlignment="1" applyProtection="1">
      <alignment horizontal="center" vertical="center"/>
    </xf>
    <xf numFmtId="0" fontId="27" fillId="0" borderId="273" xfId="0" quotePrefix="1" applyFont="1" applyFill="1" applyBorder="1" applyAlignment="1" applyProtection="1">
      <alignment horizontal="center" vertical="center"/>
    </xf>
    <xf numFmtId="0" fontId="27" fillId="0" borderId="291" xfId="0" applyFont="1" applyFill="1" applyBorder="1" applyAlignment="1" applyProtection="1">
      <alignment horizontal="left" vertical="center"/>
    </xf>
    <xf numFmtId="0" fontId="28" fillId="0" borderId="280" xfId="0" applyFont="1" applyFill="1" applyBorder="1" applyAlignment="1" applyProtection="1">
      <alignment horizontal="center" vertical="center"/>
    </xf>
    <xf numFmtId="0" fontId="27" fillId="0" borderId="273" xfId="0" applyFont="1" applyFill="1" applyBorder="1" applyAlignment="1" applyProtection="1">
      <alignment horizontal="center" vertical="center"/>
    </xf>
    <xf numFmtId="0" fontId="27" fillId="0" borderId="299" xfId="0" applyFont="1" applyFill="1" applyBorder="1" applyAlignment="1" applyProtection="1">
      <alignment horizontal="center" vertical="center"/>
    </xf>
    <xf numFmtId="0" fontId="27" fillId="0" borderId="17" xfId="0" quotePrefix="1" applyFont="1" applyFill="1" applyBorder="1" applyAlignment="1" applyProtection="1">
      <alignment horizontal="center" vertical="center"/>
    </xf>
    <xf numFmtId="0" fontId="27" fillId="0" borderId="292" xfId="0" applyFont="1" applyFill="1" applyBorder="1" applyAlignment="1" applyProtection="1">
      <alignment horizontal="left" vertical="center"/>
    </xf>
    <xf numFmtId="0" fontId="28" fillId="0" borderId="281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left" vertical="center"/>
    </xf>
    <xf numFmtId="0" fontId="28" fillId="0" borderId="293" xfId="0" applyFont="1" applyFill="1" applyBorder="1" applyAlignment="1" applyProtection="1">
      <alignment vertical="center"/>
    </xf>
    <xf numFmtId="0" fontId="28" fillId="0" borderId="28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302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/>
    </xf>
    <xf numFmtId="0" fontId="28" fillId="0" borderId="293" xfId="0" applyFont="1" applyFill="1" applyBorder="1" applyAlignment="1" applyProtection="1">
      <alignment horizontal="left" vertical="center"/>
    </xf>
    <xf numFmtId="0" fontId="27" fillId="0" borderId="273" xfId="0" applyFont="1" applyFill="1" applyBorder="1" applyAlignment="1" applyProtection="1">
      <alignment horizontal="left" vertical="center"/>
    </xf>
    <xf numFmtId="0" fontId="28" fillId="0" borderId="291" xfId="0" applyFont="1" applyFill="1" applyBorder="1" applyAlignment="1" applyProtection="1">
      <alignment horizontal="left" vertical="center"/>
    </xf>
    <xf numFmtId="0" fontId="80" fillId="0" borderId="291" xfId="0" applyFont="1" applyFill="1" applyBorder="1" applyAlignment="1" applyProtection="1">
      <alignment horizontal="left" vertical="center"/>
    </xf>
    <xf numFmtId="0" fontId="27" fillId="0" borderId="15" xfId="0" applyFont="1" applyFill="1" applyBorder="1" applyAlignment="1" applyProtection="1">
      <alignment vertical="center"/>
    </xf>
    <xf numFmtId="0" fontId="27" fillId="0" borderId="300" xfId="0" applyFont="1" applyFill="1" applyBorder="1" applyAlignment="1" applyProtection="1">
      <alignment horizontal="left" vertical="center"/>
    </xf>
    <xf numFmtId="0" fontId="28" fillId="0" borderId="278" xfId="0" applyFont="1" applyFill="1" applyBorder="1" applyAlignment="1" applyProtection="1">
      <alignment horizontal="center" vertical="center"/>
    </xf>
    <xf numFmtId="0" fontId="27" fillId="0" borderId="273" xfId="0" quotePrefix="1" applyFont="1" applyFill="1" applyBorder="1" applyAlignment="1" applyProtection="1">
      <alignment horizontal="center" vertical="center" wrapText="1"/>
    </xf>
    <xf numFmtId="0" fontId="27" fillId="0" borderId="291" xfId="0" applyFont="1" applyFill="1" applyBorder="1" applyAlignment="1" applyProtection="1">
      <alignment horizontal="left" vertical="center" wrapText="1"/>
    </xf>
    <xf numFmtId="0" fontId="40" fillId="31" borderId="0" xfId="0" applyFont="1" applyFill="1" applyBorder="1" applyAlignment="1" applyProtection="1">
      <alignment vertical="center"/>
    </xf>
    <xf numFmtId="0" fontId="32" fillId="31" borderId="0" xfId="0" applyFont="1" applyFill="1" applyBorder="1" applyAlignment="1" applyProtection="1">
      <alignment horizontal="left" vertical="center" wrapText="1"/>
    </xf>
    <xf numFmtId="0" fontId="28" fillId="31" borderId="0" xfId="0" applyFont="1" applyFill="1" applyBorder="1" applyAlignment="1" applyProtection="1">
      <alignment horizontal="center" vertical="center"/>
    </xf>
    <xf numFmtId="0" fontId="0" fillId="31" borderId="0" xfId="0" applyFill="1" applyBorder="1" applyAlignment="1" applyProtection="1">
      <alignment vertical="center"/>
    </xf>
    <xf numFmtId="0" fontId="32" fillId="0" borderId="298" xfId="0" applyFont="1" applyFill="1" applyBorder="1" applyAlignment="1" applyProtection="1">
      <alignment horizontal="center" vertical="center"/>
    </xf>
    <xf numFmtId="0" fontId="28" fillId="0" borderId="298" xfId="0" applyFont="1" applyFill="1" applyBorder="1" applyAlignment="1" applyProtection="1">
      <alignment vertical="center"/>
    </xf>
    <xf numFmtId="0" fontId="0" fillId="0" borderId="298" xfId="0" applyBorder="1" applyAlignment="1" applyProtection="1">
      <alignment vertical="center"/>
    </xf>
    <xf numFmtId="0" fontId="27" fillId="0" borderId="29" xfId="0" applyFont="1" applyFill="1" applyBorder="1" applyAlignment="1" applyProtection="1">
      <alignment horizontal="center" vertical="center"/>
    </xf>
    <xf numFmtId="0" fontId="27" fillId="0" borderId="295" xfId="0" applyFont="1" applyFill="1" applyBorder="1" applyAlignment="1" applyProtection="1">
      <alignment horizontal="left" vertical="center"/>
    </xf>
    <xf numFmtId="0" fontId="28" fillId="0" borderId="285" xfId="0" applyFont="1" applyFill="1" applyBorder="1" applyAlignment="1" applyProtection="1">
      <alignment horizontal="center" vertical="center"/>
    </xf>
    <xf numFmtId="0" fontId="27" fillId="31" borderId="273" xfId="0" applyFont="1" applyFill="1" applyBorder="1" applyAlignment="1" applyProtection="1">
      <alignment horizontal="left" vertical="center"/>
    </xf>
    <xf numFmtId="0" fontId="0" fillId="0" borderId="291" xfId="0" applyBorder="1" applyAlignment="1" applyProtection="1">
      <alignment vertical="center"/>
    </xf>
    <xf numFmtId="0" fontId="27" fillId="31" borderId="291" xfId="0" applyFont="1" applyFill="1" applyBorder="1" applyAlignment="1" applyProtection="1">
      <alignment horizontal="left" vertical="center"/>
    </xf>
    <xf numFmtId="0" fontId="27" fillId="31" borderId="292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5" fillId="45" borderId="223" xfId="0" applyFont="1" applyFill="1" applyBorder="1" applyAlignment="1" applyProtection="1">
      <alignment horizontal="center" vertical="center" wrapText="1"/>
    </xf>
    <xf numFmtId="0" fontId="35" fillId="44" borderId="223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/>
    </xf>
    <xf numFmtId="6" fontId="46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5" fillId="33" borderId="192" xfId="0" applyFont="1" applyFill="1" applyBorder="1" applyAlignment="1" applyProtection="1">
      <alignment horizontal="center" vertical="center" wrapText="1"/>
    </xf>
    <xf numFmtId="0" fontId="35" fillId="34" borderId="49" xfId="0" applyFont="1" applyFill="1" applyBorder="1" applyAlignment="1" applyProtection="1">
      <alignment horizontal="center" vertical="center" wrapText="1"/>
    </xf>
    <xf numFmtId="49" fontId="48" fillId="30" borderId="205" xfId="53" applyNumberFormat="1" applyFont="1" applyFill="1" applyBorder="1" applyAlignment="1" applyProtection="1">
      <alignment horizontal="center" vertical="center" wrapText="1"/>
    </xf>
    <xf numFmtId="49" fontId="48" fillId="30" borderId="14" xfId="53" applyNumberFormat="1" applyFont="1" applyFill="1" applyBorder="1" applyAlignment="1" applyProtection="1">
      <alignment horizontal="center" vertical="center" wrapText="1"/>
    </xf>
    <xf numFmtId="49" fontId="48" fillId="30" borderId="39" xfId="53" applyNumberFormat="1" applyFont="1" applyFill="1" applyBorder="1" applyAlignment="1" applyProtection="1">
      <alignment horizontal="center" vertical="center" wrapText="1"/>
    </xf>
    <xf numFmtId="10" fontId="35" fillId="30" borderId="224" xfId="49" applyNumberFormat="1" applyFont="1" applyFill="1" applyBorder="1" applyAlignment="1" applyProtection="1">
      <alignment horizontal="center" vertical="center" wrapText="1"/>
    </xf>
    <xf numFmtId="6" fontId="35" fillId="30" borderId="224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50" xfId="0" applyNumberFormat="1" applyFont="1" applyBorder="1" applyAlignment="1" applyProtection="1">
      <alignment vertical="center"/>
    </xf>
    <xf numFmtId="6" fontId="23" fillId="34" borderId="250" xfId="0" applyNumberFormat="1" applyFont="1" applyFill="1" applyBorder="1" applyAlignment="1" applyProtection="1">
      <alignment vertical="center"/>
    </xf>
    <xf numFmtId="6" fontId="23" fillId="0" borderId="250" xfId="0" applyNumberFormat="1" applyFont="1" applyFill="1" applyBorder="1" applyAlignment="1" applyProtection="1">
      <alignment vertical="center"/>
    </xf>
    <xf numFmtId="6" fontId="23" fillId="33" borderId="25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3" borderId="12" xfId="0" applyNumberFormat="1" applyFont="1" applyFill="1" applyBorder="1" applyAlignment="1" applyProtection="1">
      <alignment vertical="center"/>
    </xf>
    <xf numFmtId="0" fontId="23" fillId="0" borderId="251" xfId="64" applyFont="1" applyFill="1" applyBorder="1" applyAlignment="1" applyProtection="1">
      <alignment horizontal="center" vertical="center"/>
    </xf>
    <xf numFmtId="0" fontId="23" fillId="0" borderId="261" xfId="64" applyNumberFormat="1" applyFont="1" applyFill="1" applyBorder="1" applyAlignment="1" applyProtection="1">
      <alignment horizontal="center" vertical="center"/>
    </xf>
    <xf numFmtId="38" fontId="23" fillId="0" borderId="261" xfId="252" applyNumberFormat="1" applyFont="1" applyBorder="1" applyAlignment="1" applyProtection="1">
      <alignment vertical="center"/>
    </xf>
    <xf numFmtId="3" fontId="25" fillId="0" borderId="250" xfId="0" applyNumberFormat="1" applyFont="1" applyBorder="1" applyAlignment="1" applyProtection="1">
      <alignment horizontal="center" vertical="center"/>
    </xf>
    <xf numFmtId="3" fontId="25" fillId="0" borderId="268" xfId="0" applyNumberFormat="1" applyFont="1" applyBorder="1" applyAlignment="1" applyProtection="1">
      <alignment vertical="center"/>
    </xf>
    <xf numFmtId="166" fontId="25" fillId="0" borderId="250" xfId="0" applyNumberFormat="1" applyFont="1" applyBorder="1" applyAlignment="1" applyProtection="1">
      <alignment vertical="center"/>
    </xf>
    <xf numFmtId="10" fontId="25" fillId="0" borderId="250" xfId="48" applyNumberFormat="1" applyFont="1" applyFill="1" applyBorder="1" applyAlignment="1" applyProtection="1">
      <alignment vertical="center"/>
    </xf>
    <xf numFmtId="6" fontId="25" fillId="0" borderId="250" xfId="32" applyNumberFormat="1" applyFont="1" applyFill="1" applyBorder="1" applyAlignment="1" applyProtection="1">
      <alignment vertical="center"/>
    </xf>
    <xf numFmtId="2" fontId="41" fillId="0" borderId="250" xfId="45" applyNumberFormat="1" applyFont="1" applyFill="1" applyBorder="1" applyAlignment="1" applyProtection="1">
      <alignment horizontal="right" vertical="center" wrapText="1"/>
    </xf>
    <xf numFmtId="166" fontId="41" fillId="0" borderId="250" xfId="45" applyNumberFormat="1" applyFont="1" applyFill="1" applyBorder="1" applyAlignment="1" applyProtection="1">
      <alignment horizontal="right" vertical="center" wrapText="1"/>
    </xf>
    <xf numFmtId="0" fontId="41" fillId="0" borderId="250" xfId="45" applyFont="1" applyFill="1" applyBorder="1" applyAlignment="1" applyProtection="1">
      <alignment horizontal="right" vertical="center" wrapText="1"/>
    </xf>
    <xf numFmtId="1" fontId="41" fillId="0" borderId="250" xfId="45" applyNumberFormat="1" applyFont="1" applyFill="1" applyBorder="1" applyAlignment="1" applyProtection="1">
      <alignment horizontal="right" vertical="center" wrapText="1"/>
    </xf>
    <xf numFmtId="2" fontId="25" fillId="0" borderId="250" xfId="0" applyNumberFormat="1" applyFont="1" applyBorder="1" applyAlignment="1" applyProtection="1">
      <alignment vertical="center"/>
    </xf>
    <xf numFmtId="4" fontId="25" fillId="0" borderId="250" xfId="28" applyNumberFormat="1" applyFont="1" applyBorder="1" applyAlignment="1" applyProtection="1">
      <alignment vertical="center"/>
    </xf>
    <xf numFmtId="4" fontId="25" fillId="0" borderId="268" xfId="28" applyNumberFormat="1" applyFont="1" applyBorder="1" applyAlignment="1" applyProtection="1">
      <alignment vertical="center"/>
    </xf>
    <xf numFmtId="40" fontId="25" fillId="0" borderId="250" xfId="0" applyNumberFormat="1" applyFont="1" applyFill="1" applyBorder="1" applyAlignment="1" applyProtection="1">
      <alignment vertical="center"/>
    </xf>
    <xf numFmtId="166" fontId="25" fillId="0" borderId="250" xfId="0" applyNumberFormat="1" applyFont="1" applyFill="1" applyBorder="1" applyAlignment="1" applyProtection="1">
      <alignment vertical="center"/>
    </xf>
    <xf numFmtId="10" fontId="25" fillId="0" borderId="250" xfId="0" applyNumberFormat="1" applyFont="1" applyFill="1" applyBorder="1" applyAlignment="1" applyProtection="1">
      <alignment vertical="center"/>
    </xf>
    <xf numFmtId="6" fontId="25" fillId="0" borderId="250" xfId="0" applyNumberFormat="1" applyFont="1" applyFill="1" applyBorder="1" applyAlignment="1" applyProtection="1">
      <alignment vertical="center"/>
    </xf>
    <xf numFmtId="168" fontId="25" fillId="0" borderId="250" xfId="48" applyNumberFormat="1" applyFont="1" applyFill="1" applyBorder="1" applyAlignment="1" applyProtection="1">
      <alignment vertical="center"/>
    </xf>
    <xf numFmtId="10" fontId="25" fillId="31" borderId="250" xfId="0" applyNumberFormat="1" applyFont="1" applyFill="1" applyBorder="1" applyAlignment="1" applyProtection="1">
      <alignment vertical="center"/>
    </xf>
    <xf numFmtId="166" fontId="25" fillId="31" borderId="250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9" xfId="0" applyNumberFormat="1" applyFont="1" applyBorder="1" applyAlignment="1" applyProtection="1">
      <alignment vertical="center"/>
    </xf>
    <xf numFmtId="166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41" fillId="0" borderId="13" xfId="45" applyNumberFormat="1" applyFont="1" applyFill="1" applyBorder="1" applyAlignment="1" applyProtection="1">
      <alignment horizontal="right" vertical="center" wrapText="1"/>
    </xf>
    <xf numFmtId="166" fontId="41" fillId="0" borderId="13" xfId="45" applyNumberFormat="1" applyFont="1" applyFill="1" applyBorder="1" applyAlignment="1" applyProtection="1">
      <alignment horizontal="right" vertical="center" wrapText="1"/>
    </xf>
    <xf numFmtId="0" fontId="41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9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6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8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8" xfId="0" applyNumberFormat="1" applyFont="1" applyFill="1" applyBorder="1" applyAlignment="1" applyProtection="1">
      <alignment vertical="center"/>
    </xf>
    <xf numFmtId="166" fontId="25" fillId="0" borderId="11" xfId="0" applyNumberFormat="1" applyFont="1" applyFill="1" applyBorder="1" applyAlignment="1" applyProtection="1">
      <alignment vertical="center"/>
    </xf>
    <xf numFmtId="166" fontId="25" fillId="0" borderId="18" xfId="0" applyNumberFormat="1" applyFont="1" applyFill="1" applyBorder="1" applyAlignment="1" applyProtection="1">
      <alignment vertical="center"/>
    </xf>
    <xf numFmtId="10" fontId="25" fillId="0" borderId="18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6" fontId="25" fillId="29" borderId="11" xfId="0" applyNumberFormat="1" applyFont="1" applyFill="1" applyBorder="1" applyAlignment="1" applyProtection="1">
      <alignment vertical="center"/>
    </xf>
    <xf numFmtId="4" fontId="25" fillId="29" borderId="11" xfId="28" applyNumberFormat="1" applyFont="1" applyFill="1" applyBorder="1" applyAlignment="1" applyProtection="1">
      <alignment vertical="center"/>
    </xf>
    <xf numFmtId="4" fontId="25" fillId="29" borderId="18" xfId="28" applyNumberFormat="1" applyFont="1" applyFill="1" applyBorder="1" applyAlignment="1" applyProtection="1">
      <alignment vertical="center"/>
    </xf>
    <xf numFmtId="40" fontId="25" fillId="29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8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81" fillId="0" borderId="0" xfId="47822" applyFont="1" applyProtection="1"/>
    <xf numFmtId="0" fontId="26" fillId="27" borderId="313" xfId="64" applyFont="1" applyFill="1" applyBorder="1" applyAlignment="1" applyProtection="1">
      <alignment horizontal="left" vertical="center"/>
    </xf>
    <xf numFmtId="6" fontId="23" fillId="33" borderId="261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6" fontId="26" fillId="34" borderId="325" xfId="54" applyNumberFormat="1" applyFont="1" applyFill="1" applyBorder="1" applyAlignment="1" applyProtection="1">
      <alignment horizontal="right"/>
    </xf>
    <xf numFmtId="6" fontId="26" fillId="0" borderId="242" xfId="54" applyNumberFormat="1" applyFont="1" applyFill="1" applyBorder="1" applyAlignment="1" applyProtection="1">
      <alignment horizontal="right"/>
    </xf>
    <xf numFmtId="0" fontId="23" fillId="0" borderId="0" xfId="0" applyFont="1" applyAlignment="1" applyProtection="1">
      <alignment horizontal="right" vertical="center"/>
    </xf>
    <xf numFmtId="38" fontId="23" fillId="31" borderId="255" xfId="54" applyNumberFormat="1" applyFont="1" applyFill="1" applyBorder="1" applyAlignment="1" applyProtection="1">
      <alignment horizontal="right"/>
    </xf>
    <xf numFmtId="38" fontId="23" fillId="31" borderId="252" xfId="54" applyNumberFormat="1" applyFont="1" applyFill="1" applyBorder="1" applyAlignment="1" applyProtection="1">
      <alignment horizontal="right"/>
    </xf>
    <xf numFmtId="38" fontId="23" fillId="31" borderId="233" xfId="54" applyNumberFormat="1" applyFont="1" applyFill="1" applyBorder="1" applyAlignment="1" applyProtection="1">
      <alignment horizontal="right"/>
    </xf>
    <xf numFmtId="6" fontId="23" fillId="0" borderId="0" xfId="0" applyNumberFormat="1" applyFont="1" applyProtection="1"/>
    <xf numFmtId="3" fontId="23" fillId="0" borderId="261" xfId="64" applyNumberFormat="1" applyFont="1" applyFill="1" applyBorder="1" applyAlignment="1" applyProtection="1">
      <alignment horizontal="left" vertical="center"/>
    </xf>
    <xf numFmtId="0" fontId="82" fillId="24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73" fillId="25" borderId="314" xfId="53" applyNumberFormat="1" applyFont="1" applyFill="1" applyBorder="1" applyAlignment="1" applyProtection="1">
      <alignment horizontal="center"/>
    </xf>
    <xf numFmtId="6" fontId="26" fillId="31" borderId="242" xfId="54" applyNumberFormat="1" applyFont="1" applyFill="1" applyBorder="1" applyAlignment="1" applyProtection="1">
      <alignment horizontal="right"/>
    </xf>
    <xf numFmtId="1" fontId="23" fillId="25" borderId="206" xfId="53" applyNumberFormat="1" applyFont="1" applyFill="1" applyBorder="1" applyAlignment="1" applyProtection="1">
      <alignment horizontal="center"/>
    </xf>
    <xf numFmtId="1" fontId="26" fillId="25" borderId="206" xfId="53" applyNumberFormat="1" applyFont="1" applyFill="1" applyBorder="1" applyAlignment="1" applyProtection="1">
      <alignment horizontal="center"/>
    </xf>
    <xf numFmtId="1" fontId="30" fillId="25" borderId="206" xfId="53" quotePrefix="1" applyNumberFormat="1" applyFont="1" applyFill="1" applyBorder="1" applyAlignment="1" applyProtection="1">
      <alignment horizontal="center"/>
    </xf>
    <xf numFmtId="1" fontId="38" fillId="25" borderId="314" xfId="53" applyNumberFormat="1" applyFont="1" applyFill="1" applyBorder="1" applyAlignment="1" applyProtection="1">
      <alignment horizontal="center"/>
    </xf>
    <xf numFmtId="38" fontId="23" fillId="0" borderId="255" xfId="54" applyNumberFormat="1" applyFont="1" applyFill="1" applyBorder="1" applyAlignment="1" applyProtection="1">
      <alignment horizontal="right"/>
    </xf>
    <xf numFmtId="38" fontId="23" fillId="0" borderId="252" xfId="54" applyNumberFormat="1" applyFont="1" applyFill="1" applyBorder="1" applyAlignment="1" applyProtection="1">
      <alignment horizontal="right"/>
    </xf>
    <xf numFmtId="38" fontId="23" fillId="0" borderId="233" xfId="54" applyNumberFormat="1" applyFont="1" applyFill="1" applyBorder="1" applyAlignment="1" applyProtection="1">
      <alignment horizontal="right"/>
    </xf>
    <xf numFmtId="38" fontId="26" fillId="31" borderId="329" xfId="54" applyNumberFormat="1" applyFont="1" applyFill="1" applyBorder="1" applyAlignment="1" applyProtection="1">
      <alignment horizontal="right"/>
    </xf>
    <xf numFmtId="6" fontId="26" fillId="34" borderId="242" xfId="54" applyNumberFormat="1" applyFont="1" applyFill="1" applyBorder="1" applyAlignment="1" applyProtection="1">
      <alignment horizontal="right"/>
    </xf>
    <xf numFmtId="6" fontId="26" fillId="33" borderId="242" xfId="54" applyNumberFormat="1" applyFont="1" applyFill="1" applyBorder="1" applyAlignment="1" applyProtection="1">
      <alignment horizontal="right"/>
    </xf>
    <xf numFmtId="0" fontId="23" fillId="0" borderId="249" xfId="53" applyFont="1" applyFill="1" applyBorder="1" applyProtection="1"/>
    <xf numFmtId="38" fontId="23" fillId="31" borderId="249" xfId="54" applyNumberFormat="1" applyFont="1" applyFill="1" applyBorder="1" applyAlignment="1" applyProtection="1">
      <alignment horizontal="right"/>
    </xf>
    <xf numFmtId="0" fontId="23" fillId="0" borderId="255" xfId="53" applyFont="1" applyFill="1" applyBorder="1" applyAlignment="1" applyProtection="1">
      <alignment vertical="center"/>
    </xf>
    <xf numFmtId="38" fontId="23" fillId="31" borderId="255" xfId="54" applyNumberFormat="1" applyFont="1" applyFill="1" applyBorder="1" applyAlignment="1" applyProtection="1">
      <alignment horizontal="right" vertical="center"/>
    </xf>
    <xf numFmtId="6" fontId="23" fillId="0" borderId="256" xfId="54" applyNumberFormat="1" applyFont="1" applyFill="1" applyBorder="1" applyAlignment="1" applyProtection="1">
      <alignment horizontal="right" vertical="center"/>
    </xf>
    <xf numFmtId="6" fontId="23" fillId="31" borderId="256" xfId="54" applyNumberFormat="1" applyFont="1" applyFill="1" applyBorder="1" applyAlignment="1" applyProtection="1">
      <alignment horizontal="right" vertical="center"/>
    </xf>
    <xf numFmtId="38" fontId="23" fillId="0" borderId="255" xfId="54" applyNumberFormat="1" applyFont="1" applyFill="1" applyBorder="1" applyAlignment="1" applyProtection="1">
      <alignment horizontal="right" vertical="center"/>
    </xf>
    <xf numFmtId="6" fontId="23" fillId="34" borderId="256" xfId="54" applyNumberFormat="1" applyFont="1" applyFill="1" applyBorder="1" applyAlignment="1" applyProtection="1">
      <alignment horizontal="right" vertical="center"/>
    </xf>
    <xf numFmtId="6" fontId="23" fillId="33" borderId="256" xfId="54" applyNumberFormat="1" applyFont="1" applyFill="1" applyBorder="1" applyAlignment="1" applyProtection="1">
      <alignment horizontal="right" vertical="center"/>
    </xf>
    <xf numFmtId="6" fontId="23" fillId="34" borderId="249" xfId="54" applyNumberFormat="1" applyFont="1" applyFill="1" applyBorder="1" applyAlignment="1" applyProtection="1">
      <alignment horizontal="right" vertical="center"/>
    </xf>
    <xf numFmtId="6" fontId="23" fillId="0" borderId="269" xfId="53" applyNumberFormat="1" applyFont="1" applyFill="1" applyBorder="1" applyAlignment="1" applyProtection="1">
      <alignment horizontal="right" vertical="center"/>
    </xf>
    <xf numFmtId="6" fontId="23" fillId="44" borderId="255" xfId="53" applyNumberFormat="1" applyFont="1" applyFill="1" applyBorder="1" applyAlignment="1" applyProtection="1">
      <alignment horizontal="right" vertical="center"/>
    </xf>
    <xf numFmtId="6" fontId="23" fillId="0" borderId="255" xfId="53" applyNumberFormat="1" applyFont="1" applyFill="1" applyBorder="1" applyAlignment="1" applyProtection="1">
      <alignment horizontal="right" vertical="center"/>
    </xf>
    <xf numFmtId="6" fontId="23" fillId="33" borderId="255" xfId="53" applyNumberFormat="1" applyFont="1" applyFill="1" applyBorder="1" applyAlignment="1" applyProtection="1">
      <alignment horizontal="right" vertical="center"/>
    </xf>
    <xf numFmtId="6" fontId="23" fillId="31" borderId="255" xfId="53" applyNumberFormat="1" applyFont="1" applyFill="1" applyBorder="1" applyAlignment="1" applyProtection="1">
      <alignment horizontal="right" vertical="center"/>
    </xf>
    <xf numFmtId="0" fontId="23" fillId="0" borderId="254" xfId="53" applyFont="1" applyFill="1" applyBorder="1" applyAlignment="1" applyProtection="1">
      <alignment horizontal="center" vertical="center"/>
    </xf>
    <xf numFmtId="0" fontId="23" fillId="0" borderId="251" xfId="53" applyFont="1" applyFill="1" applyBorder="1" applyAlignment="1" applyProtection="1">
      <alignment horizontal="center" vertical="center"/>
    </xf>
    <xf numFmtId="0" fontId="23" fillId="0" borderId="27" xfId="53" applyFont="1" applyFill="1" applyBorder="1" applyAlignment="1" applyProtection="1">
      <alignment horizontal="center" vertical="center"/>
    </xf>
    <xf numFmtId="6" fontId="23" fillId="45" borderId="256" xfId="54" applyNumberFormat="1" applyFont="1" applyFill="1" applyBorder="1" applyAlignment="1" applyProtection="1">
      <alignment horizontal="right" vertical="center"/>
    </xf>
    <xf numFmtId="0" fontId="23" fillId="0" borderId="252" xfId="53" applyFont="1" applyFill="1" applyBorder="1" applyAlignment="1" applyProtection="1">
      <alignment vertical="center"/>
    </xf>
    <xf numFmtId="38" fontId="23" fillId="31" borderId="252" xfId="54" applyNumberFormat="1" applyFont="1" applyFill="1" applyBorder="1" applyAlignment="1" applyProtection="1">
      <alignment horizontal="right" vertical="center"/>
    </xf>
    <xf numFmtId="6" fontId="23" fillId="0" borderId="253" xfId="54" applyNumberFormat="1" applyFont="1" applyFill="1" applyBorder="1" applyAlignment="1" applyProtection="1">
      <alignment horizontal="right" vertical="center"/>
    </xf>
    <xf numFmtId="6" fontId="23" fillId="31" borderId="253" xfId="54" applyNumberFormat="1" applyFont="1" applyFill="1" applyBorder="1" applyAlignment="1" applyProtection="1">
      <alignment horizontal="right" vertical="center"/>
    </xf>
    <xf numFmtId="38" fontId="23" fillId="0" borderId="252" xfId="54" applyNumberFormat="1" applyFont="1" applyFill="1" applyBorder="1" applyAlignment="1" applyProtection="1">
      <alignment horizontal="right" vertical="center"/>
    </xf>
    <xf numFmtId="6" fontId="23" fillId="34" borderId="253" xfId="54" applyNumberFormat="1" applyFont="1" applyFill="1" applyBorder="1" applyAlignment="1" applyProtection="1">
      <alignment horizontal="right" vertical="center"/>
    </xf>
    <xf numFmtId="6" fontId="23" fillId="33" borderId="253" xfId="54" applyNumberFormat="1" applyFont="1" applyFill="1" applyBorder="1" applyAlignment="1" applyProtection="1">
      <alignment horizontal="right" vertical="center"/>
    </xf>
    <xf numFmtId="6" fontId="23" fillId="45" borderId="253" xfId="54" applyNumberFormat="1" applyFont="1" applyFill="1" applyBorder="1" applyAlignment="1" applyProtection="1">
      <alignment horizontal="right" vertical="center"/>
    </xf>
    <xf numFmtId="6" fontId="23" fillId="34" borderId="250" xfId="54" applyNumberFormat="1" applyFont="1" applyFill="1" applyBorder="1" applyAlignment="1" applyProtection="1">
      <alignment horizontal="right" vertical="center"/>
    </xf>
    <xf numFmtId="6" fontId="23" fillId="0" borderId="270" xfId="53" applyNumberFormat="1" applyFont="1" applyFill="1" applyBorder="1" applyAlignment="1" applyProtection="1">
      <alignment horizontal="right" vertical="center"/>
    </xf>
    <xf numFmtId="6" fontId="23" fillId="44" borderId="252" xfId="53" applyNumberFormat="1" applyFont="1" applyFill="1" applyBorder="1" applyAlignment="1" applyProtection="1">
      <alignment horizontal="right" vertical="center"/>
    </xf>
    <xf numFmtId="6" fontId="23" fillId="0" borderId="252" xfId="53" applyNumberFormat="1" applyFont="1" applyFill="1" applyBorder="1" applyAlignment="1" applyProtection="1">
      <alignment horizontal="right" vertical="center"/>
    </xf>
    <xf numFmtId="6" fontId="23" fillId="33" borderId="252" xfId="53" applyNumberFormat="1" applyFont="1" applyFill="1" applyBorder="1" applyAlignment="1" applyProtection="1">
      <alignment horizontal="right" vertical="center"/>
    </xf>
    <xf numFmtId="6" fontId="23" fillId="31" borderId="252" xfId="53" applyNumberFormat="1" applyFont="1" applyFill="1" applyBorder="1" applyAlignment="1" applyProtection="1">
      <alignment horizontal="right" vertical="center"/>
    </xf>
    <xf numFmtId="0" fontId="23" fillId="0" borderId="233" xfId="53" applyFont="1" applyFill="1" applyBorder="1" applyAlignment="1" applyProtection="1">
      <alignment vertical="center"/>
    </xf>
    <xf numFmtId="38" fontId="23" fillId="31" borderId="233" xfId="54" applyNumberFormat="1" applyFont="1" applyFill="1" applyBorder="1" applyAlignment="1" applyProtection="1">
      <alignment horizontal="right" vertical="center"/>
    </xf>
    <xf numFmtId="6" fontId="23" fillId="0" borderId="207" xfId="54" applyNumberFormat="1" applyFont="1" applyFill="1" applyBorder="1" applyAlignment="1" applyProtection="1">
      <alignment horizontal="right" vertical="center"/>
    </xf>
    <xf numFmtId="6" fontId="23" fillId="31" borderId="207" xfId="54" applyNumberFormat="1" applyFont="1" applyFill="1" applyBorder="1" applyAlignment="1" applyProtection="1">
      <alignment horizontal="right" vertical="center"/>
    </xf>
    <xf numFmtId="38" fontId="23" fillId="0" borderId="233" xfId="54" applyNumberFormat="1" applyFont="1" applyFill="1" applyBorder="1" applyAlignment="1" applyProtection="1">
      <alignment horizontal="right" vertical="center"/>
    </xf>
    <xf numFmtId="6" fontId="23" fillId="34" borderId="207" xfId="54" applyNumberFormat="1" applyFont="1" applyFill="1" applyBorder="1" applyAlignment="1" applyProtection="1">
      <alignment horizontal="right" vertical="center"/>
    </xf>
    <xf numFmtId="6" fontId="23" fillId="33" borderId="207" xfId="54" applyNumberFormat="1" applyFont="1" applyFill="1" applyBorder="1" applyAlignment="1" applyProtection="1">
      <alignment horizontal="right" vertical="center"/>
    </xf>
    <xf numFmtId="6" fontId="23" fillId="45" borderId="207" xfId="54" applyNumberFormat="1" applyFont="1" applyFill="1" applyBorder="1" applyAlignment="1" applyProtection="1">
      <alignment horizontal="right" vertical="center"/>
    </xf>
    <xf numFmtId="6" fontId="23" fillId="0" borderId="206" xfId="54" applyNumberFormat="1" applyFont="1" applyFill="1" applyBorder="1" applyAlignment="1" applyProtection="1">
      <alignment horizontal="right" vertical="center"/>
    </xf>
    <xf numFmtId="6" fontId="23" fillId="34" borderId="206" xfId="54" applyNumberFormat="1" applyFont="1" applyFill="1" applyBorder="1" applyAlignment="1" applyProtection="1">
      <alignment horizontal="right" vertical="center"/>
    </xf>
    <xf numFmtId="6" fontId="23" fillId="0" borderId="219" xfId="53" applyNumberFormat="1" applyFont="1" applyFill="1" applyBorder="1" applyAlignment="1" applyProtection="1">
      <alignment horizontal="right" vertical="center"/>
    </xf>
    <xf numFmtId="6" fontId="23" fillId="44" borderId="233" xfId="53" applyNumberFormat="1" applyFont="1" applyFill="1" applyBorder="1" applyAlignment="1" applyProtection="1">
      <alignment horizontal="right" vertical="center"/>
    </xf>
    <xf numFmtId="6" fontId="23" fillId="0" borderId="233" xfId="53" applyNumberFormat="1" applyFont="1" applyFill="1" applyBorder="1" applyAlignment="1" applyProtection="1">
      <alignment horizontal="right" vertical="center"/>
    </xf>
    <xf numFmtId="6" fontId="23" fillId="33" borderId="233" xfId="53" applyNumberFormat="1" applyFont="1" applyFill="1" applyBorder="1" applyAlignment="1" applyProtection="1">
      <alignment horizontal="right" vertical="center"/>
    </xf>
    <xf numFmtId="6" fontId="23" fillId="31" borderId="233" xfId="53" applyNumberFormat="1" applyFont="1" applyFill="1" applyBorder="1" applyAlignment="1" applyProtection="1">
      <alignment horizontal="right" vertical="center"/>
    </xf>
    <xf numFmtId="38" fontId="26" fillId="31" borderId="329" xfId="54" applyNumberFormat="1" applyFont="1" applyFill="1" applyBorder="1" applyAlignment="1" applyProtection="1">
      <alignment horizontal="right" vertical="center"/>
    </xf>
    <xf numFmtId="6" fontId="26" fillId="0" borderId="242" xfId="54" applyNumberFormat="1" applyFont="1" applyFill="1" applyBorder="1" applyAlignment="1" applyProtection="1">
      <alignment horizontal="right" vertical="center"/>
    </xf>
    <xf numFmtId="6" fontId="26" fillId="31" borderId="242" xfId="54" applyNumberFormat="1" applyFont="1" applyFill="1" applyBorder="1" applyAlignment="1" applyProtection="1">
      <alignment horizontal="right" vertical="center"/>
    </xf>
    <xf numFmtId="6" fontId="26" fillId="34" borderId="242" xfId="54" applyNumberFormat="1" applyFont="1" applyFill="1" applyBorder="1" applyAlignment="1" applyProtection="1">
      <alignment horizontal="right" vertical="center"/>
    </xf>
    <xf numFmtId="6" fontId="26" fillId="33" borderId="242" xfId="54" applyNumberFormat="1" applyFont="1" applyFill="1" applyBorder="1" applyAlignment="1" applyProtection="1">
      <alignment horizontal="right" vertical="center"/>
    </xf>
    <xf numFmtId="6" fontId="26" fillId="45" borderId="242" xfId="54" applyNumberFormat="1" applyFont="1" applyFill="1" applyBorder="1" applyAlignment="1" applyProtection="1">
      <alignment horizontal="right" vertical="center"/>
    </xf>
    <xf numFmtId="6" fontId="26" fillId="34" borderId="325" xfId="54" applyNumberFormat="1" applyFont="1" applyFill="1" applyBorder="1" applyAlignment="1" applyProtection="1">
      <alignment horizontal="right" vertical="center"/>
    </xf>
    <xf numFmtId="6" fontId="26" fillId="0" borderId="327" xfId="53" applyNumberFormat="1" applyFont="1" applyFill="1" applyBorder="1" applyAlignment="1" applyProtection="1">
      <alignment horizontal="right" vertical="center"/>
    </xf>
    <xf numFmtId="6" fontId="26" fillId="44" borderId="329" xfId="54" applyNumberFormat="1" applyFont="1" applyFill="1" applyBorder="1" applyAlignment="1" applyProtection="1">
      <alignment horizontal="right" vertical="center"/>
    </xf>
    <xf numFmtId="6" fontId="26" fillId="0" borderId="329" xfId="54" applyNumberFormat="1" applyFont="1" applyFill="1" applyBorder="1" applyAlignment="1" applyProtection="1">
      <alignment horizontal="right" vertical="center"/>
    </xf>
    <xf numFmtId="6" fontId="26" fillId="33" borderId="329" xfId="54" applyNumberFormat="1" applyFont="1" applyFill="1" applyBorder="1" applyAlignment="1" applyProtection="1">
      <alignment horizontal="right" vertical="center"/>
    </xf>
    <xf numFmtId="6" fontId="26" fillId="31" borderId="329" xfId="54" applyNumberFormat="1" applyFont="1" applyFill="1" applyBorder="1" applyAlignment="1" applyProtection="1">
      <alignment horizontal="right" vertical="center"/>
    </xf>
    <xf numFmtId="0" fontId="35" fillId="34" borderId="10" xfId="0" applyFont="1" applyFill="1" applyBorder="1" applyAlignment="1" applyProtection="1">
      <alignment horizontal="center" vertical="center" wrapText="1"/>
    </xf>
    <xf numFmtId="0" fontId="35" fillId="34" borderId="320" xfId="0" applyFont="1" applyFill="1" applyBorder="1" applyAlignment="1" applyProtection="1">
      <alignment horizontal="center" vertical="center" wrapText="1"/>
    </xf>
    <xf numFmtId="0" fontId="37" fillId="30" borderId="14" xfId="0" applyFont="1" applyFill="1" applyBorder="1" applyAlignment="1" applyProtection="1">
      <alignment horizontal="center" vertical="center" wrapText="1"/>
    </xf>
    <xf numFmtId="0" fontId="37" fillId="30" borderId="14" xfId="0" quotePrefix="1" applyFont="1" applyFill="1" applyBorder="1" applyAlignment="1" applyProtection="1">
      <alignment horizontal="center" vertical="center" wrapText="1"/>
    </xf>
    <xf numFmtId="0" fontId="0" fillId="30" borderId="14" xfId="0" applyFill="1" applyBorder="1" applyAlignment="1" applyProtection="1">
      <alignment vertical="center"/>
    </xf>
    <xf numFmtId="0" fontId="0" fillId="30" borderId="39" xfId="0" applyFill="1" applyBorder="1" applyAlignment="1" applyProtection="1">
      <alignment vertical="center"/>
    </xf>
    <xf numFmtId="0" fontId="0" fillId="25" borderId="224" xfId="0" applyFill="1" applyBorder="1" applyAlignment="1" applyProtection="1">
      <alignment vertical="center"/>
    </xf>
    <xf numFmtId="0" fontId="0" fillId="25" borderId="16" xfId="0" applyFill="1" applyBorder="1" applyAlignment="1" applyProtection="1">
      <alignment vertical="center"/>
    </xf>
    <xf numFmtId="1" fontId="30" fillId="25" borderId="16" xfId="0" quotePrefix="1" applyNumberFormat="1" applyFont="1" applyFill="1" applyBorder="1" applyAlignment="1" applyProtection="1">
      <alignment horizontal="center" vertical="center"/>
    </xf>
    <xf numFmtId="0" fontId="23" fillId="0" borderId="206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3" borderId="13" xfId="0" applyNumberFormat="1" applyFill="1" applyBorder="1" applyAlignment="1" applyProtection="1">
      <alignment vertical="center"/>
    </xf>
    <xf numFmtId="6" fontId="0" fillId="0" borderId="206" xfId="0" applyNumberFormat="1" applyFill="1" applyBorder="1" applyAlignment="1" applyProtection="1">
      <alignment vertical="center"/>
    </xf>
    <xf numFmtId="0" fontId="23" fillId="0" borderId="49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22" xfId="0" applyNumberFormat="1" applyFont="1" applyFill="1" applyBorder="1" applyAlignment="1" applyProtection="1">
      <alignment vertical="center"/>
    </xf>
    <xf numFmtId="0" fontId="35" fillId="0" borderId="0" xfId="0" applyFont="1" applyBorder="1" applyAlignment="1" applyProtection="1">
      <alignment vertical="center"/>
    </xf>
    <xf numFmtId="37" fontId="35" fillId="0" borderId="0" xfId="28" applyNumberFormat="1" applyFont="1" applyBorder="1" applyAlignment="1" applyProtection="1">
      <alignment vertical="center"/>
    </xf>
    <xf numFmtId="8" fontId="35" fillId="0" borderId="0" xfId="0" applyNumberFormat="1" applyFont="1" applyBorder="1" applyAlignment="1" applyProtection="1">
      <alignment vertical="center"/>
    </xf>
    <xf numFmtId="6" fontId="35" fillId="0" borderId="0" xfId="0" applyNumberFormat="1" applyFont="1" applyBorder="1" applyAlignment="1" applyProtection="1">
      <alignment vertical="center"/>
    </xf>
    <xf numFmtId="0" fontId="35" fillId="34" borderId="206" xfId="0" applyFont="1" applyFill="1" applyBorder="1" applyAlignment="1" applyProtection="1">
      <alignment horizontal="center" vertical="center" wrapText="1"/>
    </xf>
    <xf numFmtId="6" fontId="23" fillId="43" borderId="256" xfId="54" applyNumberFormat="1" applyFont="1" applyFill="1" applyBorder="1" applyAlignment="1" applyProtection="1">
      <alignment horizontal="right"/>
    </xf>
    <xf numFmtId="6" fontId="23" fillId="0" borderId="249" xfId="54" applyNumberFormat="1" applyFont="1" applyFill="1" applyBorder="1" applyAlignment="1" applyProtection="1">
      <alignment horizontal="right"/>
    </xf>
    <xf numFmtId="0" fontId="23" fillId="0" borderId="19" xfId="0" applyFont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vertical="center" wrapText="1"/>
    </xf>
    <xf numFmtId="3" fontId="23" fillId="0" borderId="19" xfId="0" applyNumberFormat="1" applyFont="1" applyFill="1" applyBorder="1" applyAlignment="1" applyProtection="1">
      <alignment horizontal="right" vertical="center"/>
    </xf>
    <xf numFmtId="6" fontId="23" fillId="0" borderId="19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1" borderId="13" xfId="0" applyNumberFormat="1" applyFont="1" applyFill="1" applyBorder="1" applyAlignment="1" applyProtection="1">
      <alignment horizontal="right" vertical="center"/>
    </xf>
    <xf numFmtId="6" fontId="23" fillId="33" borderId="13" xfId="0" applyNumberFormat="1" applyFont="1" applyFill="1" applyBorder="1" applyAlignment="1" applyProtection="1">
      <alignment horizontal="right" vertical="center"/>
    </xf>
    <xf numFmtId="6" fontId="23" fillId="34" borderId="206" xfId="0" applyNumberFormat="1" applyFont="1" applyFill="1" applyBorder="1" applyAlignment="1" applyProtection="1">
      <alignment horizontal="right" vertical="center"/>
    </xf>
    <xf numFmtId="6" fontId="23" fillId="44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6" fontId="23" fillId="38" borderId="13" xfId="0" applyNumberFormat="1" applyFont="1" applyFill="1" applyBorder="1" applyAlignment="1" applyProtection="1">
      <alignment horizontal="right" vertical="center"/>
    </xf>
    <xf numFmtId="0" fontId="23" fillId="0" borderId="19" xfId="0" applyFont="1" applyFill="1" applyBorder="1" applyAlignment="1" applyProtection="1">
      <alignment horizontal="center" vertical="center" wrapText="1"/>
    </xf>
    <xf numFmtId="0" fontId="23" fillId="0" borderId="205" xfId="0" applyFont="1" applyFill="1" applyBorder="1" applyAlignment="1" applyProtection="1">
      <alignment horizontal="center" vertical="center" wrapText="1"/>
    </xf>
    <xf numFmtId="1" fontId="30" fillId="25" borderId="317" xfId="0" quotePrefix="1" applyNumberFormat="1" applyFont="1" applyFill="1" applyBorder="1" applyAlignment="1" applyProtection="1">
      <alignment horizontal="center"/>
    </xf>
    <xf numFmtId="15" fontId="35" fillId="34" borderId="314" xfId="0" applyNumberFormat="1" applyFont="1" applyFill="1" applyBorder="1" applyAlignment="1" applyProtection="1">
      <alignment horizontal="center" vertical="center" wrapText="1"/>
    </xf>
    <xf numFmtId="0" fontId="35" fillId="44" borderId="314" xfId="252" applyFont="1" applyFill="1" applyBorder="1" applyAlignment="1" applyProtection="1">
      <alignment horizontal="center" vertical="center" wrapText="1"/>
    </xf>
    <xf numFmtId="0" fontId="0" fillId="25" borderId="314" xfId="0" applyFill="1" applyBorder="1" applyAlignment="1" applyProtection="1">
      <alignment horizontal="center"/>
    </xf>
    <xf numFmtId="0" fontId="0" fillId="25" borderId="314" xfId="0" applyFill="1" applyBorder="1" applyProtection="1"/>
    <xf numFmtId="1" fontId="30" fillId="25" borderId="314" xfId="0" quotePrefix="1" applyNumberFormat="1" applyFont="1" applyFill="1" applyBorder="1" applyAlignment="1" applyProtection="1">
      <alignment horizontal="center"/>
    </xf>
    <xf numFmtId="0" fontId="35" fillId="44" borderId="317" xfId="0" applyFont="1" applyFill="1" applyBorder="1" applyAlignment="1" applyProtection="1">
      <alignment horizontal="center" vertical="center" wrapText="1"/>
    </xf>
    <xf numFmtId="0" fontId="82" fillId="44" borderId="314" xfId="0" applyFont="1" applyFill="1" applyBorder="1" applyAlignment="1" applyProtection="1">
      <alignment horizontal="center" vertical="center" wrapText="1"/>
    </xf>
    <xf numFmtId="0" fontId="23" fillId="0" borderId="331" xfId="64" applyFont="1" applyFill="1" applyBorder="1" applyAlignment="1" applyProtection="1">
      <alignment horizontal="center" vertical="center"/>
    </xf>
    <xf numFmtId="0" fontId="23" fillId="0" borderId="257" xfId="64" applyNumberFormat="1" applyFont="1" applyFill="1" applyBorder="1" applyAlignment="1" applyProtection="1">
      <alignment horizontal="center" vertical="center"/>
    </xf>
    <xf numFmtId="0" fontId="23" fillId="0" borderId="205" xfId="0" applyFont="1" applyBorder="1" applyAlignment="1" applyProtection="1">
      <alignment horizontal="center" vertical="center" wrapText="1"/>
    </xf>
    <xf numFmtId="0" fontId="23" fillId="0" borderId="269" xfId="53" applyFont="1" applyFill="1" applyBorder="1" applyAlignment="1" applyProtection="1">
      <alignment horizontal="center" vertical="center"/>
    </xf>
    <xf numFmtId="0" fontId="23" fillId="0" borderId="270" xfId="53" applyFont="1" applyFill="1" applyBorder="1" applyAlignment="1" applyProtection="1">
      <alignment horizontal="center" vertical="center"/>
    </xf>
    <xf numFmtId="0" fontId="23" fillId="0" borderId="219" xfId="53" applyFont="1" applyFill="1" applyBorder="1" applyAlignment="1" applyProtection="1">
      <alignment horizontal="center" vertical="center"/>
    </xf>
    <xf numFmtId="0" fontId="41" fillId="0" borderId="250" xfId="45" applyFont="1" applyBorder="1" applyAlignment="1" applyProtection="1">
      <alignment horizontal="left" vertical="center"/>
    </xf>
    <xf numFmtId="38" fontId="41" fillId="0" borderId="250" xfId="45" applyNumberFormat="1" applyFont="1" applyBorder="1" applyAlignment="1" applyProtection="1">
      <alignment vertical="center"/>
    </xf>
    <xf numFmtId="0" fontId="41" fillId="0" borderId="206" xfId="45" applyFont="1" applyBorder="1" applyAlignment="1" applyProtection="1">
      <alignment horizontal="left" vertical="center"/>
    </xf>
    <xf numFmtId="38" fontId="41" fillId="0" borderId="206" xfId="45" applyNumberFormat="1" applyFont="1" applyBorder="1" applyAlignment="1" applyProtection="1">
      <alignment vertical="center"/>
    </xf>
    <xf numFmtId="0" fontId="41" fillId="0" borderId="249" xfId="45" applyFont="1" applyBorder="1" applyAlignment="1" applyProtection="1">
      <alignment horizontal="left" vertical="center"/>
    </xf>
    <xf numFmtId="38" fontId="41" fillId="0" borderId="249" xfId="45" applyNumberFormat="1" applyFont="1" applyBorder="1" applyAlignment="1" applyProtection="1">
      <alignment vertical="center"/>
    </xf>
    <xf numFmtId="3" fontId="89" fillId="0" borderId="12" xfId="47822" applyNumberFormat="1" applyFont="1" applyBorder="1" applyAlignment="1" applyProtection="1">
      <alignment vertical="center"/>
    </xf>
    <xf numFmtId="38" fontId="89" fillId="0" borderId="12" xfId="47822" applyNumberFormat="1" applyFont="1" applyBorder="1" applyAlignment="1" applyProtection="1">
      <alignment vertical="center"/>
    </xf>
    <xf numFmtId="38" fontId="92" fillId="0" borderId="250" xfId="45" applyNumberFormat="1" applyFont="1" applyBorder="1" applyAlignment="1" applyProtection="1">
      <alignment vertical="center"/>
    </xf>
    <xf numFmtId="38" fontId="92" fillId="0" borderId="206" xfId="45" applyNumberFormat="1" applyFont="1" applyBorder="1" applyAlignment="1" applyProtection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Alignment="1">
      <alignment vertical="center"/>
    </xf>
    <xf numFmtId="0" fontId="81" fillId="0" borderId="0" xfId="0" applyFont="1" applyAlignment="1">
      <alignment horizontal="center" vertical="center" wrapText="1"/>
    </xf>
    <xf numFmtId="0" fontId="41" fillId="0" borderId="249" xfId="45" applyNumberFormat="1" applyFont="1" applyBorder="1" applyAlignment="1" applyProtection="1">
      <alignment horizontal="center" vertical="center"/>
    </xf>
    <xf numFmtId="38" fontId="41" fillId="41" borderId="249" xfId="45" applyNumberFormat="1" applyFont="1" applyFill="1" applyBorder="1" applyAlignment="1" applyProtection="1">
      <alignment vertical="center"/>
    </xf>
    <xf numFmtId="0" fontId="41" fillId="0" borderId="250" xfId="45" applyNumberFormat="1" applyFont="1" applyBorder="1" applyAlignment="1" applyProtection="1">
      <alignment horizontal="center" vertical="center"/>
    </xf>
    <xf numFmtId="38" fontId="41" fillId="41" borderId="250" xfId="45" applyNumberFormat="1" applyFont="1" applyFill="1" applyBorder="1" applyAlignment="1" applyProtection="1">
      <alignment vertical="center"/>
    </xf>
    <xf numFmtId="0" fontId="41" fillId="0" borderId="206" xfId="45" applyNumberFormat="1" applyFont="1" applyBorder="1" applyAlignment="1" applyProtection="1">
      <alignment horizontal="center" vertical="center"/>
    </xf>
    <xf numFmtId="38" fontId="41" fillId="41" borderId="206" xfId="45" applyNumberFormat="1" applyFont="1" applyFill="1" applyBorder="1" applyAlignment="1" applyProtection="1">
      <alignment vertical="center"/>
    </xf>
    <xf numFmtId="0" fontId="89" fillId="0" borderId="12" xfId="47822" applyNumberFormat="1" applyFont="1" applyBorder="1" applyAlignment="1" applyProtection="1">
      <alignment horizontal="center" vertical="center"/>
    </xf>
    <xf numFmtId="0" fontId="93" fillId="0" borderId="0" xfId="0" applyFont="1" applyAlignment="1">
      <alignment vertical="center"/>
    </xf>
    <xf numFmtId="38" fontId="89" fillId="41" borderId="12" xfId="47822" applyNumberFormat="1" applyFont="1" applyFill="1" applyBorder="1" applyAlignment="1" applyProtection="1">
      <alignment vertical="center"/>
    </xf>
    <xf numFmtId="0" fontId="41" fillId="0" borderId="250" xfId="45" applyFont="1" applyBorder="1" applyAlignment="1" applyProtection="1">
      <alignment horizontal="center" vertical="center"/>
    </xf>
    <xf numFmtId="0" fontId="41" fillId="0" borderId="206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82" fillId="39" borderId="224" xfId="0" applyNumberFormat="1" applyFont="1" applyFill="1" applyBorder="1" applyAlignment="1" applyProtection="1">
      <alignment horizontal="center" vertical="center" wrapText="1"/>
    </xf>
    <xf numFmtId="10" fontId="82" fillId="32" borderId="224" xfId="0" applyNumberFormat="1" applyFont="1" applyFill="1" applyBorder="1" applyAlignment="1" applyProtection="1">
      <alignment horizontal="center" vertical="center" wrapText="1"/>
    </xf>
    <xf numFmtId="165" fontId="25" fillId="25" borderId="16" xfId="28" applyNumberFormat="1" applyFont="1" applyFill="1" applyBorder="1" applyAlignment="1" applyProtection="1">
      <alignment horizontal="center" vertical="center"/>
    </xf>
    <xf numFmtId="1" fontId="30" fillId="25" borderId="16" xfId="28" quotePrefix="1" applyNumberFormat="1" applyFont="1" applyFill="1" applyBorder="1" applyAlignment="1" applyProtection="1">
      <alignment horizontal="center" vertical="center"/>
    </xf>
    <xf numFmtId="1" fontId="30" fillId="25" borderId="16" xfId="28" applyNumberFormat="1" applyFont="1" applyFill="1" applyBorder="1" applyAlignment="1" applyProtection="1">
      <alignment horizontal="center" vertical="center"/>
    </xf>
    <xf numFmtId="1" fontId="30" fillId="25" borderId="20" xfId="28" applyNumberFormat="1" applyFont="1" applyFill="1" applyBorder="1" applyAlignment="1" applyProtection="1">
      <alignment horizontal="center" vertical="center"/>
    </xf>
    <xf numFmtId="3" fontId="25" fillId="0" borderId="250" xfId="0" applyNumberFormat="1" applyFont="1" applyBorder="1" applyAlignment="1" applyProtection="1">
      <alignment vertical="center"/>
    </xf>
    <xf numFmtId="166" fontId="25" fillId="38" borderId="25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41" fillId="0" borderId="332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3" fillId="0" borderId="250" xfId="0" applyNumberFormat="1" applyFont="1" applyFill="1" applyBorder="1" applyAlignment="1" applyProtection="1">
      <alignment vertical="center"/>
    </xf>
    <xf numFmtId="169" fontId="23" fillId="0" borderId="250" xfId="48" applyNumberFormat="1" applyFont="1" applyBorder="1" applyAlignment="1" applyProtection="1">
      <alignment vertical="center"/>
    </xf>
    <xf numFmtId="10" fontId="23" fillId="0" borderId="257" xfId="0" applyNumberFormat="1" applyFont="1" applyBorder="1" applyAlignment="1" applyProtection="1">
      <alignment vertical="center"/>
    </xf>
    <xf numFmtId="6" fontId="23" fillId="0" borderId="257" xfId="32" applyNumberFormat="1" applyFont="1" applyBorder="1" applyAlignment="1" applyProtection="1">
      <alignment vertical="center"/>
    </xf>
    <xf numFmtId="10" fontId="23" fillId="0" borderId="250" xfId="48" applyNumberFormat="1" applyFont="1" applyBorder="1" applyAlignment="1" applyProtection="1">
      <alignment vertical="center"/>
    </xf>
    <xf numFmtId="165" fontId="23" fillId="0" borderId="250" xfId="28" applyNumberFormat="1" applyFont="1" applyBorder="1" applyAlignment="1" applyProtection="1">
      <alignment vertical="center"/>
    </xf>
    <xf numFmtId="6" fontId="23" fillId="0" borderId="250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84" fillId="0" borderId="0" xfId="0" applyFont="1" applyAlignment="1" applyProtection="1">
      <alignment vertical="center"/>
    </xf>
    <xf numFmtId="1" fontId="23" fillId="25" borderId="314" xfId="0" applyNumberFormat="1" applyFont="1" applyFill="1" applyBorder="1" applyAlignment="1" applyProtection="1">
      <alignment horizontal="center" vertical="center"/>
    </xf>
    <xf numFmtId="1" fontId="26" fillId="25" borderId="314" xfId="0" applyNumberFormat="1" applyFont="1" applyFill="1" applyBorder="1" applyAlignment="1" applyProtection="1">
      <alignment horizontal="center" vertical="center"/>
    </xf>
    <xf numFmtId="1" fontId="30" fillId="25" borderId="314" xfId="0" applyNumberFormat="1" applyFont="1" applyFill="1" applyBorder="1" applyAlignment="1" applyProtection="1">
      <alignment horizontal="center"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8" xfId="0" applyFont="1" applyFill="1" applyBorder="1" applyAlignment="1" applyProtection="1">
      <alignment vertical="center"/>
    </xf>
    <xf numFmtId="0" fontId="23" fillId="0" borderId="259" xfId="0" applyFont="1" applyFill="1" applyBorder="1" applyAlignment="1" applyProtection="1">
      <alignment vertical="center"/>
    </xf>
    <xf numFmtId="0" fontId="23" fillId="0" borderId="260" xfId="0" applyFont="1" applyFill="1" applyBorder="1" applyAlignment="1" applyProtection="1">
      <alignment vertical="center"/>
    </xf>
    <xf numFmtId="6" fontId="23" fillId="0" borderId="261" xfId="0" applyNumberFormat="1" applyFont="1" applyFill="1" applyBorder="1" applyAlignment="1" applyProtection="1">
      <alignment vertical="center"/>
    </xf>
    <xf numFmtId="6" fontId="23" fillId="34" borderId="261" xfId="0" applyNumberFormat="1" applyFont="1" applyFill="1" applyBorder="1" applyAlignment="1" applyProtection="1">
      <alignment vertical="center"/>
    </xf>
    <xf numFmtId="6" fontId="23" fillId="33" borderId="261" xfId="0" applyNumberFormat="1" applyFont="1" applyFill="1" applyBorder="1" applyAlignment="1" applyProtection="1">
      <alignment vertical="center"/>
    </xf>
    <xf numFmtId="0" fontId="23" fillId="0" borderId="23" xfId="0" applyFont="1" applyFill="1" applyBorder="1" applyAlignment="1" applyProtection="1">
      <alignment vertical="center"/>
    </xf>
    <xf numFmtId="0" fontId="23" fillId="0" borderId="35" xfId="0" applyFont="1" applyFill="1" applyBorder="1" applyAlignment="1" applyProtection="1">
      <alignment vertical="center"/>
    </xf>
    <xf numFmtId="6" fontId="23" fillId="0" borderId="36" xfId="0" applyNumberFormat="1" applyFont="1" applyFill="1" applyBorder="1" applyAlignment="1" applyProtection="1">
      <alignment vertical="center"/>
    </xf>
    <xf numFmtId="6" fontId="23" fillId="34" borderId="36" xfId="0" applyNumberFormat="1" applyFont="1" applyFill="1" applyBorder="1" applyAlignment="1" applyProtection="1">
      <alignment vertical="center"/>
    </xf>
    <xf numFmtId="6" fontId="23" fillId="33" borderId="36" xfId="0" applyNumberFormat="1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0" fontId="23" fillId="0" borderId="263" xfId="0" applyFont="1" applyFill="1" applyBorder="1" applyAlignment="1" applyProtection="1">
      <alignment vertical="center"/>
    </xf>
    <xf numFmtId="6" fontId="23" fillId="0" borderId="264" xfId="0" applyNumberFormat="1" applyFont="1" applyFill="1" applyBorder="1" applyAlignment="1" applyProtection="1">
      <alignment vertical="center"/>
    </xf>
    <xf numFmtId="6" fontId="23" fillId="0" borderId="49" xfId="0" applyNumberFormat="1" applyFont="1" applyFill="1" applyBorder="1" applyAlignment="1" applyProtection="1">
      <alignment vertical="center"/>
    </xf>
    <xf numFmtId="6" fontId="23" fillId="34" borderId="49" xfId="0" applyNumberFormat="1" applyFont="1" applyFill="1" applyBorder="1" applyAlignment="1" applyProtection="1">
      <alignment vertical="center"/>
    </xf>
    <xf numFmtId="6" fontId="23" fillId="33" borderId="264" xfId="0" applyNumberFormat="1" applyFont="1" applyFill="1" applyBorder="1" applyAlignment="1" applyProtection="1">
      <alignment vertical="center"/>
    </xf>
    <xf numFmtId="6" fontId="23" fillId="33" borderId="49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82" fillId="33" borderId="314" xfId="0" applyFont="1" applyFill="1" applyBorder="1" applyAlignment="1" applyProtection="1">
      <alignment horizontal="center" vertical="center" wrapText="1"/>
    </xf>
    <xf numFmtId="0" fontId="82" fillId="49" borderId="314" xfId="0" applyFont="1" applyFill="1" applyBorder="1" applyAlignment="1" applyProtection="1">
      <alignment horizontal="center" vertical="center" wrapText="1"/>
    </xf>
    <xf numFmtId="0" fontId="25" fillId="0" borderId="255" xfId="0" applyFont="1" applyFill="1" applyBorder="1" applyAlignment="1" applyProtection="1">
      <alignment vertical="center"/>
    </xf>
    <xf numFmtId="0" fontId="25" fillId="0" borderId="265" xfId="0" applyFont="1" applyFill="1" applyBorder="1" applyAlignment="1" applyProtection="1">
      <alignment vertical="center"/>
    </xf>
    <xf numFmtId="6" fontId="25" fillId="0" borderId="249" xfId="0" applyNumberFormat="1" applyFont="1" applyFill="1" applyBorder="1" applyAlignment="1" applyProtection="1">
      <alignment vertical="center"/>
    </xf>
    <xf numFmtId="6" fontId="25" fillId="0" borderId="332" xfId="0" applyNumberFormat="1" applyFont="1" applyFill="1" applyBorder="1" applyAlignment="1" applyProtection="1">
      <alignment vertical="center"/>
    </xf>
    <xf numFmtId="6" fontId="25" fillId="44" borderId="249" xfId="0" applyNumberFormat="1" applyFont="1" applyFill="1" applyBorder="1" applyAlignment="1" applyProtection="1">
      <alignment vertical="center"/>
    </xf>
    <xf numFmtId="6" fontId="25" fillId="33" borderId="249" xfId="0" applyNumberFormat="1" applyFont="1" applyFill="1" applyBorder="1" applyAlignment="1" applyProtection="1">
      <alignment vertical="center"/>
    </xf>
    <xf numFmtId="0" fontId="25" fillId="0" borderId="259" xfId="0" applyFont="1" applyFill="1" applyBorder="1" applyAlignment="1" applyProtection="1">
      <alignment vertical="center"/>
    </xf>
    <xf numFmtId="0" fontId="25" fillId="0" borderId="260" xfId="0" applyFont="1" applyFill="1" applyBorder="1" applyAlignment="1" applyProtection="1">
      <alignment vertical="center"/>
    </xf>
    <xf numFmtId="6" fontId="25" fillId="0" borderId="261" xfId="0" applyNumberFormat="1" applyFont="1" applyFill="1" applyBorder="1" applyAlignment="1" applyProtection="1">
      <alignment vertical="center"/>
    </xf>
    <xf numFmtId="6" fontId="25" fillId="44" borderId="261" xfId="0" applyNumberFormat="1" applyFont="1" applyFill="1" applyBorder="1" applyAlignment="1" applyProtection="1">
      <alignment vertical="center"/>
    </xf>
    <xf numFmtId="6" fontId="25" fillId="33" borderId="261" xfId="0" applyNumberFormat="1" applyFont="1" applyFill="1" applyBorder="1" applyAlignment="1" applyProtection="1">
      <alignment vertical="center"/>
    </xf>
    <xf numFmtId="0" fontId="25" fillId="0" borderId="23" xfId="0" applyFont="1" applyFill="1" applyBorder="1" applyAlignment="1" applyProtection="1">
      <alignment vertical="center"/>
    </xf>
    <xf numFmtId="0" fontId="25" fillId="0" borderId="35" xfId="0" applyFont="1" applyFill="1" applyBorder="1" applyAlignment="1" applyProtection="1">
      <alignment vertical="center"/>
    </xf>
    <xf numFmtId="6" fontId="25" fillId="0" borderId="36" xfId="0" applyNumberFormat="1" applyFont="1" applyFill="1" applyBorder="1" applyAlignment="1" applyProtection="1">
      <alignment vertical="center"/>
    </xf>
    <xf numFmtId="6" fontId="25" fillId="44" borderId="36" xfId="0" applyNumberFormat="1" applyFont="1" applyFill="1" applyBorder="1" applyAlignment="1" applyProtection="1">
      <alignment vertical="center"/>
    </xf>
    <xf numFmtId="6" fontId="25" fillId="33" borderId="36" xfId="0" applyNumberFormat="1" applyFont="1" applyFill="1" applyBorder="1" applyAlignment="1" applyProtection="1">
      <alignment vertical="center"/>
    </xf>
    <xf numFmtId="0" fontId="25" fillId="0" borderId="262" xfId="0" applyFont="1" applyFill="1" applyBorder="1" applyAlignment="1" applyProtection="1">
      <alignment vertical="center"/>
    </xf>
    <xf numFmtId="0" fontId="25" fillId="0" borderId="263" xfId="0" applyFont="1" applyFill="1" applyBorder="1" applyAlignment="1" applyProtection="1">
      <alignment vertical="center"/>
    </xf>
    <xf numFmtId="6" fontId="25" fillId="0" borderId="264" xfId="0" applyNumberFormat="1" applyFont="1" applyFill="1" applyBorder="1" applyAlignment="1" applyProtection="1">
      <alignment vertical="center"/>
    </xf>
    <xf numFmtId="6" fontId="25" fillId="44" borderId="264" xfId="0" applyNumberFormat="1" applyFont="1" applyFill="1" applyBorder="1" applyAlignment="1" applyProtection="1">
      <alignment vertical="center"/>
    </xf>
    <xf numFmtId="6" fontId="25" fillId="33" borderId="264" xfId="0" applyNumberFormat="1" applyFont="1" applyFill="1" applyBorder="1" applyAlignment="1" applyProtection="1">
      <alignment vertical="center"/>
    </xf>
    <xf numFmtId="6" fontId="26" fillId="0" borderId="314" xfId="31" applyNumberFormat="1" applyFont="1" applyFill="1" applyBorder="1" applyAlignment="1" applyProtection="1">
      <alignment vertical="center"/>
    </xf>
    <xf numFmtId="6" fontId="26" fillId="44" borderId="314" xfId="31" applyNumberFormat="1" applyFont="1" applyFill="1" applyBorder="1" applyAlignment="1" applyProtection="1">
      <alignment vertical="center"/>
    </xf>
    <xf numFmtId="6" fontId="26" fillId="33" borderId="314" xfId="31" applyNumberFormat="1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0" fontId="25" fillId="0" borderId="258" xfId="0" applyFont="1" applyFill="1" applyBorder="1" applyAlignment="1" applyProtection="1">
      <alignment vertical="center"/>
    </xf>
    <xf numFmtId="6" fontId="25" fillId="44" borderId="250" xfId="0" applyNumberFormat="1" applyFont="1" applyFill="1" applyBorder="1" applyAlignment="1" applyProtection="1">
      <alignment vertical="center"/>
    </xf>
    <xf numFmtId="6" fontId="25" fillId="33" borderId="250" xfId="0" applyNumberFormat="1" applyFont="1" applyFill="1" applyBorder="1" applyAlignment="1" applyProtection="1">
      <alignment vertical="center"/>
    </xf>
    <xf numFmtId="0" fontId="25" fillId="0" borderId="22" xfId="0" applyFont="1" applyFill="1" applyBorder="1" applyAlignment="1" applyProtection="1">
      <alignment vertical="center"/>
    </xf>
    <xf numFmtId="0" fontId="25" fillId="0" borderId="34" xfId="0" applyFont="1" applyFill="1" applyBorder="1" applyAlignment="1" applyProtection="1">
      <alignment vertical="center"/>
    </xf>
    <xf numFmtId="6" fontId="25" fillId="0" borderId="49" xfId="0" applyNumberFormat="1" applyFont="1" applyFill="1" applyBorder="1" applyAlignment="1" applyProtection="1">
      <alignment vertical="center"/>
    </xf>
    <xf numFmtId="6" fontId="25" fillId="44" borderId="49" xfId="0" applyNumberFormat="1" applyFont="1" applyFill="1" applyBorder="1" applyAlignment="1" applyProtection="1">
      <alignment vertical="center"/>
    </xf>
    <xf numFmtId="6" fontId="25" fillId="33" borderId="49" xfId="0" applyNumberFormat="1" applyFont="1" applyFill="1" applyBorder="1" applyAlignment="1" applyProtection="1">
      <alignment vertical="center"/>
    </xf>
    <xf numFmtId="1" fontId="25" fillId="25" borderId="314" xfId="0" applyNumberFormat="1" applyFont="1" applyFill="1" applyBorder="1" applyAlignment="1" applyProtection="1">
      <alignment horizontal="center" vertical="center"/>
    </xf>
    <xf numFmtId="0" fontId="23" fillId="0" borderId="254" xfId="53" applyFont="1" applyFill="1" applyBorder="1" applyAlignment="1" applyProtection="1">
      <alignment vertical="center"/>
    </xf>
    <xf numFmtId="0" fontId="23" fillId="0" borderId="251" xfId="53" applyFont="1" applyFill="1" applyBorder="1" applyAlignment="1" applyProtection="1">
      <alignment vertical="center"/>
    </xf>
    <xf numFmtId="0" fontId="23" fillId="0" borderId="27" xfId="53" applyFont="1" applyFill="1" applyBorder="1" applyAlignment="1" applyProtection="1">
      <alignment vertical="center"/>
    </xf>
    <xf numFmtId="6" fontId="23" fillId="0" borderId="253" xfId="53" applyNumberFormat="1" applyFont="1" applyFill="1" applyBorder="1" applyAlignment="1" applyProtection="1">
      <alignment horizontal="right" vertical="center"/>
    </xf>
    <xf numFmtId="6" fontId="23" fillId="33" borderId="253" xfId="53" applyNumberFormat="1" applyFont="1" applyFill="1" applyBorder="1" applyAlignment="1" applyProtection="1">
      <alignment horizontal="right" vertical="center"/>
    </xf>
    <xf numFmtId="6" fontId="23" fillId="34" borderId="253" xfId="53" applyNumberFormat="1" applyFont="1" applyFill="1" applyBorder="1" applyAlignment="1" applyProtection="1">
      <alignment horizontal="right" vertical="center"/>
    </xf>
    <xf numFmtId="0" fontId="23" fillId="0" borderId="231" xfId="53" applyFont="1" applyFill="1" applyBorder="1" applyAlignment="1" applyProtection="1">
      <alignment vertical="center"/>
    </xf>
    <xf numFmtId="0" fontId="23" fillId="0" borderId="22" xfId="53" applyFont="1" applyFill="1" applyBorder="1" applyAlignment="1" applyProtection="1">
      <alignment vertical="center"/>
    </xf>
    <xf numFmtId="6" fontId="23" fillId="0" borderId="208" xfId="53" applyNumberFormat="1" applyFont="1" applyFill="1" applyBorder="1" applyAlignment="1" applyProtection="1">
      <alignment horizontal="right" vertical="center"/>
    </xf>
    <xf numFmtId="6" fontId="23" fillId="33" borderId="208" xfId="53" applyNumberFormat="1" applyFont="1" applyFill="1" applyBorder="1" applyAlignment="1" applyProtection="1">
      <alignment horizontal="right" vertical="center"/>
    </xf>
    <xf numFmtId="6" fontId="23" fillId="34" borderId="208" xfId="53" applyNumberFormat="1" applyFont="1" applyFill="1" applyBorder="1" applyAlignment="1" applyProtection="1">
      <alignment horizontal="right" vertical="center"/>
    </xf>
    <xf numFmtId="6" fontId="23" fillId="0" borderId="43" xfId="54" applyNumberFormat="1" applyFont="1" applyFill="1" applyBorder="1" applyAlignment="1" applyProtection="1">
      <alignment horizontal="right" vertical="center"/>
    </xf>
    <xf numFmtId="6" fontId="23" fillId="34" borderId="43" xfId="54" applyNumberFormat="1" applyFont="1" applyFill="1" applyBorder="1" applyAlignment="1" applyProtection="1">
      <alignment horizontal="right" vertical="center"/>
    </xf>
    <xf numFmtId="6" fontId="26" fillId="0" borderId="56" xfId="54" applyNumberFormat="1" applyFont="1" applyFill="1" applyBorder="1" applyAlignment="1" applyProtection="1">
      <alignment horizontal="right" vertical="center"/>
    </xf>
    <xf numFmtId="6" fontId="26" fillId="33" borderId="56" xfId="54" applyNumberFormat="1" applyFont="1" applyFill="1" applyBorder="1" applyAlignment="1" applyProtection="1">
      <alignment horizontal="right" vertical="center"/>
    </xf>
    <xf numFmtId="6" fontId="26" fillId="34" borderId="41" xfId="54" applyNumberFormat="1" applyFont="1" applyFill="1" applyBorder="1" applyAlignment="1" applyProtection="1">
      <alignment horizontal="right" vertical="center"/>
    </xf>
    <xf numFmtId="6" fontId="23" fillId="0" borderId="43" xfId="53" applyNumberFormat="1" applyFont="1" applyFill="1" applyBorder="1" applyAlignment="1" applyProtection="1">
      <alignment horizontal="right" vertical="center"/>
    </xf>
    <xf numFmtId="6" fontId="23" fillId="0" borderId="54" xfId="53" applyNumberFormat="1" applyFont="1" applyFill="1" applyBorder="1" applyAlignment="1" applyProtection="1">
      <alignment horizontal="right" vertical="center"/>
    </xf>
    <xf numFmtId="6" fontId="23" fillId="0" borderId="55" xfId="53" applyNumberFormat="1" applyFont="1" applyFill="1" applyBorder="1" applyAlignment="1" applyProtection="1">
      <alignment horizontal="right" vertical="center"/>
    </xf>
    <xf numFmtId="6" fontId="26" fillId="0" borderId="4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5" borderId="224" xfId="53" applyNumberFormat="1" applyFont="1" applyFill="1" applyBorder="1" applyAlignment="1" applyProtection="1">
      <alignment horizontal="center" vertical="center"/>
    </xf>
    <xf numFmtId="1" fontId="26" fillId="25" borderId="224" xfId="53" applyNumberFormat="1" applyFont="1" applyFill="1" applyBorder="1" applyAlignment="1" applyProtection="1">
      <alignment horizontal="center" vertical="center"/>
    </xf>
    <xf numFmtId="1" fontId="30" fillId="25" borderId="224" xfId="53" quotePrefix="1" applyNumberFormat="1" applyFont="1" applyFill="1" applyBorder="1" applyAlignment="1" applyProtection="1">
      <alignment horizontal="center" vertical="center"/>
    </xf>
    <xf numFmtId="0" fontId="23" fillId="0" borderId="26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7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7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9" fillId="26" borderId="0" xfId="47838" applyNumberFormat="1" applyFont="1" applyFill="1" applyBorder="1" applyAlignment="1">
      <alignment horizontal="center" vertical="center" wrapText="1"/>
    </xf>
    <xf numFmtId="1" fontId="29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5" borderId="314" xfId="47838" quotePrefix="1" applyNumberFormat="1" applyFont="1" applyFill="1" applyBorder="1" applyAlignment="1">
      <alignment horizontal="center" vertical="center"/>
    </xf>
    <xf numFmtId="1" fontId="23" fillId="25" borderId="314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334" xfId="58" applyFont="1" applyFill="1" applyBorder="1" applyAlignment="1" applyProtection="1">
      <alignment vertical="center"/>
    </xf>
    <xf numFmtId="0" fontId="23" fillId="0" borderId="335" xfId="58" applyFont="1" applyFill="1" applyBorder="1" applyAlignment="1" applyProtection="1">
      <alignment vertical="center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1" fontId="30" fillId="25" borderId="314" xfId="53" quotePrefix="1" applyNumberFormat="1" applyFont="1" applyFill="1" applyBorder="1" applyAlignment="1" applyProtection="1">
      <alignment horizontal="center" vertical="center"/>
    </xf>
    <xf numFmtId="0" fontId="76" fillId="0" borderId="0" xfId="0" applyFont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0" fontId="26" fillId="49" borderId="315" xfId="0" applyFont="1" applyFill="1" applyBorder="1" applyAlignment="1">
      <alignment horizontal="center" vertical="center" wrapText="1"/>
    </xf>
    <xf numFmtId="0" fontId="26" fillId="41" borderId="315" xfId="0" applyFont="1" applyFill="1" applyBorder="1" applyAlignment="1">
      <alignment horizontal="center" vertical="center" wrapText="1"/>
    </xf>
    <xf numFmtId="0" fontId="26" fillId="45" borderId="315" xfId="0" applyFont="1" applyFill="1" applyBorder="1" applyAlignment="1">
      <alignment horizontal="center" vertical="center" wrapText="1"/>
    </xf>
    <xf numFmtId="0" fontId="26" fillId="34" borderId="315" xfId="0" applyFont="1" applyFill="1" applyBorder="1" applyAlignment="1">
      <alignment horizontal="center" vertical="center" wrapText="1"/>
    </xf>
    <xf numFmtId="0" fontId="26" fillId="44" borderId="315" xfId="0" applyFont="1" applyFill="1" applyBorder="1" applyAlignment="1">
      <alignment horizontal="center" vertical="center" wrapText="1"/>
    </xf>
    <xf numFmtId="0" fontId="50" fillId="0" borderId="0" xfId="0" applyFont="1" applyAlignment="1" applyProtection="1">
      <alignment vertical="center"/>
    </xf>
    <xf numFmtId="165" fontId="25" fillId="25" borderId="314" xfId="28" applyNumberFormat="1" applyFont="1" applyFill="1" applyBorder="1" applyAlignment="1" applyProtection="1">
      <alignment horizontal="center" vertical="center"/>
    </xf>
    <xf numFmtId="0" fontId="30" fillId="25" borderId="314" xfId="28" quotePrefix="1" applyNumberFormat="1" applyFont="1" applyFill="1" applyBorder="1" applyAlignment="1" applyProtection="1">
      <alignment horizontal="center" vertical="center"/>
    </xf>
    <xf numFmtId="1" fontId="30" fillId="25" borderId="314" xfId="28" quotePrefix="1" applyNumberFormat="1" applyFont="1" applyFill="1" applyBorder="1" applyAlignment="1" applyProtection="1">
      <alignment horizontal="center" vertical="center"/>
    </xf>
    <xf numFmtId="1" fontId="30" fillId="25" borderId="314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9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5" fontId="29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5" fillId="0" borderId="206" xfId="0" applyNumberFormat="1" applyFont="1" applyFill="1" applyBorder="1" applyAlignment="1" applyProtection="1">
      <alignment vertical="center"/>
    </xf>
    <xf numFmtId="10" fontId="25" fillId="0" borderId="206" xfId="48" applyNumberFormat="1" applyFont="1" applyFill="1" applyBorder="1" applyAlignment="1" applyProtection="1">
      <alignment vertical="center"/>
    </xf>
    <xf numFmtId="10" fontId="25" fillId="0" borderId="206" xfId="0" applyNumberFormat="1" applyFont="1" applyFill="1" applyBorder="1" applyAlignment="1" applyProtection="1">
      <alignment vertical="center"/>
    </xf>
    <xf numFmtId="3" fontId="25" fillId="0" borderId="332" xfId="0" applyNumberFormat="1" applyFont="1" applyBorder="1" applyAlignment="1" applyProtection="1">
      <alignment horizontal="center" vertical="center"/>
    </xf>
    <xf numFmtId="3" fontId="25" fillId="0" borderId="206" xfId="0" applyNumberFormat="1" applyFont="1" applyBorder="1" applyAlignment="1" applyProtection="1">
      <alignment horizontal="center" vertical="center"/>
    </xf>
    <xf numFmtId="3" fontId="25" fillId="0" borderId="332" xfId="0" applyNumberFormat="1" applyFont="1" applyBorder="1" applyAlignment="1" applyProtection="1">
      <alignment vertical="center"/>
    </xf>
    <xf numFmtId="3" fontId="25" fillId="0" borderId="206" xfId="0" applyNumberFormat="1" applyFont="1" applyBorder="1" applyAlignment="1" applyProtection="1">
      <alignment vertical="center"/>
    </xf>
    <xf numFmtId="166" fontId="25" fillId="0" borderId="332" xfId="0" applyNumberFormat="1" applyFont="1" applyBorder="1" applyAlignment="1" applyProtection="1">
      <alignment vertical="center"/>
    </xf>
    <xf numFmtId="166" fontId="25" fillId="0" borderId="206" xfId="0" applyNumberFormat="1" applyFont="1" applyBorder="1" applyAlignment="1" applyProtection="1">
      <alignment vertical="center"/>
    </xf>
    <xf numFmtId="166" fontId="25" fillId="38" borderId="332" xfId="0" applyNumberFormat="1" applyFont="1" applyFill="1" applyBorder="1" applyAlignment="1" applyProtection="1">
      <alignment vertical="center"/>
    </xf>
    <xf numFmtId="166" fontId="25" fillId="38" borderId="206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8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6" fontId="26" fillId="33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 wrapText="1"/>
    </xf>
    <xf numFmtId="3" fontId="23" fillId="0" borderId="0" xfId="0" applyNumberFormat="1" applyFont="1" applyFill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165" fontId="23" fillId="0" borderId="0" xfId="28" applyNumberFormat="1" applyFont="1" applyFill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6" fontId="23" fillId="0" borderId="0" xfId="0" applyNumberFormat="1" applyFont="1" applyAlignment="1" applyProtection="1">
      <alignment vertical="center"/>
    </xf>
    <xf numFmtId="7" fontId="23" fillId="0" borderId="0" xfId="32" applyNumberFormat="1" applyFont="1" applyFill="1" applyAlignment="1" applyProtection="1">
      <alignment horizontal="center" vertical="center"/>
    </xf>
    <xf numFmtId="7" fontId="23" fillId="0" borderId="0" xfId="32" applyNumberFormat="1" applyFont="1" applyFill="1" applyAlignment="1" applyProtection="1">
      <alignment vertical="center"/>
    </xf>
    <xf numFmtId="3" fontId="23" fillId="0" borderId="18" xfId="0" applyNumberFormat="1" applyFont="1" applyBorder="1" applyAlignment="1" applyProtection="1">
      <alignment vertical="center"/>
    </xf>
    <xf numFmtId="4" fontId="23" fillId="0" borderId="0" xfId="0" applyNumberFormat="1" applyFont="1" applyBorder="1" applyAlignment="1" applyProtection="1">
      <alignment vertical="center"/>
    </xf>
    <xf numFmtId="7" fontId="30" fillId="0" borderId="0" xfId="32" quotePrefix="1" applyNumberFormat="1" applyFont="1" applyFill="1" applyAlignment="1" applyProtection="1">
      <alignment horizontal="center" vertical="center"/>
    </xf>
    <xf numFmtId="7" fontId="23" fillId="0" borderId="0" xfId="32" applyNumberFormat="1" applyFont="1" applyAlignment="1" applyProtection="1">
      <alignment vertical="center"/>
    </xf>
    <xf numFmtId="10" fontId="23" fillId="0" borderId="0" xfId="48" applyNumberFormat="1" applyFont="1" applyAlignment="1" applyProtection="1">
      <alignment vertical="center"/>
    </xf>
    <xf numFmtId="38" fontId="23" fillId="0" borderId="0" xfId="0" applyNumberFormat="1" applyFont="1" applyAlignment="1" applyProtection="1">
      <alignment vertical="center"/>
    </xf>
    <xf numFmtId="10" fontId="23" fillId="0" borderId="0" xfId="48" applyNumberFormat="1" applyFont="1" applyFill="1" applyAlignment="1" applyProtection="1">
      <alignment vertical="center"/>
    </xf>
    <xf numFmtId="164" fontId="23" fillId="0" borderId="0" xfId="28" applyNumberFormat="1" applyFont="1" applyAlignment="1" applyProtection="1">
      <alignment vertical="center"/>
    </xf>
    <xf numFmtId="0" fontId="44" fillId="0" borderId="0" xfId="0" applyFont="1" applyFill="1" applyBorder="1" applyAlignment="1" applyProtection="1">
      <alignment vertical="center"/>
    </xf>
    <xf numFmtId="7" fontId="23" fillId="0" borderId="0" xfId="32" applyNumberFormat="1" applyFont="1" applyBorder="1" applyAlignment="1" applyProtection="1">
      <alignment vertical="center"/>
    </xf>
    <xf numFmtId="167" fontId="23" fillId="0" borderId="0" xfId="0" applyNumberFormat="1" applyFont="1" applyFill="1" applyBorder="1" applyAlignment="1" applyProtection="1">
      <alignment vertical="center"/>
    </xf>
    <xf numFmtId="6" fontId="23" fillId="0" borderId="0" xfId="32" applyNumberFormat="1" applyFont="1" applyBorder="1" applyAlignment="1" applyProtection="1">
      <alignment horizontal="right" vertical="center"/>
    </xf>
    <xf numFmtId="6" fontId="23" fillId="0" borderId="0" xfId="0" applyNumberFormat="1" applyFont="1" applyBorder="1" applyAlignment="1" applyProtection="1">
      <alignment horizontal="right" vertical="center"/>
    </xf>
    <xf numFmtId="0" fontId="32" fillId="30" borderId="309" xfId="0" quotePrefix="1" applyFont="1" applyFill="1" applyBorder="1" applyAlignment="1" applyProtection="1">
      <alignment horizontal="center" vertical="center" wrapText="1"/>
    </xf>
    <xf numFmtId="0" fontId="27" fillId="30" borderId="298" xfId="0" applyFont="1" applyFill="1" applyBorder="1" applyAlignment="1" applyProtection="1">
      <alignment horizontal="center" vertical="center"/>
    </xf>
    <xf numFmtId="0" fontId="32" fillId="30" borderId="291" xfId="0" applyFont="1" applyFill="1" applyBorder="1" applyAlignment="1" applyProtection="1">
      <alignment horizontal="left" vertical="center"/>
    </xf>
    <xf numFmtId="0" fontId="28" fillId="30" borderId="280" xfId="0" applyFont="1" applyFill="1" applyBorder="1" applyAlignment="1" applyProtection="1">
      <alignment horizontal="center" vertical="center"/>
    </xf>
    <xf numFmtId="0" fontId="27" fillId="30" borderId="303" xfId="0" applyFont="1" applyFill="1" applyBorder="1" applyAlignment="1" applyProtection="1">
      <alignment horizontal="center" vertical="center"/>
    </xf>
    <xf numFmtId="0" fontId="32" fillId="30" borderId="15" xfId="0" applyFont="1" applyFill="1" applyBorder="1" applyAlignment="1" applyProtection="1">
      <alignment horizontal="center" vertical="center"/>
    </xf>
    <xf numFmtId="0" fontId="32" fillId="30" borderId="300" xfId="0" applyFont="1" applyFill="1" applyBorder="1" applyAlignment="1" applyProtection="1">
      <alignment vertical="center"/>
    </xf>
    <xf numFmtId="0" fontId="28" fillId="30" borderId="283" xfId="0" applyFont="1" applyFill="1" applyBorder="1" applyAlignment="1" applyProtection="1">
      <alignment horizontal="center" vertical="center"/>
    </xf>
    <xf numFmtId="0" fontId="32" fillId="30" borderId="213" xfId="0" applyFont="1" applyFill="1" applyBorder="1" applyAlignment="1" applyProtection="1">
      <alignment horizontal="center" vertical="center"/>
    </xf>
    <xf numFmtId="0" fontId="32" fillId="30" borderId="21" xfId="0" quotePrefix="1" applyFont="1" applyFill="1" applyBorder="1" applyAlignment="1" applyProtection="1">
      <alignment horizontal="left" vertical="center"/>
    </xf>
    <xf numFmtId="0" fontId="32" fillId="30" borderId="294" xfId="0" applyFont="1" applyFill="1" applyBorder="1" applyAlignment="1" applyProtection="1">
      <alignment horizontal="left" vertical="center"/>
    </xf>
    <xf numFmtId="0" fontId="32" fillId="30" borderId="302" xfId="0" applyFont="1" applyFill="1" applyBorder="1" applyAlignment="1" applyProtection="1">
      <alignment horizontal="center" vertical="center"/>
    </xf>
    <xf numFmtId="0" fontId="28" fillId="30" borderId="282" xfId="0" applyFont="1" applyFill="1" applyBorder="1" applyAlignment="1" applyProtection="1">
      <alignment horizontal="center" vertical="center" wrapText="1"/>
    </xf>
    <xf numFmtId="0" fontId="32" fillId="30" borderId="304" xfId="0" applyFont="1" applyFill="1" applyBorder="1" applyAlignment="1" applyProtection="1">
      <alignment horizontal="center" vertical="center"/>
    </xf>
    <xf numFmtId="0" fontId="28" fillId="30" borderId="282" xfId="0" applyFont="1" applyFill="1" applyBorder="1" applyAlignment="1" applyProtection="1">
      <alignment horizontal="center" vertical="center"/>
    </xf>
    <xf numFmtId="0" fontId="40" fillId="30" borderId="306" xfId="0" applyFont="1" applyFill="1" applyBorder="1" applyAlignment="1" applyProtection="1">
      <alignment vertical="center"/>
    </xf>
    <xf numFmtId="0" fontId="28" fillId="30" borderId="284" xfId="0" applyFont="1" applyFill="1" applyBorder="1" applyAlignment="1" applyProtection="1">
      <alignment horizontal="center" vertical="center"/>
    </xf>
    <xf numFmtId="0" fontId="32" fillId="30" borderId="297" xfId="0" applyFont="1" applyFill="1" applyBorder="1" applyAlignment="1" applyProtection="1">
      <alignment horizontal="center" vertical="center"/>
    </xf>
    <xf numFmtId="0" fontId="28" fillId="30" borderId="277" xfId="0" applyFont="1" applyFill="1" applyBorder="1" applyAlignment="1" applyProtection="1">
      <alignment horizontal="center" vertical="center" wrapText="1"/>
    </xf>
    <xf numFmtId="0" fontId="32" fillId="30" borderId="213" xfId="0" applyFont="1" applyFill="1" applyBorder="1" applyAlignment="1" applyProtection="1">
      <alignment horizontal="center" vertical="center" wrapText="1"/>
    </xf>
    <xf numFmtId="5" fontId="32" fillId="30" borderId="287" xfId="0" applyNumberFormat="1" applyFont="1" applyFill="1" applyBorder="1" applyAlignment="1" applyProtection="1">
      <alignment horizontal="center" vertical="center"/>
    </xf>
    <xf numFmtId="10" fontId="32" fillId="30" borderId="287" xfId="0" applyNumberFormat="1" applyFont="1" applyFill="1" applyBorder="1" applyAlignment="1" applyProtection="1">
      <alignment vertical="center"/>
    </xf>
    <xf numFmtId="0" fontId="32" fillId="30" borderId="275" xfId="0" applyFont="1" applyFill="1" applyBorder="1" applyAlignment="1" applyProtection="1">
      <alignment horizontal="center" vertical="center" wrapText="1"/>
    </xf>
    <xf numFmtId="5" fontId="32" fillId="30" borderId="289" xfId="0" applyNumberFormat="1" applyFont="1" applyFill="1" applyBorder="1" applyAlignment="1" applyProtection="1">
      <alignment vertical="center"/>
    </xf>
    <xf numFmtId="10" fontId="32" fillId="30" borderId="289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3" fontId="89" fillId="0" borderId="0" xfId="47822" applyNumberFormat="1" applyFont="1" applyBorder="1" applyAlignment="1" applyProtection="1">
      <alignment horizontal="center" vertical="center"/>
    </xf>
    <xf numFmtId="3" fontId="89" fillId="0" borderId="0" xfId="47822" applyNumberFormat="1" applyFont="1" applyBorder="1" applyAlignment="1" applyProtection="1">
      <alignment vertical="center"/>
    </xf>
    <xf numFmtId="38" fontId="89" fillId="0" borderId="0" xfId="47822" applyNumberFormat="1" applyFont="1" applyBorder="1" applyAlignment="1" applyProtection="1">
      <alignment vertical="center"/>
    </xf>
    <xf numFmtId="0" fontId="82" fillId="38" borderId="314" xfId="0" applyFont="1" applyFill="1" applyBorder="1" applyAlignment="1" applyProtection="1">
      <alignment horizontal="center" vertical="center" wrapText="1"/>
    </xf>
    <xf numFmtId="0" fontId="82" fillId="39" borderId="314" xfId="0" quotePrefix="1" applyFont="1" applyFill="1" applyBorder="1" applyAlignment="1" applyProtection="1">
      <alignment horizontal="center" vertical="center" wrapText="1"/>
    </xf>
    <xf numFmtId="0" fontId="35" fillId="24" borderId="314" xfId="0" applyFont="1" applyFill="1" applyBorder="1" applyAlignment="1" applyProtection="1">
      <alignment horizontal="center" vertical="center" wrapText="1"/>
    </xf>
    <xf numFmtId="0" fontId="82" fillId="34" borderId="314" xfId="0" applyFont="1" applyFill="1" applyBorder="1" applyAlignment="1" applyProtection="1">
      <alignment horizontal="center" vertical="center" wrapText="1"/>
    </xf>
    <xf numFmtId="0" fontId="35" fillId="33" borderId="314" xfId="0" applyFont="1" applyFill="1" applyBorder="1" applyAlignment="1" applyProtection="1">
      <alignment horizontal="center" vertical="center" wrapText="1"/>
    </xf>
    <xf numFmtId="0" fontId="35" fillId="33" borderId="314" xfId="0" applyFont="1" applyFill="1" applyBorder="1" applyAlignment="1" applyProtection="1">
      <alignment horizontal="center" vertical="center" wrapText="1"/>
      <protection locked="0"/>
    </xf>
    <xf numFmtId="0" fontId="35" fillId="44" borderId="314" xfId="0" applyFont="1" applyFill="1" applyBorder="1" applyAlignment="1" applyProtection="1">
      <alignment horizontal="center" vertical="center" wrapText="1"/>
      <protection locked="0"/>
    </xf>
    <xf numFmtId="0" fontId="35" fillId="34" borderId="314" xfId="0" applyFont="1" applyFill="1" applyBorder="1" applyAlignment="1" applyProtection="1">
      <alignment horizontal="center" vertical="center" wrapText="1"/>
    </xf>
    <xf numFmtId="0" fontId="82" fillId="44" borderId="314" xfId="0" applyFont="1" applyFill="1" applyBorder="1" applyAlignment="1" applyProtection="1">
      <alignment horizontal="center" vertical="center" wrapText="1"/>
      <protection locked="0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5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49" fontId="35" fillId="44" borderId="314" xfId="53" applyNumberFormat="1" applyFont="1" applyFill="1" applyBorder="1" applyAlignment="1" applyProtection="1">
      <alignment horizontal="center" vertical="center" wrapText="1"/>
    </xf>
    <xf numFmtId="0" fontId="35" fillId="44" borderId="314" xfId="0" applyFont="1" applyFill="1" applyBorder="1" applyAlignment="1" applyProtection="1">
      <alignment horizontal="center" vertical="center" wrapText="1"/>
    </xf>
    <xf numFmtId="0" fontId="35" fillId="34" borderId="314" xfId="252" applyFont="1" applyFill="1" applyBorder="1" applyAlignment="1" applyProtection="1">
      <alignment horizontal="center" vertical="center" wrapText="1"/>
    </xf>
    <xf numFmtId="0" fontId="26" fillId="27" borderId="314" xfId="0" applyFont="1" applyFill="1" applyBorder="1" applyAlignment="1">
      <alignment horizontal="center" vertical="center" wrapText="1"/>
    </xf>
    <xf numFmtId="0" fontId="26" fillId="24" borderId="205" xfId="0" applyFont="1" applyFill="1" applyBorder="1" applyAlignment="1">
      <alignment horizontal="center" vertical="center" wrapText="1"/>
    </xf>
    <xf numFmtId="0" fontId="26" fillId="24" borderId="39" xfId="0" applyFont="1" applyFill="1" applyBorder="1" applyAlignment="1">
      <alignment horizontal="center" vertical="center" wrapText="1"/>
    </xf>
    <xf numFmtId="0" fontId="26" fillId="24" borderId="314" xfId="0" applyFont="1" applyFill="1" applyBorder="1" applyAlignment="1">
      <alignment horizontal="center" vertical="center" wrapText="1"/>
    </xf>
    <xf numFmtId="1" fontId="30" fillId="25" borderId="206" xfId="0" quotePrefix="1" applyNumberFormat="1" applyFont="1" applyFill="1" applyBorder="1" applyAlignment="1" applyProtection="1">
      <alignment horizontal="center" vertical="center" wrapText="1"/>
    </xf>
    <xf numFmtId="0" fontId="23" fillId="0" borderId="316" xfId="0" applyFont="1" applyBorder="1" applyAlignment="1" applyProtection="1">
      <alignment horizontal="left" vertical="center"/>
    </xf>
    <xf numFmtId="0" fontId="23" fillId="0" borderId="318" xfId="0" applyFont="1" applyBorder="1" applyAlignment="1" applyProtection="1">
      <alignment horizontal="left" vertical="center"/>
    </xf>
    <xf numFmtId="172" fontId="23" fillId="0" borderId="317" xfId="0" applyNumberFormat="1" applyFont="1" applyBorder="1" applyAlignment="1" applyProtection="1">
      <alignment horizontal="left" vertical="center" indent="1"/>
    </xf>
    <xf numFmtId="0" fontId="23" fillId="0" borderId="318" xfId="0" applyFont="1" applyBorder="1" applyAlignment="1" applyProtection="1">
      <alignment vertical="center"/>
    </xf>
    <xf numFmtId="10" fontId="23" fillId="0" borderId="317" xfId="0" applyNumberFormat="1" applyFont="1" applyBorder="1" applyAlignment="1" applyProtection="1">
      <alignment horizontal="left" vertical="center"/>
    </xf>
    <xf numFmtId="1" fontId="23" fillId="25" borderId="314" xfId="47838" quotePrefix="1" applyNumberFormat="1" applyFont="1" applyFill="1" applyBorder="1" applyAlignment="1">
      <alignment horizontal="center" vertical="center" wrapText="1"/>
    </xf>
    <xf numFmtId="0" fontId="23" fillId="25" borderId="25" xfId="58" applyFont="1" applyFill="1" applyBorder="1" applyAlignment="1">
      <alignment vertical="center"/>
    </xf>
    <xf numFmtId="1" fontId="23" fillId="25" borderId="314" xfId="53" applyNumberFormat="1" applyFont="1" applyFill="1" applyBorder="1" applyAlignment="1" applyProtection="1">
      <alignment horizontal="center" vertical="center"/>
    </xf>
    <xf numFmtId="1" fontId="26" fillId="25" borderId="314" xfId="53" applyNumberFormat="1" applyFont="1" applyFill="1" applyBorder="1" applyAlignment="1" applyProtection="1">
      <alignment horizontal="center" vertical="center"/>
    </xf>
    <xf numFmtId="0" fontId="89" fillId="0" borderId="0" xfId="47822" applyNumberFormat="1" applyFont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</xf>
    <xf numFmtId="6" fontId="26" fillId="0" borderId="0" xfId="0" applyNumberFormat="1" applyFont="1" applyBorder="1" applyAlignment="1" applyProtection="1">
      <alignment vertical="center"/>
    </xf>
    <xf numFmtId="0" fontId="27" fillId="0" borderId="0" xfId="0" quotePrefix="1" applyFont="1" applyFill="1" applyBorder="1" applyAlignment="1" applyProtection="1">
      <alignment horizontal="center" vertical="center" wrapText="1"/>
    </xf>
    <xf numFmtId="0" fontId="27" fillId="0" borderId="293" xfId="0" applyFont="1" applyFill="1" applyBorder="1" applyAlignment="1" applyProtection="1">
      <alignment horizontal="left" vertical="center"/>
    </xf>
    <xf numFmtId="166" fontId="82" fillId="46" borderId="344" xfId="252" applyNumberFormat="1" applyFont="1" applyFill="1" applyBorder="1" applyAlignment="1" applyProtection="1">
      <alignment horizontal="center" vertical="center" wrapText="1"/>
    </xf>
    <xf numFmtId="166" fontId="82" fillId="32" borderId="344" xfId="64" applyNumberFormat="1" applyFont="1" applyFill="1" applyBorder="1" applyAlignment="1" applyProtection="1">
      <alignment horizontal="center" vertical="center" wrapText="1"/>
    </xf>
    <xf numFmtId="6" fontId="35" fillId="30" borderId="344" xfId="64" applyNumberFormat="1" applyFont="1" applyFill="1" applyBorder="1" applyAlignment="1" applyProtection="1">
      <alignment horizontal="center" vertical="center" wrapText="1"/>
    </xf>
    <xf numFmtId="1" fontId="30" fillId="25" borderId="344" xfId="64" quotePrefix="1" applyNumberFormat="1" applyFont="1" applyFill="1" applyBorder="1" applyAlignment="1" applyProtection="1">
      <alignment horizontal="center"/>
    </xf>
    <xf numFmtId="0" fontId="23" fillId="0" borderId="350" xfId="64" applyFont="1" applyFill="1" applyBorder="1" applyAlignment="1" applyProtection="1">
      <alignment horizontal="center" vertical="center"/>
    </xf>
    <xf numFmtId="0" fontId="23" fillId="0" borderId="351" xfId="64" applyFont="1" applyFill="1" applyBorder="1" applyAlignment="1" applyProtection="1">
      <alignment horizontal="center" vertical="center"/>
    </xf>
    <xf numFmtId="0" fontId="23" fillId="0" borderId="352" xfId="64" applyFont="1" applyFill="1" applyBorder="1" applyAlignment="1" applyProtection="1">
      <alignment vertical="center"/>
    </xf>
    <xf numFmtId="38" fontId="23" fillId="0" borderId="353" xfId="252" applyNumberFormat="1" applyFont="1" applyBorder="1" applyAlignment="1" applyProtection="1">
      <alignment vertical="center"/>
    </xf>
    <xf numFmtId="0" fontId="23" fillId="0" borderId="354" xfId="64" applyFont="1" applyFill="1" applyBorder="1" applyAlignment="1" applyProtection="1">
      <alignment vertical="center"/>
    </xf>
    <xf numFmtId="38" fontId="23" fillId="0" borderId="355" xfId="252" applyNumberFormat="1" applyFont="1" applyBorder="1" applyAlignment="1" applyProtection="1">
      <alignment vertical="center"/>
    </xf>
    <xf numFmtId="0" fontId="23" fillId="0" borderId="356" xfId="64" applyFont="1" applyFill="1" applyBorder="1" applyAlignment="1" applyProtection="1">
      <alignment horizontal="center" vertical="center"/>
    </xf>
    <xf numFmtId="0" fontId="23" fillId="0" borderId="357" xfId="64" applyFont="1" applyFill="1" applyBorder="1" applyAlignment="1" applyProtection="1">
      <alignment horizontal="center" vertical="center"/>
    </xf>
    <xf numFmtId="0" fontId="23" fillId="0" borderId="346" xfId="64" applyFont="1" applyFill="1" applyBorder="1" applyAlignment="1" applyProtection="1">
      <alignment horizontal="center" vertical="center"/>
    </xf>
    <xf numFmtId="0" fontId="23" fillId="0" borderId="358" xfId="64" applyFont="1" applyFill="1" applyBorder="1" applyAlignment="1" applyProtection="1">
      <alignment vertical="center"/>
    </xf>
    <xf numFmtId="38" fontId="23" fillId="0" borderId="348" xfId="252" applyNumberFormat="1" applyFont="1" applyBorder="1" applyAlignment="1" applyProtection="1">
      <alignment vertical="center"/>
    </xf>
    <xf numFmtId="38" fontId="23" fillId="0" borderId="355" xfId="252" applyNumberFormat="1" applyFont="1" applyFill="1" applyBorder="1" applyAlignment="1" applyProtection="1">
      <alignment vertical="center"/>
    </xf>
    <xf numFmtId="38" fontId="23" fillId="0" borderId="348" xfId="252" applyNumberFormat="1" applyFont="1" applyFill="1" applyBorder="1" applyAlignment="1" applyProtection="1">
      <alignment vertical="center"/>
    </xf>
    <xf numFmtId="38" fontId="23" fillId="0" borderId="353" xfId="252" applyNumberFormat="1" applyFont="1" applyFill="1" applyBorder="1" applyAlignment="1" applyProtection="1">
      <alignment vertical="center"/>
    </xf>
    <xf numFmtId="6" fontId="23" fillId="33" borderId="353" xfId="252" applyNumberFormat="1" applyFont="1" applyFill="1" applyBorder="1" applyAlignment="1" applyProtection="1">
      <alignment vertical="center"/>
    </xf>
    <xf numFmtId="0" fontId="23" fillId="0" borderId="355" xfId="64" applyNumberFormat="1" applyFont="1" applyFill="1" applyBorder="1" applyAlignment="1" applyProtection="1">
      <alignment horizontal="center" vertical="center"/>
    </xf>
    <xf numFmtId="6" fontId="23" fillId="33" borderId="355" xfId="252" applyNumberFormat="1" applyFont="1" applyFill="1" applyBorder="1" applyAlignment="1" applyProtection="1">
      <alignment vertical="center"/>
    </xf>
    <xf numFmtId="0" fontId="23" fillId="0" borderId="348" xfId="64" applyNumberFormat="1" applyFont="1" applyFill="1" applyBorder="1" applyAlignment="1" applyProtection="1">
      <alignment horizontal="center" vertical="center"/>
    </xf>
    <xf numFmtId="0" fontId="23" fillId="0" borderId="347" xfId="64" applyNumberFormat="1" applyFont="1" applyFill="1" applyBorder="1" applyAlignment="1" applyProtection="1">
      <alignment horizontal="center" vertical="center"/>
    </xf>
    <xf numFmtId="6" fontId="23" fillId="33" borderId="348" xfId="252" applyNumberFormat="1" applyFont="1" applyFill="1" applyBorder="1" applyAlignment="1" applyProtection="1">
      <alignment vertical="center"/>
    </xf>
    <xf numFmtId="0" fontId="26" fillId="0" borderId="359" xfId="64" applyFont="1" applyFill="1" applyBorder="1" applyAlignment="1" applyProtection="1">
      <alignment horizontal="center" vertical="center"/>
    </xf>
    <xf numFmtId="0" fontId="26" fillId="0" borderId="360" xfId="64" applyFont="1" applyFill="1" applyBorder="1" applyAlignment="1" applyProtection="1">
      <alignment horizontal="center" vertical="center"/>
    </xf>
    <xf numFmtId="38" fontId="26" fillId="0" borderId="362" xfId="28" applyNumberFormat="1" applyFont="1" applyFill="1" applyBorder="1" applyAlignment="1" applyProtection="1">
      <alignment vertical="center"/>
    </xf>
    <xf numFmtId="0" fontId="23" fillId="27" borderId="346" xfId="64" applyFont="1" applyFill="1" applyBorder="1" applyAlignment="1" applyProtection="1">
      <alignment horizontal="center" vertical="center"/>
    </xf>
    <xf numFmtId="38" fontId="26" fillId="27" borderId="348" xfId="64" applyNumberFormat="1" applyFont="1" applyFill="1" applyBorder="1" applyAlignment="1" applyProtection="1">
      <alignment horizontal="left" vertical="center"/>
    </xf>
    <xf numFmtId="38" fontId="26" fillId="27" borderId="347" xfId="64" applyNumberFormat="1" applyFont="1" applyFill="1" applyBorder="1" applyAlignment="1" applyProtection="1">
      <alignment horizontal="left" vertical="center"/>
    </xf>
    <xf numFmtId="6" fontId="26" fillId="27" borderId="347" xfId="64" applyNumberFormat="1" applyFont="1" applyFill="1" applyBorder="1" applyAlignment="1" applyProtection="1">
      <alignment horizontal="left" vertical="center"/>
    </xf>
    <xf numFmtId="0" fontId="23" fillId="27" borderId="340" xfId="64" applyFont="1" applyFill="1" applyBorder="1" applyAlignment="1" applyProtection="1">
      <alignment horizontal="center" vertical="center"/>
    </xf>
    <xf numFmtId="6" fontId="26" fillId="27" borderId="348" xfId="64" applyNumberFormat="1" applyFont="1" applyFill="1" applyBorder="1" applyAlignment="1" applyProtection="1">
      <alignment horizontal="left" vertical="center"/>
    </xf>
    <xf numFmtId="6" fontId="23" fillId="27" borderId="347" xfId="64" applyNumberFormat="1" applyFont="1" applyFill="1" applyBorder="1" applyAlignment="1" applyProtection="1">
      <alignment horizontal="left" vertical="center"/>
    </xf>
    <xf numFmtId="6" fontId="23" fillId="0" borderId="345" xfId="0" applyNumberFormat="1" applyFont="1" applyFill="1" applyBorder="1" applyAlignment="1" applyProtection="1">
      <alignment vertical="center"/>
    </xf>
    <xf numFmtId="6" fontId="26" fillId="0" borderId="362" xfId="28" applyNumberFormat="1" applyFont="1" applyFill="1" applyBorder="1" applyAlignment="1" applyProtection="1">
      <alignment vertical="center"/>
    </xf>
    <xf numFmtId="0" fontId="35" fillId="44" borderId="344" xfId="0" applyFont="1" applyFill="1" applyBorder="1" applyAlignment="1" applyProtection="1">
      <alignment horizontal="center" vertical="center" wrapText="1"/>
    </xf>
    <xf numFmtId="0" fontId="82" fillId="44" borderId="344" xfId="0" applyFont="1" applyFill="1" applyBorder="1" applyAlignment="1" applyProtection="1">
      <alignment horizontal="center" vertical="center" wrapText="1"/>
    </xf>
    <xf numFmtId="1" fontId="29" fillId="25" borderId="314" xfId="0" applyNumberFormat="1" applyFont="1" applyFill="1" applyBorder="1" applyAlignment="1" applyProtection="1">
      <alignment horizontal="center" vertical="center"/>
    </xf>
    <xf numFmtId="1" fontId="96" fillId="25" borderId="314" xfId="0" applyNumberFormat="1" applyFont="1" applyFill="1" applyBorder="1" applyAlignment="1" applyProtection="1">
      <alignment horizontal="center" vertical="center" wrapText="1"/>
    </xf>
    <xf numFmtId="1" fontId="96" fillId="25" borderId="344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1" fontId="96" fillId="25" borderId="206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98" fillId="0" borderId="0" xfId="0" applyFont="1" applyAlignment="1" applyProtection="1">
      <alignment horizontal="center" vertical="center"/>
    </xf>
    <xf numFmtId="0" fontId="35" fillId="24" borderId="339" xfId="0" applyFont="1" applyFill="1" applyBorder="1" applyAlignment="1" applyProtection="1">
      <alignment horizontal="center" vertical="center" wrapText="1"/>
    </xf>
    <xf numFmtId="10" fontId="23" fillId="0" borderId="347" xfId="0" applyNumberFormat="1" applyFont="1" applyBorder="1" applyAlignment="1" applyProtection="1">
      <alignment vertical="center"/>
    </xf>
    <xf numFmtId="6" fontId="23" fillId="0" borderId="347" xfId="32" applyNumberFormat="1" applyFont="1" applyBorder="1" applyAlignment="1" applyProtection="1">
      <alignment vertical="center"/>
    </xf>
    <xf numFmtId="6" fontId="23" fillId="0" borderId="364" xfId="0" applyNumberFormat="1" applyFont="1" applyFill="1" applyBorder="1" applyAlignment="1" applyProtection="1">
      <alignment vertical="center"/>
    </xf>
    <xf numFmtId="38" fontId="41" fillId="0" borderId="365" xfId="45" applyNumberFormat="1" applyFont="1" applyBorder="1" applyAlignment="1" applyProtection="1">
      <alignment vertical="center"/>
    </xf>
    <xf numFmtId="38" fontId="41" fillId="0" borderId="366" xfId="45" applyNumberFormat="1" applyFont="1" applyBorder="1" applyAlignment="1" applyProtection="1">
      <alignment vertical="center"/>
    </xf>
    <xf numFmtId="0" fontId="30" fillId="25" borderId="345" xfId="28" quotePrefix="1" applyNumberFormat="1" applyFont="1" applyFill="1" applyBorder="1" applyAlignment="1" applyProtection="1">
      <alignment horizontal="center" vertical="center"/>
    </xf>
    <xf numFmtId="38" fontId="41" fillId="35" borderId="250" xfId="45" applyNumberFormat="1" applyFont="1" applyFill="1" applyBorder="1" applyAlignment="1" applyProtection="1">
      <alignment vertical="center"/>
    </xf>
    <xf numFmtId="38" fontId="41" fillId="35" borderId="206" xfId="45" applyNumberFormat="1" applyFont="1" applyFill="1" applyBorder="1" applyAlignment="1" applyProtection="1">
      <alignment vertical="center"/>
    </xf>
    <xf numFmtId="38" fontId="26" fillId="27" borderId="345" xfId="64" applyNumberFormat="1" applyFont="1" applyFill="1" applyBorder="1" applyAlignment="1" applyProtection="1">
      <alignment horizontal="left" vertical="center"/>
    </xf>
    <xf numFmtId="6" fontId="23" fillId="33" borderId="353" xfId="64" applyNumberFormat="1" applyFont="1" applyFill="1" applyBorder="1" applyAlignment="1" applyProtection="1">
      <alignment vertical="center"/>
    </xf>
    <xf numFmtId="6" fontId="23" fillId="33" borderId="355" xfId="64" applyNumberFormat="1" applyFont="1" applyFill="1" applyBorder="1" applyAlignment="1" applyProtection="1">
      <alignment vertical="center"/>
    </xf>
    <xf numFmtId="6" fontId="23" fillId="33" borderId="348" xfId="64" applyNumberFormat="1" applyFont="1" applyFill="1" applyBorder="1" applyAlignment="1" applyProtection="1">
      <alignment vertical="center"/>
    </xf>
    <xf numFmtId="6" fontId="26" fillId="33" borderId="362" xfId="252" applyNumberFormat="1" applyFont="1" applyFill="1" applyBorder="1" applyAlignment="1" applyProtection="1">
      <alignment vertical="center"/>
    </xf>
    <xf numFmtId="6" fontId="23" fillId="27" borderId="25" xfId="64" applyNumberFormat="1" applyFont="1" applyFill="1" applyBorder="1" applyAlignment="1" applyProtection="1">
      <alignment horizontal="left" vertical="center"/>
    </xf>
    <xf numFmtId="6" fontId="23" fillId="0" borderId="353" xfId="64" applyNumberFormat="1" applyFont="1" applyFill="1" applyBorder="1" applyAlignment="1" applyProtection="1">
      <alignment vertical="center"/>
    </xf>
    <xf numFmtId="6" fontId="23" fillId="0" borderId="355" xfId="64" applyNumberFormat="1" applyFont="1" applyFill="1" applyBorder="1" applyAlignment="1" applyProtection="1">
      <alignment vertical="center"/>
    </xf>
    <xf numFmtId="6" fontId="23" fillId="0" borderId="348" xfId="64" applyNumberFormat="1" applyFont="1" applyFill="1" applyBorder="1" applyAlignment="1" applyProtection="1">
      <alignment vertical="center"/>
    </xf>
    <xf numFmtId="6" fontId="23" fillId="0" borderId="261" xfId="64" applyNumberFormat="1" applyFont="1" applyFill="1" applyBorder="1" applyAlignment="1" applyProtection="1">
      <alignment vertical="center"/>
    </xf>
    <xf numFmtId="6" fontId="26" fillId="0" borderId="362" xfId="64" applyNumberFormat="1" applyFont="1" applyFill="1" applyBorder="1" applyAlignment="1" applyProtection="1">
      <alignment vertical="center"/>
    </xf>
    <xf numFmtId="6" fontId="23" fillId="34" borderId="355" xfId="64" applyNumberFormat="1" applyFont="1" applyFill="1" applyBorder="1" applyAlignment="1" applyProtection="1">
      <alignment vertical="center"/>
    </xf>
    <xf numFmtId="6" fontId="23" fillId="37" borderId="355" xfId="64" applyNumberFormat="1" applyFont="1" applyFill="1" applyBorder="1" applyAlignment="1" applyProtection="1">
      <alignment vertical="center"/>
    </xf>
    <xf numFmtId="6" fontId="23" fillId="34" borderId="348" xfId="64" applyNumberFormat="1" applyFont="1" applyFill="1" applyBorder="1" applyAlignment="1" applyProtection="1">
      <alignment vertical="center"/>
    </xf>
    <xf numFmtId="6" fontId="23" fillId="37" borderId="348" xfId="64" applyNumberFormat="1" applyFont="1" applyFill="1" applyBorder="1" applyAlignment="1" applyProtection="1">
      <alignment vertical="center"/>
    </xf>
    <xf numFmtId="6" fontId="23" fillId="34" borderId="353" xfId="64" applyNumberFormat="1" applyFont="1" applyFill="1" applyBorder="1" applyAlignment="1" applyProtection="1">
      <alignment vertical="center"/>
    </xf>
    <xf numFmtId="6" fontId="23" fillId="37" borderId="353" xfId="64" applyNumberFormat="1" applyFont="1" applyFill="1" applyBorder="1" applyAlignment="1" applyProtection="1">
      <alignment vertical="center"/>
    </xf>
    <xf numFmtId="6" fontId="23" fillId="34" borderId="261" xfId="64" applyNumberFormat="1" applyFont="1" applyFill="1" applyBorder="1" applyAlignment="1" applyProtection="1">
      <alignment vertical="center"/>
    </xf>
    <xf numFmtId="6" fontId="26" fillId="34" borderId="362" xfId="64" applyNumberFormat="1" applyFont="1" applyFill="1" applyBorder="1" applyAlignment="1" applyProtection="1">
      <alignment vertical="center"/>
    </xf>
    <xf numFmtId="6" fontId="23" fillId="41" borderId="353" xfId="64" applyNumberFormat="1" applyFont="1" applyFill="1" applyBorder="1" applyAlignment="1" applyProtection="1">
      <alignment vertical="center"/>
    </xf>
    <xf numFmtId="6" fontId="81" fillId="31" borderId="353" xfId="64" applyNumberFormat="1" applyFont="1" applyFill="1" applyBorder="1" applyAlignment="1" applyProtection="1">
      <alignment vertical="center"/>
    </xf>
    <xf numFmtId="6" fontId="26" fillId="39" borderId="353" xfId="64" applyNumberFormat="1" applyFont="1" applyFill="1" applyBorder="1" applyAlignment="1" applyProtection="1">
      <alignment vertical="center"/>
    </xf>
    <xf numFmtId="6" fontId="23" fillId="41" borderId="355" xfId="64" applyNumberFormat="1" applyFont="1" applyFill="1" applyBorder="1" applyAlignment="1" applyProtection="1">
      <alignment vertical="center"/>
    </xf>
    <xf numFmtId="6" fontId="81" fillId="31" borderId="355" xfId="64" applyNumberFormat="1" applyFont="1" applyFill="1" applyBorder="1" applyAlignment="1" applyProtection="1">
      <alignment vertical="center"/>
    </xf>
    <xf numFmtId="6" fontId="26" fillId="39" borderId="355" xfId="64" applyNumberFormat="1" applyFont="1" applyFill="1" applyBorder="1" applyAlignment="1" applyProtection="1">
      <alignment vertical="center"/>
    </xf>
    <xf numFmtId="6" fontId="23" fillId="41" borderId="348" xfId="64" applyNumberFormat="1" applyFont="1" applyFill="1" applyBorder="1" applyAlignment="1" applyProtection="1">
      <alignment vertical="center"/>
    </xf>
    <xf numFmtId="6" fontId="81" fillId="31" borderId="348" xfId="64" applyNumberFormat="1" applyFont="1" applyFill="1" applyBorder="1" applyAlignment="1" applyProtection="1">
      <alignment vertical="center"/>
    </xf>
    <xf numFmtId="6" fontId="26" fillId="39" borderId="348" xfId="64" applyNumberFormat="1" applyFont="1" applyFill="1" applyBorder="1" applyAlignment="1" applyProtection="1">
      <alignment vertical="center"/>
    </xf>
    <xf numFmtId="6" fontId="23" fillId="41" borderId="261" xfId="64" applyNumberFormat="1" applyFont="1" applyFill="1" applyBorder="1" applyAlignment="1" applyProtection="1">
      <alignment vertical="center"/>
    </xf>
    <xf numFmtId="6" fontId="81" fillId="31" borderId="261" xfId="64" applyNumberFormat="1" applyFont="1" applyFill="1" applyBorder="1" applyAlignment="1" applyProtection="1">
      <alignment vertical="center"/>
    </xf>
    <xf numFmtId="6" fontId="26" fillId="39" borderId="261" xfId="64" applyNumberFormat="1" applyFont="1" applyFill="1" applyBorder="1" applyAlignment="1" applyProtection="1">
      <alignment vertical="center"/>
    </xf>
    <xf numFmtId="6" fontId="26" fillId="41" borderId="362" xfId="64" applyNumberFormat="1" applyFont="1" applyFill="1" applyBorder="1" applyAlignment="1" applyProtection="1">
      <alignment vertical="center"/>
    </xf>
    <xf numFmtId="6" fontId="89" fillId="31" borderId="362" xfId="64" applyNumberFormat="1" applyFont="1" applyFill="1" applyBorder="1" applyAlignment="1" applyProtection="1">
      <alignment vertical="center"/>
    </xf>
    <xf numFmtId="6" fontId="26" fillId="39" borderId="362" xfId="64" applyNumberFormat="1" applyFont="1" applyFill="1" applyBorder="1" applyAlignment="1" applyProtection="1">
      <alignment vertical="center"/>
    </xf>
    <xf numFmtId="6" fontId="89" fillId="27" borderId="347" xfId="64" applyNumberFormat="1" applyFont="1" applyFill="1" applyBorder="1" applyAlignment="1" applyProtection="1">
      <alignment horizontal="left" vertical="center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6" fontId="25" fillId="0" borderId="365" xfId="0" applyNumberFormat="1" applyFont="1" applyFill="1" applyBorder="1" applyAlignment="1" applyProtection="1">
      <alignment vertical="center"/>
    </xf>
    <xf numFmtId="6" fontId="25" fillId="0" borderId="364" xfId="0" applyNumberFormat="1" applyFont="1" applyFill="1" applyBorder="1" applyAlignment="1" applyProtection="1">
      <alignment vertical="center"/>
    </xf>
    <xf numFmtId="6" fontId="26" fillId="0" borderId="344" xfId="31" applyNumberFormat="1" applyFont="1" applyFill="1" applyBorder="1" applyAlignment="1" applyProtection="1">
      <alignment vertical="center"/>
    </xf>
    <xf numFmtId="0" fontId="35" fillId="34" borderId="344" xfId="64" applyFont="1" applyFill="1" applyBorder="1" applyAlignment="1" applyProtection="1">
      <alignment horizontal="center" vertical="center" wrapText="1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0" fontId="35" fillId="33" borderId="344" xfId="252" applyFont="1" applyFill="1" applyBorder="1" applyAlignment="1" applyProtection="1">
      <alignment horizontal="center" vertical="center" wrapText="1"/>
    </xf>
    <xf numFmtId="0" fontId="35" fillId="44" borderId="344" xfId="64" applyFont="1" applyFill="1" applyBorder="1" applyAlignment="1" applyProtection="1">
      <alignment horizontal="center" vertical="center" wrapText="1"/>
    </xf>
    <xf numFmtId="0" fontId="35" fillId="41" borderId="344" xfId="64" applyFont="1" applyFill="1" applyBorder="1" applyAlignment="1" applyProtection="1">
      <alignment horizontal="center" vertical="center" wrapText="1"/>
    </xf>
    <xf numFmtId="6" fontId="35" fillId="50" borderId="344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10" fontId="23" fillId="0" borderId="0" xfId="48" applyNumberFormat="1" applyFont="1" applyBorder="1" applyAlignment="1" applyProtection="1">
      <alignment horizontal="right" vertical="center"/>
    </xf>
    <xf numFmtId="0" fontId="23" fillId="0" borderId="28" xfId="0" applyFont="1" applyBorder="1" applyAlignment="1" applyProtection="1">
      <alignment vertical="center"/>
    </xf>
    <xf numFmtId="6" fontId="23" fillId="0" borderId="30" xfId="0" applyNumberFormat="1" applyFont="1" applyBorder="1" applyAlignment="1" applyProtection="1">
      <alignment vertical="center"/>
    </xf>
    <xf numFmtId="0" fontId="98" fillId="0" borderId="31" xfId="0" applyFont="1" applyBorder="1" applyAlignment="1" applyProtection="1">
      <alignment horizontal="center" vertical="center"/>
    </xf>
    <xf numFmtId="166" fontId="23" fillId="0" borderId="32" xfId="0" applyNumberFormat="1" applyFont="1" applyBorder="1" applyAlignment="1" applyProtection="1">
      <alignment vertical="center"/>
    </xf>
    <xf numFmtId="0" fontId="75" fillId="0" borderId="0" xfId="0" applyFont="1" applyAlignment="1" applyProtection="1">
      <alignment vertical="center"/>
    </xf>
    <xf numFmtId="0" fontId="75" fillId="0" borderId="0" xfId="0" applyFont="1" applyBorder="1" applyAlignment="1" applyProtection="1">
      <alignment vertical="center"/>
    </xf>
    <xf numFmtId="0" fontId="23" fillId="0" borderId="334" xfId="58" applyNumberFormat="1" applyFont="1" applyFill="1" applyBorder="1" applyAlignment="1" applyProtection="1">
      <alignment vertical="center"/>
    </xf>
    <xf numFmtId="0" fontId="23" fillId="0" borderId="335" xfId="58" applyNumberFormat="1" applyFont="1" applyFill="1" applyBorder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6" fontId="23" fillId="0" borderId="345" xfId="54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1" fontId="29" fillId="25" borderId="314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6" fontId="23" fillId="35" borderId="13" xfId="0" applyNumberFormat="1" applyFont="1" applyFill="1" applyBorder="1" applyAlignment="1" applyProtection="1">
      <alignment horizontal="right" vertical="center"/>
    </xf>
    <xf numFmtId="1" fontId="29" fillId="25" borderId="344" xfId="28" applyNumberFormat="1" applyFont="1" applyFill="1" applyBorder="1" applyAlignment="1" applyProtection="1">
      <alignment horizontal="center" vertical="center"/>
    </xf>
    <xf numFmtId="1" fontId="96" fillId="25" borderId="344" xfId="28" applyNumberFormat="1" applyFont="1" applyFill="1" applyBorder="1" applyAlignment="1" applyProtection="1">
      <alignment horizontal="center" vertical="center" wrapText="1"/>
    </xf>
    <xf numFmtId="1" fontId="96" fillId="25" borderId="344" xfId="28" quotePrefix="1" applyNumberFormat="1" applyFont="1" applyFill="1" applyBorder="1" applyAlignment="1" applyProtection="1">
      <alignment horizontal="center" vertical="center" wrapText="1"/>
    </xf>
    <xf numFmtId="3" fontId="23" fillId="0" borderId="250" xfId="0" applyNumberFormat="1" applyFont="1" applyFill="1" applyBorder="1" applyAlignment="1" applyProtection="1">
      <alignment horizontal="center" vertical="center"/>
    </xf>
    <xf numFmtId="3" fontId="23" fillId="0" borderId="366" xfId="0" applyNumberFormat="1" applyFont="1" applyFill="1" applyBorder="1" applyAlignment="1" applyProtection="1">
      <alignment horizontal="center" vertical="center"/>
    </xf>
    <xf numFmtId="3" fontId="23" fillId="0" borderId="366" xfId="0" applyNumberFormat="1" applyFont="1" applyFill="1" applyBorder="1" applyAlignment="1" applyProtection="1">
      <alignment vertical="center"/>
    </xf>
    <xf numFmtId="169" fontId="23" fillId="0" borderId="366" xfId="48" applyNumberFormat="1" applyFont="1" applyBorder="1" applyAlignment="1" applyProtection="1">
      <alignment vertical="center"/>
    </xf>
    <xf numFmtId="10" fontId="23" fillId="0" borderId="366" xfId="0" applyNumberFormat="1" applyFont="1" applyBorder="1" applyAlignment="1" applyProtection="1">
      <alignment vertical="center"/>
    </xf>
    <xf numFmtId="6" fontId="23" fillId="0" borderId="366" xfId="0" applyNumberFormat="1" applyFont="1" applyBorder="1" applyAlignment="1" applyProtection="1">
      <alignment vertical="center"/>
    </xf>
    <xf numFmtId="10" fontId="23" fillId="0" borderId="366" xfId="48" applyNumberFormat="1" applyFont="1" applyBorder="1" applyAlignment="1" applyProtection="1">
      <alignment vertical="center"/>
    </xf>
    <xf numFmtId="165" fontId="23" fillId="0" borderId="366" xfId="28" applyNumberFormat="1" applyFont="1" applyBorder="1" applyAlignment="1" applyProtection="1">
      <alignment vertical="center"/>
    </xf>
    <xf numFmtId="6" fontId="23" fillId="0" borderId="366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6" borderId="12" xfId="0" applyNumberFormat="1" applyFont="1" applyFill="1" applyBorder="1" applyAlignment="1" applyProtection="1">
      <alignment vertical="center"/>
    </xf>
    <xf numFmtId="10" fontId="26" fillId="26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6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5" borderId="366" xfId="28" applyNumberFormat="1" applyFont="1" applyFill="1" applyBorder="1" applyAlignment="1" applyProtection="1">
      <alignment horizontal="center" vertical="center"/>
    </xf>
    <xf numFmtId="166" fontId="30" fillId="26" borderId="344" xfId="28" applyNumberFormat="1" applyFont="1" applyFill="1" applyBorder="1" applyAlignment="1" applyProtection="1">
      <alignment horizontal="center" vertical="center"/>
    </xf>
    <xf numFmtId="165" fontId="30" fillId="26" borderId="344" xfId="28" applyNumberFormat="1" applyFont="1" applyFill="1" applyBorder="1" applyAlignment="1" applyProtection="1">
      <alignment horizontal="center" vertical="center"/>
    </xf>
    <xf numFmtId="1" fontId="29" fillId="25" borderId="314" xfId="0" applyNumberFormat="1" applyFont="1" applyFill="1" applyBorder="1" applyAlignment="1" applyProtection="1">
      <alignment vertical="center"/>
    </xf>
    <xf numFmtId="1" fontId="96" fillId="25" borderId="314" xfId="0" quotePrefix="1" applyNumberFormat="1" applyFont="1" applyFill="1" applyBorder="1" applyAlignment="1" applyProtection="1">
      <alignment horizontal="center" vertical="center" wrapText="1"/>
    </xf>
    <xf numFmtId="1" fontId="96" fillId="25" borderId="314" xfId="0" quotePrefix="1" applyNumberFormat="1" applyFont="1" applyFill="1" applyBorder="1" applyAlignment="1" applyProtection="1">
      <alignment horizontal="center" vertical="center"/>
    </xf>
    <xf numFmtId="0" fontId="23" fillId="27" borderId="369" xfId="64" applyFont="1" applyFill="1" applyBorder="1" applyAlignment="1" applyProtection="1">
      <alignment horizontal="center" vertical="center"/>
    </xf>
    <xf numFmtId="0" fontId="23" fillId="27" borderId="370" xfId="64" applyFont="1" applyFill="1" applyBorder="1" applyAlignment="1" applyProtection="1">
      <alignment horizontal="center" vertical="center"/>
    </xf>
    <xf numFmtId="0" fontId="26" fillId="27" borderId="371" xfId="64" applyFont="1" applyFill="1" applyBorder="1" applyAlignment="1" applyProtection="1">
      <alignment horizontal="left" vertical="center"/>
    </xf>
    <xf numFmtId="38" fontId="26" fillId="27" borderId="368" xfId="64" applyNumberFormat="1" applyFont="1" applyFill="1" applyBorder="1" applyAlignment="1" applyProtection="1">
      <alignment horizontal="left" vertical="center"/>
    </xf>
    <xf numFmtId="6" fontId="23" fillId="27" borderId="371" xfId="64" applyNumberFormat="1" applyFont="1" applyFill="1" applyBorder="1" applyAlignment="1" applyProtection="1">
      <alignment horizontal="left" vertical="center"/>
    </xf>
    <xf numFmtId="38" fontId="23" fillId="27" borderId="368" xfId="64" applyNumberFormat="1" applyFont="1" applyFill="1" applyBorder="1" applyAlignment="1" applyProtection="1">
      <alignment horizontal="left" vertical="center"/>
    </xf>
    <xf numFmtId="38" fontId="23" fillId="27" borderId="371" xfId="64" applyNumberFormat="1" applyFont="1" applyFill="1" applyBorder="1" applyAlignment="1" applyProtection="1">
      <alignment horizontal="left" vertical="center"/>
    </xf>
    <xf numFmtId="6" fontId="26" fillId="27" borderId="371" xfId="64" applyNumberFormat="1" applyFont="1" applyFill="1" applyBorder="1" applyAlignment="1" applyProtection="1">
      <alignment horizontal="left" vertical="center"/>
    </xf>
    <xf numFmtId="6" fontId="89" fillId="27" borderId="371" xfId="64" applyNumberFormat="1" applyFont="1" applyFill="1" applyBorder="1" applyAlignment="1" applyProtection="1">
      <alignment horizontal="left" vertical="center"/>
    </xf>
    <xf numFmtId="0" fontId="23" fillId="35" borderId="369" xfId="64" applyFont="1" applyFill="1" applyBorder="1" applyAlignment="1" applyProtection="1">
      <alignment horizontal="center" vertical="center"/>
    </xf>
    <xf numFmtId="0" fontId="23" fillId="35" borderId="370" xfId="64" applyFont="1" applyFill="1" applyBorder="1" applyAlignment="1" applyProtection="1">
      <alignment horizontal="center" vertical="center"/>
    </xf>
    <xf numFmtId="0" fontId="26" fillId="35" borderId="371" xfId="64" applyFont="1" applyFill="1" applyBorder="1" applyAlignment="1" applyProtection="1">
      <alignment horizontal="left" vertical="center"/>
    </xf>
    <xf numFmtId="0" fontId="26" fillId="27" borderId="371" xfId="64" applyFont="1" applyFill="1" applyBorder="1" applyAlignment="1" applyProtection="1">
      <alignment vertical="center"/>
    </xf>
    <xf numFmtId="38" fontId="26" fillId="27" borderId="371" xfId="64" applyNumberFormat="1" applyFont="1" applyFill="1" applyBorder="1" applyAlignment="1" applyProtection="1">
      <alignment horizontal="left" vertical="center"/>
    </xf>
    <xf numFmtId="1" fontId="29" fillId="25" borderId="349" xfId="64" applyNumberFormat="1" applyFont="1" applyFill="1" applyBorder="1" applyAlignment="1" applyProtection="1">
      <alignment horizontal="center"/>
    </xf>
    <xf numFmtId="1" fontId="29" fillId="25" borderId="338" xfId="64" applyNumberFormat="1" applyFont="1" applyFill="1" applyBorder="1" applyAlignment="1" applyProtection="1">
      <alignment horizontal="center"/>
    </xf>
    <xf numFmtId="0" fontId="29" fillId="0" borderId="0" xfId="0" applyFont="1"/>
    <xf numFmtId="0" fontId="29" fillId="0" borderId="0" xfId="64" applyFont="1" applyProtection="1"/>
    <xf numFmtId="1" fontId="96" fillId="25" borderId="344" xfId="0" quotePrefix="1" applyNumberFormat="1" applyFont="1" applyFill="1" applyBorder="1" applyAlignment="1" applyProtection="1">
      <alignment horizontal="center" vertical="center" wrapText="1"/>
    </xf>
    <xf numFmtId="1" fontId="29" fillId="25" borderId="339" xfId="64" applyNumberFormat="1" applyFont="1" applyFill="1" applyBorder="1" applyProtection="1"/>
    <xf numFmtId="1" fontId="96" fillId="25" borderId="343" xfId="64" quotePrefix="1" applyNumberFormat="1" applyFont="1" applyFill="1" applyBorder="1" applyAlignment="1" applyProtection="1">
      <alignment horizontal="center" vertical="center" wrapText="1"/>
    </xf>
    <xf numFmtId="1" fontId="96" fillId="25" borderId="343" xfId="64" quotePrefix="1" applyNumberFormat="1" applyFont="1" applyFill="1" applyBorder="1" applyAlignment="1" applyProtection="1">
      <alignment horizontal="center"/>
    </xf>
    <xf numFmtId="0" fontId="29" fillId="25" borderId="206" xfId="0" applyFont="1" applyFill="1" applyBorder="1" applyAlignment="1" applyProtection="1">
      <alignment vertical="center"/>
    </xf>
    <xf numFmtId="1" fontId="29" fillId="25" borderId="206" xfId="53" applyNumberFormat="1" applyFont="1" applyFill="1" applyBorder="1" applyAlignment="1" applyProtection="1">
      <alignment horizontal="center"/>
    </xf>
    <xf numFmtId="1" fontId="99" fillId="25" borderId="206" xfId="53" applyNumberFormat="1" applyFont="1" applyFill="1" applyBorder="1" applyAlignment="1" applyProtection="1">
      <alignment horizontal="center"/>
    </xf>
    <xf numFmtId="1" fontId="96" fillId="25" borderId="206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5" borderId="314" xfId="53" applyNumberFormat="1" applyFont="1" applyFill="1" applyBorder="1" applyAlignment="1" applyProtection="1">
      <alignment horizontal="center"/>
    </xf>
    <xf numFmtId="1" fontId="99" fillId="25" borderId="314" xfId="53" applyNumberFormat="1" applyFont="1" applyFill="1" applyBorder="1" applyAlignment="1" applyProtection="1">
      <alignment horizontal="center"/>
    </xf>
    <xf numFmtId="1" fontId="29" fillId="25" borderId="314" xfId="53" applyNumberFormat="1" applyFont="1" applyFill="1" applyBorder="1" applyAlignment="1" applyProtection="1">
      <alignment horizontal="center" vertical="center"/>
    </xf>
    <xf numFmtId="1" fontId="29" fillId="25" borderId="16" xfId="53" applyNumberFormat="1" applyFont="1" applyFill="1" applyBorder="1" applyAlignment="1" applyProtection="1">
      <alignment horizontal="center" vertical="center"/>
    </xf>
    <xf numFmtId="0" fontId="29" fillId="25" borderId="205" xfId="0" applyFont="1" applyFill="1" applyBorder="1" applyAlignment="1" applyProtection="1">
      <alignment horizontal="center"/>
    </xf>
    <xf numFmtId="0" fontId="29" fillId="25" borderId="205" xfId="0" applyFont="1" applyFill="1" applyBorder="1" applyProtection="1"/>
    <xf numFmtId="0" fontId="0" fillId="32" borderId="346" xfId="0" applyFill="1" applyBorder="1" applyProtection="1"/>
    <xf numFmtId="0" fontId="0" fillId="32" borderId="363" xfId="0" applyFill="1" applyBorder="1" applyProtection="1"/>
    <xf numFmtId="0" fontId="43" fillId="32" borderId="346" xfId="0" applyFont="1" applyFill="1" applyBorder="1" applyAlignment="1" applyProtection="1">
      <alignment vertical="center"/>
    </xf>
    <xf numFmtId="0" fontId="43" fillId="32" borderId="347" xfId="0" applyFont="1" applyFill="1" applyBorder="1" applyAlignment="1" applyProtection="1">
      <alignment vertical="center"/>
    </xf>
    <xf numFmtId="0" fontId="0" fillId="32" borderId="347" xfId="0" applyFill="1" applyBorder="1" applyProtection="1"/>
    <xf numFmtId="49" fontId="35" fillId="34" borderId="344" xfId="53" applyNumberFormat="1" applyFont="1" applyFill="1" applyBorder="1" applyAlignment="1" applyProtection="1">
      <alignment horizontal="center" vertical="center" wrapText="1"/>
    </xf>
    <xf numFmtId="1" fontId="30" fillId="25" borderId="344" xfId="53" quotePrefix="1" applyNumberFormat="1" applyFont="1" applyFill="1" applyBorder="1" applyAlignment="1" applyProtection="1">
      <alignment horizontal="center" vertical="center"/>
    </xf>
    <xf numFmtId="1" fontId="96" fillId="25" borderId="344" xfId="53" quotePrefix="1" applyNumberFormat="1" applyFont="1" applyFill="1" applyBorder="1" applyAlignment="1" applyProtection="1">
      <alignment horizontal="center" vertical="center" wrapText="1"/>
    </xf>
    <xf numFmtId="1" fontId="29" fillId="25" borderId="366" xfId="53" applyNumberFormat="1" applyFont="1" applyFill="1" applyBorder="1" applyAlignment="1" applyProtection="1">
      <alignment horizontal="center" vertical="center"/>
    </xf>
    <xf numFmtId="1" fontId="26" fillId="25" borderId="339" xfId="53" applyNumberFormat="1" applyFont="1" applyFill="1" applyBorder="1" applyAlignment="1" applyProtection="1">
      <alignment horizontal="center" vertical="center"/>
    </xf>
    <xf numFmtId="1" fontId="99" fillId="25" borderId="366" xfId="53" applyNumberFormat="1" applyFont="1" applyFill="1" applyBorder="1" applyAlignment="1" applyProtection="1">
      <alignment horizontal="center" vertical="center"/>
    </xf>
    <xf numFmtId="1" fontId="23" fillId="25" borderId="349" xfId="53" applyNumberFormat="1" applyFont="1" applyFill="1" applyBorder="1" applyAlignment="1" applyProtection="1">
      <alignment horizontal="center" vertical="center"/>
    </xf>
    <xf numFmtId="1" fontId="23" fillId="25" borderId="338" xfId="53" applyNumberFormat="1" applyFont="1" applyFill="1" applyBorder="1" applyAlignment="1" applyProtection="1">
      <alignment horizontal="center" vertical="center"/>
    </xf>
    <xf numFmtId="1" fontId="29" fillId="25" borderId="363" xfId="53" applyNumberFormat="1" applyFont="1" applyFill="1" applyBorder="1" applyAlignment="1" applyProtection="1">
      <alignment horizontal="center" vertical="center"/>
    </xf>
    <xf numFmtId="1" fontId="29" fillId="25" borderId="346" xfId="53" applyNumberFormat="1" applyFont="1" applyFill="1" applyBorder="1" applyAlignment="1" applyProtection="1">
      <alignment horizontal="center" vertical="center"/>
    </xf>
    <xf numFmtId="38" fontId="23" fillId="31" borderId="372" xfId="54" applyNumberFormat="1" applyFont="1" applyFill="1" applyBorder="1" applyAlignment="1" applyProtection="1">
      <alignment horizontal="right" vertical="center"/>
    </xf>
    <xf numFmtId="38" fontId="23" fillId="31" borderId="270" xfId="54" applyNumberFormat="1" applyFont="1" applyFill="1" applyBorder="1" applyAlignment="1" applyProtection="1">
      <alignment horizontal="right" vertical="center"/>
    </xf>
    <xf numFmtId="38" fontId="23" fillId="31" borderId="373" xfId="54" applyNumberFormat="1" applyFont="1" applyFill="1" applyBorder="1" applyAlignment="1" applyProtection="1">
      <alignment horizontal="right" vertical="center"/>
    </xf>
    <xf numFmtId="0" fontId="23" fillId="0" borderId="374" xfId="53" applyFont="1" applyFill="1" applyBorder="1" applyAlignment="1" applyProtection="1">
      <alignment horizontal="center" vertical="center"/>
    </xf>
    <xf numFmtId="0" fontId="23" fillId="0" borderId="372" xfId="53" applyFont="1" applyFill="1" applyBorder="1" applyAlignment="1" applyProtection="1">
      <alignment horizontal="center" vertical="center"/>
    </xf>
    <xf numFmtId="0" fontId="23" fillId="0" borderId="352" xfId="53" applyFont="1" applyFill="1" applyBorder="1" applyAlignment="1" applyProtection="1">
      <alignment vertical="center"/>
    </xf>
    <xf numFmtId="0" fontId="23" fillId="0" borderId="354" xfId="53" applyFont="1" applyFill="1" applyBorder="1" applyAlignment="1" applyProtection="1">
      <alignment vertical="center"/>
    </xf>
    <xf numFmtId="0" fontId="23" fillId="0" borderId="357" xfId="53" applyFont="1" applyFill="1" applyBorder="1" applyAlignment="1" applyProtection="1">
      <alignment horizontal="center" vertical="center"/>
    </xf>
    <xf numFmtId="0" fontId="23" fillId="0" borderId="373" xfId="53" applyFont="1" applyFill="1" applyBorder="1" applyAlignment="1" applyProtection="1">
      <alignment horizontal="center" vertical="center"/>
    </xf>
    <xf numFmtId="0" fontId="23" fillId="0" borderId="358" xfId="53" applyFont="1" applyFill="1" applyBorder="1" applyAlignment="1" applyProtection="1">
      <alignment vertical="center"/>
    </xf>
    <xf numFmtId="1" fontId="29" fillId="25" borderId="347" xfId="53" applyNumberFormat="1" applyFont="1" applyFill="1" applyBorder="1" applyAlignment="1" applyProtection="1">
      <alignment horizontal="center" vertical="center"/>
    </xf>
    <xf numFmtId="6" fontId="23" fillId="38" borderId="255" xfId="53" applyNumberFormat="1" applyFont="1" applyFill="1" applyBorder="1" applyAlignment="1" applyProtection="1">
      <alignment horizontal="right" vertical="center"/>
    </xf>
    <xf numFmtId="6" fontId="23" fillId="38" borderId="256" xfId="53" applyNumberFormat="1" applyFont="1" applyFill="1" applyBorder="1" applyAlignment="1" applyProtection="1">
      <alignment horizontal="right" vertical="center"/>
    </xf>
    <xf numFmtId="6" fontId="23" fillId="38" borderId="252" xfId="53" applyNumberFormat="1" applyFont="1" applyFill="1" applyBorder="1" applyAlignment="1" applyProtection="1">
      <alignment horizontal="right" vertical="center"/>
    </xf>
    <xf numFmtId="6" fontId="23" fillId="38" borderId="253" xfId="53" applyNumberFormat="1" applyFont="1" applyFill="1" applyBorder="1" applyAlignment="1" applyProtection="1">
      <alignment horizontal="right" vertical="center"/>
    </xf>
    <xf numFmtId="6" fontId="23" fillId="38" borderId="233" xfId="53" applyNumberFormat="1" applyFont="1" applyFill="1" applyBorder="1" applyAlignment="1" applyProtection="1">
      <alignment horizontal="right" vertical="center"/>
    </xf>
    <xf numFmtId="6" fontId="23" fillId="38" borderId="207" xfId="53" applyNumberFormat="1" applyFont="1" applyFill="1" applyBorder="1" applyAlignment="1" applyProtection="1">
      <alignment horizontal="right" vertical="center"/>
    </xf>
    <xf numFmtId="6" fontId="23" fillId="31" borderId="253" xfId="53" applyNumberFormat="1" applyFont="1" applyFill="1" applyBorder="1" applyAlignment="1" applyProtection="1">
      <alignment horizontal="right" vertical="center"/>
    </xf>
    <xf numFmtId="6" fontId="23" fillId="31" borderId="208" xfId="53" applyNumberFormat="1" applyFont="1" applyFill="1" applyBorder="1" applyAlignment="1" applyProtection="1">
      <alignment horizontal="right" vertical="center"/>
    </xf>
    <xf numFmtId="6" fontId="26" fillId="38" borderId="329" xfId="54" applyNumberFormat="1" applyFont="1" applyFill="1" applyBorder="1" applyAlignment="1" applyProtection="1">
      <alignment horizontal="right" vertical="center"/>
    </xf>
    <xf numFmtId="38" fontId="23" fillId="0" borderId="250" xfId="53" applyNumberFormat="1" applyFont="1" applyFill="1" applyBorder="1" applyAlignment="1" applyProtection="1">
      <alignment horizontal="right" vertical="center"/>
    </xf>
    <xf numFmtId="6" fontId="23" fillId="0" borderId="250" xfId="53" applyNumberFormat="1" applyFont="1" applyFill="1" applyBorder="1" applyAlignment="1" applyProtection="1">
      <alignment horizontal="right" vertical="center"/>
    </xf>
    <xf numFmtId="6" fontId="23" fillId="0" borderId="250" xfId="54" applyNumberFormat="1" applyFont="1" applyFill="1" applyBorder="1" applyAlignment="1" applyProtection="1">
      <alignment horizontal="right" vertical="center"/>
    </xf>
    <xf numFmtId="6" fontId="23" fillId="38" borderId="250" xfId="53" applyNumberFormat="1" applyFont="1" applyFill="1" applyBorder="1" applyAlignment="1" applyProtection="1">
      <alignment horizontal="right" vertical="center"/>
    </xf>
    <xf numFmtId="38" fontId="23" fillId="0" borderId="36" xfId="53" applyNumberFormat="1" applyFont="1" applyFill="1" applyBorder="1" applyAlignment="1" applyProtection="1">
      <alignment horizontal="right" vertical="center"/>
    </xf>
    <xf numFmtId="6" fontId="23" fillId="0" borderId="36" xfId="53" applyNumberFormat="1" applyFont="1" applyFill="1" applyBorder="1" applyAlignment="1" applyProtection="1">
      <alignment horizontal="right" vertical="center"/>
    </xf>
    <xf numFmtId="6" fontId="23" fillId="38" borderId="36" xfId="53" applyNumberFormat="1" applyFont="1" applyFill="1" applyBorder="1" applyAlignment="1" applyProtection="1">
      <alignment horizontal="right" vertical="center"/>
    </xf>
    <xf numFmtId="8" fontId="82" fillId="24" borderId="209" xfId="0" applyNumberFormat="1" applyFont="1" applyFill="1" applyBorder="1" applyAlignment="1" applyProtection="1">
      <alignment horizontal="center" vertical="center" wrapText="1"/>
    </xf>
    <xf numFmtId="6" fontId="82" fillId="24" borderId="209" xfId="0" applyNumberFormat="1" applyFont="1" applyFill="1" applyBorder="1" applyAlignment="1" applyProtection="1">
      <alignment horizontal="center" vertical="center" wrapText="1"/>
    </xf>
    <xf numFmtId="1" fontId="25" fillId="25" borderId="209" xfId="0" applyNumberFormat="1" applyFont="1" applyFill="1" applyBorder="1" applyAlignment="1" applyProtection="1">
      <alignment vertical="center"/>
    </xf>
    <xf numFmtId="1" fontId="26" fillId="25" borderId="209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38" fontId="23" fillId="0" borderId="250" xfId="28" applyNumberFormat="1" applyFont="1" applyFill="1" applyBorder="1" applyAlignment="1" applyProtection="1">
      <alignment vertical="center"/>
    </xf>
    <xf numFmtId="38" fontId="23" fillId="0" borderId="36" xfId="28" applyNumberFormat="1" applyFont="1" applyFill="1" applyBorder="1" applyAlignment="1" applyProtection="1">
      <alignment vertical="center"/>
    </xf>
    <xf numFmtId="6" fontId="23" fillId="0" borderId="266" xfId="0" applyNumberFormat="1" applyFont="1" applyFill="1" applyBorder="1" applyAlignment="1" applyProtection="1">
      <alignment vertical="center"/>
    </xf>
    <xf numFmtId="38" fontId="23" fillId="0" borderId="49" xfId="28" applyNumberFormat="1" applyFont="1" applyFill="1" applyBorder="1" applyAlignment="1" applyProtection="1">
      <alignment vertical="center"/>
    </xf>
    <xf numFmtId="0" fontId="26" fillId="0" borderId="220" xfId="0" applyFont="1" applyFill="1" applyBorder="1" applyAlignment="1" applyProtection="1">
      <alignment vertical="center"/>
    </xf>
    <xf numFmtId="0" fontId="26" fillId="0" borderId="221" xfId="0" applyFont="1" applyFill="1" applyBorder="1" applyAlignment="1" applyProtection="1">
      <alignment horizontal="center" vertical="center"/>
    </xf>
    <xf numFmtId="38" fontId="26" fillId="0" borderId="12" xfId="28" applyNumberFormat="1" applyFont="1" applyFill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3" fontId="25" fillId="0" borderId="0" xfId="0" applyNumberFormat="1" applyFont="1" applyFill="1" applyBorder="1" applyAlignment="1" applyProtection="1">
      <alignment horizontal="center" vertical="center"/>
    </xf>
    <xf numFmtId="3" fontId="39" fillId="0" borderId="0" xfId="0" applyNumberFormat="1" applyFont="1" applyFill="1" applyBorder="1" applyAlignment="1" applyProtection="1">
      <alignment horizontal="left" vertical="center"/>
    </xf>
    <xf numFmtId="3" fontId="25" fillId="0" borderId="0" xfId="0" applyNumberFormat="1" applyFont="1" applyFill="1" applyBorder="1" applyAlignment="1" applyProtection="1">
      <alignment horizontal="left" vertical="center"/>
    </xf>
    <xf numFmtId="0" fontId="82" fillId="44" borderId="344" xfId="0" applyFont="1" applyFill="1" applyBorder="1" applyAlignment="1" applyProtection="1">
      <alignment horizontal="center" vertical="center" wrapText="1"/>
      <protection locked="0"/>
    </xf>
    <xf numFmtId="0" fontId="35" fillId="44" borderId="344" xfId="0" applyFont="1" applyFill="1" applyBorder="1" applyAlignment="1" applyProtection="1">
      <alignment horizontal="center" vertical="center" wrapText="1"/>
      <protection locked="0"/>
    </xf>
    <xf numFmtId="0" fontId="33" fillId="24" borderId="375" xfId="0" applyFont="1" applyFill="1" applyBorder="1" applyAlignment="1" applyProtection="1">
      <alignment horizontal="center" vertical="center" wrapText="1"/>
    </xf>
    <xf numFmtId="1" fontId="23" fillId="25" borderId="340" xfId="64" applyNumberFormat="1" applyFont="1" applyFill="1" applyBorder="1" applyAlignment="1" applyProtection="1">
      <alignment horizontal="center"/>
    </xf>
    <xf numFmtId="1" fontId="26" fillId="25" borderId="341" xfId="64" applyNumberFormat="1" applyFont="1" applyFill="1" applyBorder="1" applyProtection="1"/>
    <xf numFmtId="1" fontId="23" fillId="25" borderId="342" xfId="64" applyNumberFormat="1" applyFont="1" applyFill="1" applyBorder="1" applyAlignment="1" applyProtection="1">
      <alignment horizontal="center"/>
    </xf>
    <xf numFmtId="165" fontId="29" fillId="25" borderId="314" xfId="28" applyNumberFormat="1" applyFont="1" applyFill="1" applyBorder="1" applyAlignment="1" applyProtection="1">
      <alignment horizontal="center" vertical="center"/>
    </xf>
    <xf numFmtId="1" fontId="96" fillId="25" borderId="314" xfId="28" quotePrefix="1" applyNumberFormat="1" applyFont="1" applyFill="1" applyBorder="1" applyAlignment="1" applyProtection="1">
      <alignment horizontal="center" vertical="center"/>
    </xf>
    <xf numFmtId="1" fontId="96" fillId="25" borderId="314" xfId="28" applyNumberFormat="1" applyFont="1" applyFill="1" applyBorder="1" applyAlignment="1" applyProtection="1">
      <alignment horizontal="center" vertical="center"/>
    </xf>
    <xf numFmtId="165" fontId="29" fillId="25" borderId="314" xfId="28" applyNumberFormat="1" applyFont="1" applyFill="1" applyBorder="1" applyAlignment="1" applyProtection="1">
      <alignment horizontal="center" vertical="center" wrapText="1"/>
    </xf>
    <xf numFmtId="0" fontId="96" fillId="25" borderId="314" xfId="28" quotePrefix="1" applyNumberFormat="1" applyFont="1" applyFill="1" applyBorder="1" applyAlignment="1" applyProtection="1">
      <alignment horizontal="center" vertical="center" wrapText="1"/>
    </xf>
    <xf numFmtId="1" fontId="96" fillId="25" borderId="314" xfId="28" quotePrefix="1" applyNumberFormat="1" applyFont="1" applyFill="1" applyBorder="1" applyAlignment="1" applyProtection="1">
      <alignment horizontal="center" vertical="center" wrapText="1"/>
    </xf>
    <xf numFmtId="1" fontId="96" fillId="25" borderId="314" xfId="28" applyNumberFormat="1" applyFont="1" applyFill="1" applyBorder="1" applyAlignment="1" applyProtection="1">
      <alignment horizontal="center" vertical="center" wrapText="1"/>
    </xf>
    <xf numFmtId="0" fontId="23" fillId="27" borderId="367" xfId="64" applyFont="1" applyFill="1" applyBorder="1" applyAlignment="1" applyProtection="1">
      <alignment horizontal="center" vertical="center"/>
    </xf>
    <xf numFmtId="0" fontId="23" fillId="27" borderId="0" xfId="64" applyFont="1" applyFill="1" applyBorder="1" applyAlignment="1" applyProtection="1">
      <alignment horizontal="center" vertical="center"/>
    </xf>
    <xf numFmtId="0" fontId="26" fillId="27" borderId="25" xfId="64" applyFont="1" applyFill="1" applyBorder="1" applyAlignment="1" applyProtection="1">
      <alignment horizontal="left" vertical="center"/>
    </xf>
    <xf numFmtId="38" fontId="23" fillId="27" borderId="345" xfId="64" applyNumberFormat="1" applyFont="1" applyFill="1" applyBorder="1" applyAlignment="1" applyProtection="1">
      <alignment horizontal="left" vertical="center"/>
    </xf>
    <xf numFmtId="38" fontId="23" fillId="27" borderId="25" xfId="64" applyNumberFormat="1" applyFont="1" applyFill="1" applyBorder="1" applyAlignment="1" applyProtection="1">
      <alignment horizontal="left" vertical="center"/>
    </xf>
    <xf numFmtId="6" fontId="26" fillId="27" borderId="25" xfId="64" applyNumberFormat="1" applyFont="1" applyFill="1" applyBorder="1" applyAlignment="1" applyProtection="1">
      <alignment horizontal="left" vertical="center"/>
    </xf>
    <xf numFmtId="6" fontId="89" fillId="27" borderId="25" xfId="64" applyNumberFormat="1" applyFont="1" applyFill="1" applyBorder="1" applyAlignment="1" applyProtection="1">
      <alignment horizontal="left" vertical="center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0" fontId="82" fillId="42" borderId="344" xfId="70" applyFont="1" applyFill="1" applyBorder="1" applyAlignment="1" applyProtection="1">
      <alignment horizontal="center" vertical="center" wrapText="1"/>
    </xf>
    <xf numFmtId="0" fontId="82" fillId="47" borderId="344" xfId="70" applyFont="1" applyFill="1" applyBorder="1" applyAlignment="1" applyProtection="1">
      <alignment horizontal="center" vertical="center" wrapText="1"/>
    </xf>
    <xf numFmtId="0" fontId="82" fillId="48" borderId="344" xfId="70" applyFont="1" applyFill="1" applyBorder="1" applyAlignment="1" applyProtection="1">
      <alignment horizontal="center" vertical="center" wrapText="1"/>
    </xf>
    <xf numFmtId="0" fontId="82" fillId="33" borderId="344" xfId="70" applyFont="1" applyFill="1" applyBorder="1" applyAlignment="1" applyProtection="1">
      <alignment horizontal="center" vertical="center" wrapText="1"/>
    </xf>
    <xf numFmtId="0" fontId="82" fillId="54" borderId="344" xfId="70" applyFont="1" applyFill="1" applyBorder="1" applyAlignment="1" applyProtection="1">
      <alignment horizontal="center" vertical="center" wrapText="1"/>
    </xf>
    <xf numFmtId="0" fontId="82" fillId="55" borderId="344" xfId="70" applyFont="1" applyFill="1" applyBorder="1" applyAlignment="1" applyProtection="1">
      <alignment horizontal="center" vertical="center" wrapText="1"/>
    </xf>
    <xf numFmtId="0" fontId="82" fillId="56" borderId="344" xfId="70" applyFont="1" applyFill="1" applyBorder="1" applyAlignment="1" applyProtection="1">
      <alignment horizontal="center" vertical="center" wrapText="1"/>
    </xf>
    <xf numFmtId="0" fontId="82" fillId="49" borderId="344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35" fillId="34" borderId="344" xfId="64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/>
    </xf>
    <xf numFmtId="0" fontId="23" fillId="0" borderId="25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5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0" fontId="23" fillId="0" borderId="345" xfId="53" applyFont="1" applyFill="1" applyBorder="1" applyProtection="1"/>
    <xf numFmtId="38" fontId="23" fillId="31" borderId="345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49" fontId="35" fillId="34" borderId="344" xfId="53" applyNumberFormat="1" applyFont="1" applyFill="1" applyBorder="1" applyAlignment="1" applyProtection="1">
      <alignment horizontal="center" vertical="center" wrapText="1"/>
    </xf>
    <xf numFmtId="49" fontId="48" fillId="36" borderId="342" xfId="53" applyNumberFormat="1" applyFont="1" applyFill="1" applyBorder="1" applyAlignment="1" applyProtection="1">
      <alignment horizontal="center" vertical="center"/>
    </xf>
    <xf numFmtId="1" fontId="96" fillId="25" borderId="377" xfId="53" quotePrefix="1" applyNumberFormat="1" applyFont="1" applyFill="1" applyBorder="1" applyAlignment="1" applyProtection="1">
      <alignment horizontal="center" vertical="center" wrapText="1"/>
    </xf>
    <xf numFmtId="6" fontId="23" fillId="34" borderId="354" xfId="54" applyNumberFormat="1" applyFont="1" applyFill="1" applyBorder="1" applyAlignment="1" applyProtection="1">
      <alignment horizontal="right" vertical="center"/>
    </xf>
    <xf numFmtId="6" fontId="23" fillId="34" borderId="376" xfId="54" applyNumberFormat="1" applyFont="1" applyFill="1" applyBorder="1" applyAlignment="1" applyProtection="1">
      <alignment horizontal="right" vertical="center"/>
    </xf>
    <xf numFmtId="0" fontId="26" fillId="0" borderId="33" xfId="53" applyFont="1" applyFill="1" applyBorder="1" applyAlignment="1" applyProtection="1">
      <alignment vertical="center"/>
    </xf>
    <xf numFmtId="0" fontId="26" fillId="0" borderId="324" xfId="53" applyFont="1" applyFill="1" applyBorder="1" applyAlignment="1" applyProtection="1">
      <alignment vertical="center"/>
    </xf>
    <xf numFmtId="6" fontId="23" fillId="31" borderId="382" xfId="53" applyNumberFormat="1" applyFont="1" applyFill="1" applyBorder="1" applyAlignment="1" applyProtection="1">
      <alignment horizontal="right" vertical="center"/>
    </xf>
    <xf numFmtId="6" fontId="23" fillId="31" borderId="383" xfId="53" applyNumberFormat="1" applyFont="1" applyFill="1" applyBorder="1" applyAlignment="1" applyProtection="1">
      <alignment horizontal="right" vertical="center"/>
    </xf>
    <xf numFmtId="6" fontId="26" fillId="31" borderId="384" xfId="54" applyNumberFormat="1" applyFont="1" applyFill="1" applyBorder="1" applyAlignment="1" applyProtection="1">
      <alignment horizontal="right" vertical="center"/>
    </xf>
    <xf numFmtId="6" fontId="23" fillId="45" borderId="381" xfId="54" applyNumberFormat="1" applyFont="1" applyFill="1" applyBorder="1" applyAlignment="1" applyProtection="1">
      <alignment horizontal="right" vertical="center"/>
    </xf>
    <xf numFmtId="6" fontId="23" fillId="45" borderId="385" xfId="54" applyNumberFormat="1" applyFont="1" applyFill="1" applyBorder="1" applyAlignment="1" applyProtection="1">
      <alignment horizontal="right" vertical="center"/>
    </xf>
    <xf numFmtId="6" fontId="26" fillId="45" borderId="380" xfId="54" applyNumberFormat="1" applyFont="1" applyFill="1" applyBorder="1" applyAlignment="1" applyProtection="1">
      <alignment horizontal="right" vertical="center"/>
    </xf>
    <xf numFmtId="6" fontId="23" fillId="45" borderId="386" xfId="54" applyNumberFormat="1" applyFont="1" applyFill="1" applyBorder="1" applyAlignment="1" applyProtection="1">
      <alignment horizontal="right" vertical="center"/>
    </xf>
    <xf numFmtId="6" fontId="23" fillId="45" borderId="257" xfId="54" applyNumberFormat="1" applyFont="1" applyFill="1" applyBorder="1" applyAlignment="1" applyProtection="1">
      <alignment horizontal="right" vertical="center"/>
    </xf>
    <xf numFmtId="6" fontId="23" fillId="45" borderId="387" xfId="54" applyNumberFormat="1" applyFont="1" applyFill="1" applyBorder="1" applyAlignment="1" applyProtection="1">
      <alignment horizontal="right" vertical="center"/>
    </xf>
    <xf numFmtId="6" fontId="26" fillId="45" borderId="388" xfId="54" applyNumberFormat="1" applyFont="1" applyFill="1" applyBorder="1" applyAlignment="1" applyProtection="1">
      <alignment horizontal="right" vertical="center"/>
    </xf>
    <xf numFmtId="1" fontId="96" fillId="25" borderId="377" xfId="0" quotePrefix="1" applyNumberFormat="1" applyFont="1" applyFill="1" applyBorder="1" applyAlignment="1" applyProtection="1">
      <alignment horizontal="center" vertical="center" wrapText="1"/>
    </xf>
    <xf numFmtId="6" fontId="23" fillId="57" borderId="252" xfId="53" applyNumberFormat="1" applyFont="1" applyFill="1" applyBorder="1" applyAlignment="1" applyProtection="1">
      <alignment horizontal="right" vertical="center"/>
    </xf>
    <xf numFmtId="6" fontId="23" fillId="58" borderId="252" xfId="53" applyNumberFormat="1" applyFont="1" applyFill="1" applyBorder="1" applyAlignment="1" applyProtection="1">
      <alignment horizontal="right" vertical="center"/>
    </xf>
    <xf numFmtId="38" fontId="23" fillId="58" borderId="252" xfId="54" applyNumberFormat="1" applyFont="1" applyFill="1" applyBorder="1" applyAlignment="1" applyProtection="1">
      <alignment horizontal="right" vertical="center"/>
    </xf>
    <xf numFmtId="6" fontId="23" fillId="58" borderId="270" xfId="53" applyNumberFormat="1" applyFont="1" applyFill="1" applyBorder="1" applyAlignment="1" applyProtection="1">
      <alignment horizontal="right" vertical="center"/>
    </xf>
    <xf numFmtId="6" fontId="23" fillId="44" borderId="382" xfId="53" applyNumberFormat="1" applyFont="1" applyFill="1" applyBorder="1" applyAlignment="1" applyProtection="1">
      <alignment horizontal="right" vertical="center"/>
    </xf>
    <xf numFmtId="6" fontId="23" fillId="44" borderId="383" xfId="53" applyNumberFormat="1" applyFont="1" applyFill="1" applyBorder="1" applyAlignment="1" applyProtection="1">
      <alignment horizontal="right" vertical="center"/>
    </xf>
    <xf numFmtId="6" fontId="26" fillId="44" borderId="384" xfId="54" applyNumberFormat="1" applyFont="1" applyFill="1" applyBorder="1" applyAlignment="1" applyProtection="1">
      <alignment horizontal="right" vertical="center"/>
    </xf>
    <xf numFmtId="6" fontId="23" fillId="57" borderId="253" xfId="54" applyNumberFormat="1" applyFont="1" applyFill="1" applyBorder="1" applyAlignment="1" applyProtection="1">
      <alignment horizontal="right" vertical="center"/>
    </xf>
    <xf numFmtId="38" fontId="23" fillId="57" borderId="252" xfId="54" applyNumberFormat="1" applyFont="1" applyFill="1" applyBorder="1" applyAlignment="1" applyProtection="1">
      <alignment horizontal="right" vertical="center"/>
    </xf>
    <xf numFmtId="6" fontId="23" fillId="57" borderId="257" xfId="54" applyNumberFormat="1" applyFont="1" applyFill="1" applyBorder="1" applyAlignment="1" applyProtection="1">
      <alignment horizontal="right" vertical="center"/>
    </xf>
    <xf numFmtId="6" fontId="23" fillId="57" borderId="250" xfId="54" applyNumberFormat="1" applyFont="1" applyFill="1" applyBorder="1" applyAlignment="1" applyProtection="1">
      <alignment horizontal="right" vertical="center"/>
    </xf>
    <xf numFmtId="6" fontId="23" fillId="57" borderId="270" xfId="53" applyNumberFormat="1" applyFont="1" applyFill="1" applyBorder="1" applyAlignment="1" applyProtection="1">
      <alignment horizontal="right" vertical="center"/>
    </xf>
    <xf numFmtId="0" fontId="0" fillId="53" borderId="0" xfId="0" applyFill="1"/>
    <xf numFmtId="49" fontId="48" fillId="36" borderId="340" xfId="53" applyNumberFormat="1" applyFont="1" applyFill="1" applyBorder="1" applyAlignment="1" applyProtection="1">
      <alignment vertical="center"/>
    </xf>
    <xf numFmtId="49" fontId="48" fillId="36" borderId="342" xfId="53" applyNumberFormat="1" applyFont="1" applyFill="1" applyBorder="1" applyAlignment="1" applyProtection="1">
      <alignment vertical="center"/>
    </xf>
    <xf numFmtId="49" fontId="48" fillId="36" borderId="318" xfId="53" applyNumberFormat="1" applyFont="1" applyFill="1" applyBorder="1" applyAlignment="1" applyProtection="1">
      <alignment vertical="center"/>
    </xf>
    <xf numFmtId="49" fontId="48" fillId="36" borderId="341" xfId="53" applyNumberFormat="1" applyFont="1" applyFill="1" applyBorder="1" applyAlignment="1" applyProtection="1">
      <alignment vertical="center"/>
    </xf>
    <xf numFmtId="49" fontId="48" fillId="32" borderId="340" xfId="53" applyNumberFormat="1" applyFont="1" applyFill="1" applyBorder="1" applyAlignment="1" applyProtection="1">
      <alignment vertical="center"/>
    </xf>
    <xf numFmtId="49" fontId="48" fillId="32" borderId="342" xfId="53" applyNumberFormat="1" applyFont="1" applyFill="1" applyBorder="1" applyAlignment="1" applyProtection="1">
      <alignment vertical="center"/>
    </xf>
    <xf numFmtId="49" fontId="48" fillId="32" borderId="341" xfId="53" applyNumberFormat="1" applyFont="1" applyFill="1" applyBorder="1" applyAlignment="1" applyProtection="1">
      <alignment vertical="center"/>
    </xf>
    <xf numFmtId="0" fontId="23" fillId="0" borderId="258" xfId="53" applyFont="1" applyFill="1" applyBorder="1" applyAlignment="1" applyProtection="1">
      <alignment vertical="center"/>
    </xf>
    <xf numFmtId="6" fontId="23" fillId="0" borderId="257" xfId="54" applyNumberFormat="1" applyFont="1" applyFill="1" applyBorder="1" applyAlignment="1" applyProtection="1">
      <alignment horizontal="right" vertical="center"/>
    </xf>
    <xf numFmtId="6" fontId="23" fillId="0" borderId="392" xfId="54" applyNumberFormat="1" applyFont="1" applyFill="1" applyBorder="1" applyAlignment="1" applyProtection="1">
      <alignment horizontal="right" vertical="center"/>
    </xf>
    <xf numFmtId="6" fontId="23" fillId="0" borderId="386" xfId="54" applyNumberFormat="1" applyFont="1" applyFill="1" applyBorder="1" applyAlignment="1" applyProtection="1">
      <alignment horizontal="right" vertical="center"/>
    </xf>
    <xf numFmtId="6" fontId="23" fillId="0" borderId="22" xfId="53" applyNumberFormat="1" applyFont="1" applyFill="1" applyBorder="1" applyAlignment="1" applyProtection="1">
      <alignment horizontal="right" vertical="center"/>
    </xf>
    <xf numFmtId="6" fontId="23" fillId="0" borderId="255" xfId="53" applyNumberFormat="1" applyFont="1" applyFill="1" applyBorder="1" applyAlignment="1" applyProtection="1">
      <alignment horizontal="left" vertical="center"/>
    </xf>
    <xf numFmtId="6" fontId="23" fillId="0" borderId="373" xfId="53" applyNumberFormat="1" applyFont="1" applyFill="1" applyBorder="1" applyAlignment="1" applyProtection="1">
      <alignment horizontal="right" vertical="center"/>
    </xf>
    <xf numFmtId="6" fontId="23" fillId="0" borderId="394" xfId="53" applyNumberFormat="1" applyFont="1" applyFill="1" applyBorder="1" applyAlignment="1" applyProtection="1">
      <alignment horizontal="right" vertical="center"/>
    </xf>
    <xf numFmtId="6" fontId="23" fillId="0" borderId="394" xfId="54" applyNumberFormat="1" applyFont="1" applyFill="1" applyBorder="1" applyAlignment="1" applyProtection="1">
      <alignment horizontal="right" vertical="center"/>
    </xf>
    <xf numFmtId="1" fontId="29" fillId="25" borderId="377" xfId="53" applyNumberFormat="1" applyFont="1" applyFill="1" applyBorder="1" applyAlignment="1" applyProtection="1">
      <alignment horizontal="center" vertical="center"/>
    </xf>
    <xf numFmtId="0" fontId="23" fillId="0" borderId="395" xfId="53" applyFont="1" applyFill="1" applyBorder="1" applyAlignment="1" applyProtection="1">
      <alignment horizontal="center" vertical="center"/>
    </xf>
    <xf numFmtId="0" fontId="23" fillId="0" borderId="331" xfId="53" applyFont="1" applyFill="1" applyBorder="1" applyAlignment="1" applyProtection="1">
      <alignment horizontal="center" vertical="center"/>
    </xf>
    <xf numFmtId="0" fontId="23" fillId="0" borderId="346" xfId="53" applyFont="1" applyFill="1" applyBorder="1" applyAlignment="1" applyProtection="1">
      <alignment horizontal="center" vertical="center"/>
    </xf>
    <xf numFmtId="0" fontId="82" fillId="34" borderId="389" xfId="0" applyFont="1" applyFill="1" applyBorder="1" applyAlignment="1" applyProtection="1">
      <alignment horizontal="center" vertical="center" wrapText="1"/>
    </xf>
    <xf numFmtId="6" fontId="23" fillId="0" borderId="390" xfId="0" applyNumberFormat="1" applyFont="1" applyFill="1" applyBorder="1" applyAlignment="1" applyProtection="1">
      <alignment vertical="center"/>
    </xf>
    <xf numFmtId="6" fontId="23" fillId="0" borderId="396" xfId="0" applyNumberFormat="1" applyFont="1" applyFill="1" applyBorder="1" applyAlignment="1" applyProtection="1">
      <alignment vertical="center"/>
    </xf>
    <xf numFmtId="38" fontId="41" fillId="0" borderId="250" xfId="45" applyNumberFormat="1" applyFont="1" applyFill="1" applyBorder="1" applyAlignment="1" applyProtection="1">
      <alignment vertical="center"/>
    </xf>
    <xf numFmtId="0" fontId="26" fillId="34" borderId="337" xfId="0" applyFont="1" applyFill="1" applyBorder="1" applyAlignment="1">
      <alignment horizontal="center" vertical="center" wrapText="1"/>
    </xf>
    <xf numFmtId="6" fontId="25" fillId="0" borderId="390" xfId="0" applyNumberFormat="1" applyFont="1" applyFill="1" applyBorder="1" applyAlignment="1" applyProtection="1">
      <alignment vertical="center"/>
    </xf>
    <xf numFmtId="6" fontId="23" fillId="0" borderId="353" xfId="252" applyNumberFormat="1" applyFont="1" applyBorder="1" applyAlignment="1" applyProtection="1">
      <alignment vertical="center"/>
    </xf>
    <xf numFmtId="6" fontId="23" fillId="0" borderId="355" xfId="252" applyNumberFormat="1" applyFont="1" applyBorder="1" applyAlignment="1" applyProtection="1">
      <alignment vertical="center"/>
    </xf>
    <xf numFmtId="6" fontId="23" fillId="0" borderId="348" xfId="252" applyNumberFormat="1" applyFont="1" applyBorder="1" applyAlignment="1" applyProtection="1">
      <alignment vertical="center"/>
    </xf>
    <xf numFmtId="0" fontId="102" fillId="0" borderId="0" xfId="0" applyFont="1" applyAlignment="1" applyProtection="1">
      <alignment vertical="center"/>
    </xf>
    <xf numFmtId="38" fontId="27" fillId="0" borderId="278" xfId="28" applyNumberFormat="1" applyFont="1" applyFill="1" applyBorder="1" applyAlignment="1" applyProtection="1">
      <alignment vertical="center"/>
    </xf>
    <xf numFmtId="38" fontId="27" fillId="0" borderId="279" xfId="28" applyNumberFormat="1" applyFont="1" applyFill="1" applyBorder="1" applyAlignment="1" applyProtection="1">
      <alignment vertical="center"/>
    </xf>
    <xf numFmtId="38" fontId="28" fillId="0" borderId="280" xfId="28" applyNumberFormat="1" applyFont="1" applyFill="1" applyBorder="1" applyAlignment="1" applyProtection="1">
      <alignment vertical="center"/>
    </xf>
    <xf numFmtId="38" fontId="28" fillId="0" borderId="281" xfId="28" applyNumberFormat="1" applyFont="1" applyFill="1" applyBorder="1" applyAlignment="1" applyProtection="1">
      <alignment vertical="center"/>
    </xf>
    <xf numFmtId="6" fontId="28" fillId="0" borderId="281" xfId="0" applyNumberFormat="1" applyFont="1" applyFill="1" applyBorder="1" applyAlignment="1" applyProtection="1">
      <alignment vertical="center"/>
    </xf>
    <xf numFmtId="6" fontId="28" fillId="0" borderId="282" xfId="0" applyNumberFormat="1" applyFont="1" applyFill="1" applyBorder="1" applyAlignment="1" applyProtection="1">
      <alignment vertical="center"/>
    </xf>
    <xf numFmtId="6" fontId="32" fillId="30" borderId="280" xfId="0" applyNumberFormat="1" applyFont="1" applyFill="1" applyBorder="1" applyAlignment="1" applyProtection="1">
      <alignment vertical="center"/>
    </xf>
    <xf numFmtId="6" fontId="28" fillId="0" borderId="285" xfId="0" applyNumberFormat="1" applyFont="1" applyFill="1" applyBorder="1" applyAlignment="1" applyProtection="1">
      <alignment vertical="center"/>
    </xf>
    <xf numFmtId="6" fontId="28" fillId="0" borderId="280" xfId="0" applyNumberFormat="1" applyFont="1" applyFill="1" applyBorder="1" applyAlignment="1" applyProtection="1">
      <alignment vertical="center"/>
    </xf>
    <xf numFmtId="6" fontId="28" fillId="0" borderId="286" xfId="0" applyNumberFormat="1" applyFont="1" applyFill="1" applyBorder="1" applyAlignment="1" applyProtection="1">
      <alignment vertical="center"/>
    </xf>
    <xf numFmtId="6" fontId="32" fillId="30" borderId="283" xfId="0" applyNumberFormat="1" applyFont="1" applyFill="1" applyBorder="1" applyAlignment="1" applyProtection="1">
      <alignment vertical="center"/>
    </xf>
    <xf numFmtId="6" fontId="32" fillId="30" borderId="287" xfId="0" applyNumberFormat="1" applyFont="1" applyFill="1" applyBorder="1" applyAlignment="1" applyProtection="1">
      <alignment vertical="center"/>
    </xf>
    <xf numFmtId="6" fontId="32" fillId="30" borderId="285" xfId="0" applyNumberFormat="1" applyFont="1" applyFill="1" applyBorder="1" applyAlignment="1" applyProtection="1">
      <alignment vertical="center"/>
    </xf>
    <xf numFmtId="6" fontId="32" fillId="30" borderId="288" xfId="0" applyNumberFormat="1" applyFont="1" applyFill="1" applyBorder="1" applyAlignment="1" applyProtection="1">
      <alignment vertical="center"/>
    </xf>
    <xf numFmtId="6" fontId="32" fillId="30" borderId="284" xfId="0" applyNumberFormat="1" applyFont="1" applyFill="1" applyBorder="1" applyAlignment="1" applyProtection="1">
      <alignment vertical="center"/>
    </xf>
    <xf numFmtId="6" fontId="32" fillId="30" borderId="277" xfId="0" applyNumberFormat="1" applyFont="1" applyFill="1" applyBorder="1" applyAlignment="1" applyProtection="1">
      <alignment vertical="center"/>
    </xf>
    <xf numFmtId="6" fontId="28" fillId="31" borderId="280" xfId="0" applyNumberFormat="1" applyFont="1" applyFill="1" applyBorder="1" applyAlignment="1" applyProtection="1">
      <alignment vertical="center"/>
    </xf>
    <xf numFmtId="6" fontId="28" fillId="0" borderId="280" xfId="0" applyNumberFormat="1" applyFont="1" applyFill="1" applyBorder="1" applyAlignment="1" applyProtection="1">
      <alignment horizontal="center" vertical="center"/>
    </xf>
    <xf numFmtId="6" fontId="28" fillId="0" borderId="281" xfId="0" applyNumberFormat="1" applyFont="1" applyFill="1" applyBorder="1" applyAlignment="1" applyProtection="1">
      <alignment horizontal="center" vertical="center"/>
    </xf>
    <xf numFmtId="6" fontId="32" fillId="30" borderId="289" xfId="0" applyNumberFormat="1" applyFont="1" applyFill="1" applyBorder="1" applyAlignment="1" applyProtection="1">
      <alignment vertical="center"/>
    </xf>
    <xf numFmtId="40" fontId="28" fillId="0" borderId="280" xfId="28" applyNumberFormat="1" applyFont="1" applyFill="1" applyBorder="1" applyAlignment="1" applyProtection="1">
      <alignment horizontal="right" vertical="center"/>
    </xf>
    <xf numFmtId="10" fontId="27" fillId="0" borderId="278" xfId="28" applyNumberFormat="1" applyFont="1" applyFill="1" applyBorder="1" applyAlignment="1" applyProtection="1">
      <alignment vertical="center"/>
    </xf>
    <xf numFmtId="10" fontId="27" fillId="0" borderId="279" xfId="28" applyNumberFormat="1" applyFont="1" applyFill="1" applyBorder="1" applyAlignment="1" applyProtection="1">
      <alignment vertical="center"/>
    </xf>
    <xf numFmtId="10" fontId="28" fillId="0" borderId="280" xfId="28" applyNumberFormat="1" applyFont="1" applyFill="1" applyBorder="1" applyAlignment="1" applyProtection="1">
      <alignment vertical="center"/>
    </xf>
    <xf numFmtId="10" fontId="28" fillId="0" borderId="281" xfId="28" applyNumberFormat="1" applyFont="1" applyFill="1" applyBorder="1" applyAlignment="1" applyProtection="1">
      <alignment vertical="center"/>
    </xf>
    <xf numFmtId="10" fontId="28" fillId="0" borderId="282" xfId="0" applyNumberFormat="1" applyFont="1" applyFill="1" applyBorder="1" applyAlignment="1" applyProtection="1">
      <alignment vertical="center"/>
    </xf>
    <xf numFmtId="10" fontId="32" fillId="30" borderId="280" xfId="0" applyNumberFormat="1" applyFont="1" applyFill="1" applyBorder="1" applyAlignment="1" applyProtection="1">
      <alignment vertical="center"/>
    </xf>
    <xf numFmtId="10" fontId="28" fillId="0" borderId="285" xfId="0" applyNumberFormat="1" applyFont="1" applyFill="1" applyBorder="1" applyAlignment="1" applyProtection="1">
      <alignment vertical="center"/>
    </xf>
    <xf numFmtId="10" fontId="28" fillId="0" borderId="280" xfId="0" applyNumberFormat="1" applyFont="1" applyFill="1" applyBorder="1" applyAlignment="1" applyProtection="1">
      <alignment vertical="center"/>
    </xf>
    <xf numFmtId="10" fontId="28" fillId="0" borderId="280" xfId="28" applyNumberFormat="1" applyFont="1" applyFill="1" applyBorder="1" applyAlignment="1" applyProtection="1">
      <alignment horizontal="right" vertical="center"/>
    </xf>
    <xf numFmtId="10" fontId="28" fillId="0" borderId="286" xfId="0" applyNumberFormat="1" applyFont="1" applyFill="1" applyBorder="1" applyAlignment="1" applyProtection="1">
      <alignment vertical="center"/>
    </xf>
    <xf numFmtId="10" fontId="32" fillId="30" borderId="283" xfId="0" applyNumberFormat="1" applyFont="1" applyFill="1" applyBorder="1" applyAlignment="1" applyProtection="1">
      <alignment vertical="center"/>
    </xf>
    <xf numFmtId="10" fontId="32" fillId="30" borderId="285" xfId="0" applyNumberFormat="1" applyFont="1" applyFill="1" applyBorder="1" applyAlignment="1" applyProtection="1">
      <alignment vertical="center"/>
    </xf>
    <xf numFmtId="10" fontId="32" fillId="30" borderId="288" xfId="0" applyNumberFormat="1" applyFont="1" applyFill="1" applyBorder="1" applyAlignment="1" applyProtection="1">
      <alignment vertical="center"/>
    </xf>
    <xf numFmtId="10" fontId="32" fillId="30" borderId="284" xfId="0" applyNumberFormat="1" applyFont="1" applyFill="1" applyBorder="1" applyAlignment="1" applyProtection="1">
      <alignment vertical="center"/>
    </xf>
    <xf numFmtId="10" fontId="32" fillId="31" borderId="0" xfId="0" applyNumberFormat="1" applyFont="1" applyFill="1" applyBorder="1" applyAlignment="1" applyProtection="1">
      <alignment vertical="center"/>
    </xf>
    <xf numFmtId="10" fontId="32" fillId="30" borderId="277" xfId="0" applyNumberFormat="1" applyFont="1" applyFill="1" applyBorder="1" applyAlignment="1" applyProtection="1">
      <alignment vertical="center"/>
    </xf>
    <xf numFmtId="10" fontId="28" fillId="31" borderId="280" xfId="0" applyNumberFormat="1" applyFont="1" applyFill="1" applyBorder="1" applyAlignment="1" applyProtection="1">
      <alignment vertical="center"/>
    </xf>
    <xf numFmtId="10" fontId="28" fillId="0" borderId="280" xfId="0" applyNumberFormat="1" applyFont="1" applyFill="1" applyBorder="1" applyAlignment="1" applyProtection="1">
      <alignment horizontal="center" vertical="center"/>
    </xf>
    <xf numFmtId="10" fontId="28" fillId="0" borderId="281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right" vertical="center"/>
    </xf>
    <xf numFmtId="168" fontId="46" fillId="0" borderId="0" xfId="0" applyNumberFormat="1" applyFont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8" fontId="0" fillId="0" borderId="0" xfId="0" applyNumberFormat="1" applyBorder="1" applyAlignment="1" applyProtection="1">
      <alignment horizontal="right" vertical="center"/>
    </xf>
    <xf numFmtId="3" fontId="25" fillId="0" borderId="268" xfId="0" applyNumberFormat="1" applyFont="1" applyFill="1" applyBorder="1" applyAlignment="1" applyProtection="1">
      <alignment vertical="center"/>
    </xf>
    <xf numFmtId="3" fontId="25" fillId="0" borderId="19" xfId="0" applyNumberFormat="1" applyFont="1" applyFill="1" applyBorder="1" applyAlignment="1" applyProtection="1">
      <alignment vertical="center"/>
    </xf>
    <xf numFmtId="0" fontId="23" fillId="38" borderId="400" xfId="0" applyFont="1" applyFill="1" applyBorder="1" applyAlignment="1" applyProtection="1">
      <alignment horizontal="center" vertical="center"/>
    </xf>
    <xf numFmtId="0" fontId="23" fillId="52" borderId="400" xfId="0" applyFont="1" applyFill="1" applyBorder="1" applyAlignment="1" applyProtection="1">
      <alignment vertical="center"/>
    </xf>
    <xf numFmtId="9" fontId="30" fillId="52" borderId="344" xfId="28" applyNumberFormat="1" applyFont="1" applyFill="1" applyBorder="1" applyAlignment="1" applyProtection="1">
      <alignment horizontal="center" vertical="center"/>
    </xf>
    <xf numFmtId="9" fontId="26" fillId="30" borderId="400" xfId="0" applyNumberFormat="1" applyFont="1" applyFill="1" applyBorder="1" applyAlignment="1" applyProtection="1">
      <alignment horizontal="center" vertical="center"/>
    </xf>
    <xf numFmtId="9" fontId="30" fillId="38" borderId="344" xfId="0" applyNumberFormat="1" applyFont="1" applyFill="1" applyBorder="1" applyAlignment="1" applyProtection="1">
      <alignment horizontal="center" vertical="center"/>
    </xf>
    <xf numFmtId="39" fontId="30" fillId="38" borderId="344" xfId="28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6" fontId="23" fillId="34" borderId="402" xfId="54" applyNumberFormat="1" applyFont="1" applyFill="1" applyBorder="1" applyAlignment="1" applyProtection="1">
      <alignment horizontal="right" vertical="center"/>
    </xf>
    <xf numFmtId="6" fontId="23" fillId="34" borderId="385" xfId="54" applyNumberFormat="1" applyFont="1" applyFill="1" applyBorder="1" applyAlignment="1" applyProtection="1">
      <alignment horizontal="right" vertical="center"/>
    </xf>
    <xf numFmtId="6" fontId="26" fillId="34" borderId="404" xfId="54" applyNumberFormat="1" applyFont="1" applyFill="1" applyBorder="1" applyAlignment="1" applyProtection="1">
      <alignment horizontal="right" vertical="center"/>
    </xf>
    <xf numFmtId="38" fontId="27" fillId="0" borderId="407" xfId="28" applyNumberFormat="1" applyFont="1" applyFill="1" applyBorder="1" applyAlignment="1" applyProtection="1">
      <alignment vertical="center"/>
    </xf>
    <xf numFmtId="38" fontId="27" fillId="0" borderId="408" xfId="28" applyNumberFormat="1" applyFont="1" applyFill="1" applyBorder="1" applyAlignment="1" applyProtection="1">
      <alignment vertical="center"/>
    </xf>
    <xf numFmtId="6" fontId="32" fillId="30" borderId="409" xfId="0" applyNumberFormat="1" applyFont="1" applyFill="1" applyBorder="1" applyAlignment="1" applyProtection="1">
      <alignment vertical="center"/>
    </xf>
    <xf numFmtId="49" fontId="35" fillId="34" borderId="315" xfId="53" applyNumberFormat="1" applyFont="1" applyFill="1" applyBorder="1" applyAlignment="1" applyProtection="1">
      <alignment horizontal="center" vertical="center" wrapText="1"/>
    </xf>
    <xf numFmtId="0" fontId="70" fillId="26" borderId="405" xfId="0" applyFont="1" applyFill="1" applyBorder="1" applyAlignment="1" applyProtection="1">
      <alignment horizontal="center" vertical="center" wrapText="1"/>
    </xf>
    <xf numFmtId="3" fontId="23" fillId="0" borderId="42" xfId="53" applyNumberFormat="1" applyFont="1" applyFill="1" applyBorder="1" applyAlignment="1" applyProtection="1">
      <alignment horizontal="right" vertical="center"/>
    </xf>
    <xf numFmtId="1" fontId="30" fillId="25" borderId="224" xfId="0" quotePrefix="1" applyNumberFormat="1" applyFont="1" applyFill="1" applyBorder="1" applyAlignment="1" applyProtection="1">
      <alignment horizontal="center" vertical="center"/>
    </xf>
    <xf numFmtId="1" fontId="29" fillId="25" borderId="49" xfId="0" applyNumberFormat="1" applyFont="1" applyFill="1" applyBorder="1" applyAlignment="1" applyProtection="1">
      <alignment horizontal="center" vertical="center"/>
    </xf>
    <xf numFmtId="0" fontId="25" fillId="0" borderId="240" xfId="0" applyFont="1" applyFill="1" applyBorder="1" applyAlignment="1" applyProtection="1">
      <alignment vertical="center"/>
    </xf>
    <xf numFmtId="0" fontId="25" fillId="0" borderId="235" xfId="0" applyFont="1" applyFill="1" applyBorder="1" applyAlignment="1" applyProtection="1">
      <alignment vertical="center"/>
    </xf>
    <xf numFmtId="166" fontId="25" fillId="38" borderId="235" xfId="0" applyNumberFormat="1" applyFont="1" applyFill="1" applyBorder="1" applyAlignment="1" applyProtection="1">
      <alignment horizontal="right" vertical="center"/>
    </xf>
    <xf numFmtId="166" fontId="25" fillId="38" borderId="236" xfId="0" applyNumberFormat="1" applyFont="1" applyFill="1" applyBorder="1" applyAlignment="1" applyProtection="1">
      <alignment horizontal="right" vertical="center"/>
    </xf>
    <xf numFmtId="0" fontId="25" fillId="0" borderId="241" xfId="0" applyFont="1" applyFill="1" applyBorder="1" applyAlignment="1" applyProtection="1">
      <alignment vertical="center"/>
    </xf>
    <xf numFmtId="0" fontId="25" fillId="0" borderId="238" xfId="0" applyFont="1" applyFill="1" applyBorder="1" applyAlignment="1" applyProtection="1">
      <alignment vertical="center"/>
    </xf>
    <xf numFmtId="166" fontId="25" fillId="38" borderId="238" xfId="0" applyNumberFormat="1" applyFont="1" applyFill="1" applyBorder="1" applyAlignment="1" applyProtection="1">
      <alignment horizontal="right" vertical="center"/>
    </xf>
    <xf numFmtId="166" fontId="25" fillId="38" borderId="239" xfId="0" applyNumberFormat="1" applyFont="1" applyFill="1" applyBorder="1" applyAlignment="1" applyProtection="1">
      <alignment horizontal="right" vertical="center"/>
    </xf>
    <xf numFmtId="0" fontId="25" fillId="0" borderId="27" xfId="0" applyFont="1" applyFill="1" applyBorder="1" applyAlignment="1" applyProtection="1">
      <alignment vertical="center"/>
    </xf>
    <xf numFmtId="0" fontId="25" fillId="0" borderId="233" xfId="0" applyFont="1" applyFill="1" applyBorder="1" applyAlignment="1" applyProtection="1">
      <alignment vertical="center"/>
    </xf>
    <xf numFmtId="166" fontId="25" fillId="38" borderId="233" xfId="0" applyNumberFormat="1" applyFont="1" applyFill="1" applyBorder="1" applyAlignment="1" applyProtection="1">
      <alignment horizontal="right" vertical="center"/>
    </xf>
    <xf numFmtId="166" fontId="25" fillId="38" borderId="207" xfId="0" applyNumberFormat="1" applyFont="1" applyFill="1" applyBorder="1" applyAlignment="1" applyProtection="1">
      <alignment horizontal="right" vertical="center"/>
    </xf>
    <xf numFmtId="0" fontId="25" fillId="0" borderId="248" xfId="0" applyFont="1" applyFill="1" applyBorder="1" applyAlignment="1" applyProtection="1">
      <alignment vertical="center"/>
    </xf>
    <xf numFmtId="6" fontId="26" fillId="44" borderId="40" xfId="54" applyNumberFormat="1" applyFont="1" applyFill="1" applyBorder="1" applyAlignment="1" applyProtection="1">
      <alignment horizontal="right" vertical="center"/>
    </xf>
    <xf numFmtId="6" fontId="26" fillId="0" borderId="271" xfId="53" applyNumberFormat="1" applyFont="1" applyFill="1" applyBorder="1" applyAlignment="1" applyProtection="1">
      <alignment horizontal="right" vertical="center"/>
    </xf>
    <xf numFmtId="6" fontId="26" fillId="38" borderId="242" xfId="54" applyNumberFormat="1" applyFont="1" applyFill="1" applyBorder="1" applyAlignment="1" applyProtection="1">
      <alignment horizontal="right" vertical="center"/>
    </xf>
    <xf numFmtId="3" fontId="23" fillId="0" borderId="421" xfId="53" applyNumberFormat="1" applyFont="1" applyFill="1" applyBorder="1" applyAlignment="1" applyProtection="1">
      <alignment horizontal="right" vertical="center"/>
    </xf>
    <xf numFmtId="6" fontId="23" fillId="0" borderId="420" xfId="54" applyNumberFormat="1" applyFont="1" applyFill="1" applyBorder="1" applyAlignment="1" applyProtection="1">
      <alignment horizontal="right" vertical="center"/>
    </xf>
    <xf numFmtId="6" fontId="23" fillId="0" borderId="420" xfId="53" applyNumberFormat="1" applyFont="1" applyFill="1" applyBorder="1" applyAlignment="1" applyProtection="1">
      <alignment horizontal="right" vertical="center"/>
    </xf>
    <xf numFmtId="6" fontId="23" fillId="38" borderId="54" xfId="53" applyNumberFormat="1" applyFont="1" applyFill="1" applyBorder="1" applyAlignment="1" applyProtection="1">
      <alignment horizontal="right" vertical="center"/>
    </xf>
    <xf numFmtId="6" fontId="23" fillId="0" borderId="232" xfId="53" applyNumberFormat="1" applyFont="1" applyFill="1" applyBorder="1" applyAlignment="1" applyProtection="1">
      <alignment horizontal="right" vertical="center"/>
    </xf>
    <xf numFmtId="6" fontId="23" fillId="38" borderId="43" xfId="53" applyNumberFormat="1" applyFont="1" applyFill="1" applyBorder="1" applyAlignment="1" applyProtection="1">
      <alignment horizontal="right" vertical="center"/>
    </xf>
    <xf numFmtId="6" fontId="23" fillId="0" borderId="69" xfId="53" applyNumberFormat="1" applyFont="1" applyFill="1" applyBorder="1" applyAlignment="1" applyProtection="1">
      <alignment horizontal="right" vertical="center"/>
    </xf>
    <xf numFmtId="6" fontId="23" fillId="0" borderId="184" xfId="54" applyNumberFormat="1" applyFont="1" applyFill="1" applyBorder="1" applyAlignment="1" applyProtection="1">
      <alignment horizontal="right" vertical="center"/>
    </xf>
    <xf numFmtId="6" fontId="23" fillId="0" borderId="70" xfId="53" applyNumberFormat="1" applyFont="1" applyFill="1" applyBorder="1" applyAlignment="1" applyProtection="1">
      <alignment horizontal="right" vertical="center"/>
    </xf>
    <xf numFmtId="6" fontId="23" fillId="38" borderId="55" xfId="53" applyNumberFormat="1" applyFont="1" applyFill="1" applyBorder="1" applyAlignment="1" applyProtection="1">
      <alignment horizontal="right" vertical="center"/>
    </xf>
    <xf numFmtId="6" fontId="23" fillId="38" borderId="243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6" fontId="26" fillId="0" borderId="416" xfId="54" applyNumberFormat="1" applyFont="1" applyFill="1" applyBorder="1" applyAlignment="1" applyProtection="1">
      <alignment horizontal="right" vertical="center"/>
    </xf>
    <xf numFmtId="38" fontId="26" fillId="31" borderId="417" xfId="54" applyNumberFormat="1" applyFont="1" applyFill="1" applyBorder="1" applyAlignment="1" applyProtection="1">
      <alignment horizontal="right" vertical="center"/>
    </xf>
    <xf numFmtId="6" fontId="26" fillId="0" borderId="411" xfId="54" applyNumberFormat="1" applyFont="1" applyFill="1" applyBorder="1" applyAlignment="1" applyProtection="1">
      <alignment horizontal="right" vertical="center"/>
    </xf>
    <xf numFmtId="6" fontId="26" fillId="34" borderId="411" xfId="54" applyNumberFormat="1" applyFont="1" applyFill="1" applyBorder="1" applyAlignment="1" applyProtection="1">
      <alignment horizontal="right" vertical="center"/>
    </xf>
    <xf numFmtId="6" fontId="26" fillId="33" borderId="411" xfId="54" applyNumberFormat="1" applyFont="1" applyFill="1" applyBorder="1" applyAlignment="1" applyProtection="1">
      <alignment horizontal="right" vertical="center"/>
    </xf>
    <xf numFmtId="6" fontId="26" fillId="34" borderId="418" xfId="54" applyNumberFormat="1" applyFont="1" applyFill="1" applyBorder="1" applyAlignment="1" applyProtection="1">
      <alignment horizontal="right" vertical="center"/>
    </xf>
    <xf numFmtId="6" fontId="26" fillId="44" borderId="411" xfId="54" applyNumberFormat="1" applyFont="1" applyFill="1" applyBorder="1" applyAlignment="1" applyProtection="1">
      <alignment horizontal="right" vertical="center"/>
    </xf>
    <xf numFmtId="6" fontId="23" fillId="0" borderId="385" xfId="54" applyNumberFormat="1" applyFont="1" applyFill="1" applyBorder="1" applyAlignment="1" applyProtection="1">
      <alignment horizontal="right" vertical="center"/>
    </xf>
    <xf numFmtId="6" fontId="26" fillId="0" borderId="419" xfId="54" applyNumberFormat="1" applyFont="1" applyFill="1" applyBorder="1" applyAlignment="1" applyProtection="1">
      <alignment horizontal="right" vertical="center"/>
    </xf>
    <xf numFmtId="3" fontId="23" fillId="0" borderId="250" xfId="0" applyNumberFormat="1" applyFont="1" applyFill="1" applyBorder="1" applyAlignment="1">
      <alignment vertical="center"/>
    </xf>
    <xf numFmtId="166" fontId="23" fillId="0" borderId="257" xfId="0" applyNumberFormat="1" applyFont="1" applyFill="1" applyBorder="1" applyAlignment="1">
      <alignment vertical="center"/>
    </xf>
    <xf numFmtId="165" fontId="23" fillId="0" borderId="257" xfId="47838" applyNumberFormat="1" applyFont="1" applyFill="1" applyBorder="1" applyAlignment="1">
      <alignment vertical="center"/>
    </xf>
    <xf numFmtId="10" fontId="23" fillId="0" borderId="257" xfId="0" applyNumberFormat="1" applyFont="1" applyFill="1" applyBorder="1" applyAlignment="1">
      <alignment vertical="center"/>
    </xf>
    <xf numFmtId="166" fontId="23" fillId="26" borderId="25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6" fontId="23" fillId="27" borderId="315" xfId="0" applyNumberFormat="1" applyFont="1" applyFill="1" applyBorder="1" applyAlignment="1">
      <alignment vertical="center"/>
    </xf>
    <xf numFmtId="166" fontId="23" fillId="27" borderId="25" xfId="0" applyNumberFormat="1" applyFont="1" applyFill="1" applyBorder="1" applyAlignment="1">
      <alignment vertical="center"/>
    </xf>
    <xf numFmtId="166" fontId="23" fillId="27" borderId="49" xfId="0" applyNumberFormat="1" applyFont="1" applyFill="1" applyBorder="1" applyAlignment="1">
      <alignment vertical="center"/>
    </xf>
    <xf numFmtId="3" fontId="23" fillId="0" borderId="206" xfId="0" applyNumberFormat="1" applyFont="1" applyFill="1" applyBorder="1" applyAlignment="1">
      <alignment vertical="center"/>
    </xf>
    <xf numFmtId="166" fontId="23" fillId="0" borderId="206" xfId="0" applyNumberFormat="1" applyFont="1" applyFill="1" applyBorder="1" applyAlignment="1">
      <alignment vertical="center"/>
    </xf>
    <xf numFmtId="165" fontId="23" fillId="0" borderId="206" xfId="47838" applyNumberFormat="1" applyFont="1" applyFill="1" applyBorder="1" applyAlignment="1">
      <alignment vertical="center"/>
    </xf>
    <xf numFmtId="165" fontId="23" fillId="0" borderId="39" xfId="47838" applyNumberFormat="1" applyFont="1" applyFill="1" applyBorder="1" applyAlignment="1">
      <alignment vertical="center"/>
    </xf>
    <xf numFmtId="10" fontId="23" fillId="0" borderId="39" xfId="0" applyNumberFormat="1" applyFont="1" applyFill="1" applyBorder="1" applyAlignment="1">
      <alignment vertical="center"/>
    </xf>
    <xf numFmtId="166" fontId="23" fillId="26" borderId="39" xfId="0" applyNumberFormat="1" applyFont="1" applyFill="1" applyBorder="1" applyAlignment="1">
      <alignment vertical="center"/>
    </xf>
    <xf numFmtId="166" fontId="23" fillId="27" borderId="206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5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6" borderId="12" xfId="0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7" borderId="326" xfId="0" applyNumberFormat="1" applyFont="1" applyFill="1" applyBorder="1" applyAlignment="1">
      <alignment vertical="center"/>
    </xf>
    <xf numFmtId="9" fontId="26" fillId="52" borderId="343" xfId="0" applyNumberFormat="1" applyFont="1" applyFill="1" applyBorder="1" applyAlignment="1" applyProtection="1">
      <alignment vertical="center"/>
    </xf>
    <xf numFmtId="9" fontId="26" fillId="38" borderId="343" xfId="0" applyNumberFormat="1" applyFont="1" applyFill="1" applyBorder="1" applyAlignment="1" applyProtection="1">
      <alignment vertical="center"/>
    </xf>
    <xf numFmtId="1" fontId="30" fillId="25" borderId="412" xfId="0" applyNumberFormat="1" applyFont="1" applyFill="1" applyBorder="1" applyAlignment="1" applyProtection="1">
      <alignment horizontal="center" vertical="center"/>
    </xf>
    <xf numFmtId="1" fontId="96" fillId="25" borderId="412" xfId="0" applyNumberFormat="1" applyFont="1" applyFill="1" applyBorder="1" applyAlignment="1" applyProtection="1">
      <alignment horizontal="center" vertical="center" wrapText="1"/>
    </xf>
    <xf numFmtId="1" fontId="96" fillId="25" borderId="412" xfId="53" quotePrefix="1" applyNumberFormat="1" applyFont="1" applyFill="1" applyBorder="1" applyAlignment="1" applyProtection="1">
      <alignment horizontal="center" vertical="center" wrapText="1"/>
    </xf>
    <xf numFmtId="1" fontId="96" fillId="25" borderId="412" xfId="0" applyNumberFormat="1" applyFont="1" applyFill="1" applyBorder="1" applyAlignment="1" applyProtection="1">
      <alignment horizontal="center" vertical="center"/>
    </xf>
    <xf numFmtId="1" fontId="96" fillId="25" borderId="396" xfId="0" applyNumberFormat="1" applyFont="1" applyFill="1" applyBorder="1" applyAlignment="1" applyProtection="1">
      <alignment horizontal="center" vertical="center"/>
    </xf>
    <xf numFmtId="1" fontId="30" fillId="25" borderId="377" xfId="28" applyNumberFormat="1" applyFont="1" applyFill="1" applyBorder="1" applyAlignment="1" applyProtection="1">
      <alignment horizontal="center" vertical="center"/>
    </xf>
    <xf numFmtId="1" fontId="30" fillId="25" borderId="377" xfId="28" quotePrefix="1" applyNumberFormat="1" applyFont="1" applyFill="1" applyBorder="1" applyAlignment="1" applyProtection="1">
      <alignment horizontal="center" vertical="center"/>
    </xf>
    <xf numFmtId="1" fontId="96" fillId="25" borderId="412" xfId="28" applyNumberFormat="1" applyFont="1" applyFill="1" applyBorder="1" applyAlignment="1" applyProtection="1">
      <alignment horizontal="center" vertical="center" wrapText="1"/>
    </xf>
    <xf numFmtId="1" fontId="96" fillId="25" borderId="412" xfId="28" quotePrefix="1" applyNumberFormat="1" applyFont="1" applyFill="1" applyBorder="1" applyAlignment="1" applyProtection="1">
      <alignment horizontal="center" vertical="center" wrapText="1"/>
    </xf>
    <xf numFmtId="1" fontId="30" fillId="25" borderId="423" xfId="0" quotePrefix="1" applyNumberFormat="1" applyFont="1" applyFill="1" applyBorder="1" applyAlignment="1" applyProtection="1">
      <alignment horizontal="center" vertical="center"/>
    </xf>
    <xf numFmtId="1" fontId="96" fillId="25" borderId="412" xfId="0" quotePrefix="1" applyNumberFormat="1" applyFont="1" applyFill="1" applyBorder="1" applyAlignment="1" applyProtection="1">
      <alignment horizontal="center" vertical="center"/>
    </xf>
    <xf numFmtId="1" fontId="96" fillId="25" borderId="412" xfId="0" quotePrefix="1" applyNumberFormat="1" applyFont="1" applyFill="1" applyBorder="1" applyAlignment="1" applyProtection="1">
      <alignment horizontal="center" vertical="center" wrapText="1"/>
    </xf>
    <xf numFmtId="6" fontId="23" fillId="0" borderId="354" xfId="54" applyNumberFormat="1" applyFont="1" applyFill="1" applyBorder="1" applyAlignment="1" applyProtection="1">
      <alignment horizontal="right" vertical="center"/>
    </xf>
    <xf numFmtId="0" fontId="27" fillId="0" borderId="425" xfId="0" applyFont="1" applyFill="1" applyBorder="1" applyAlignment="1" applyProtection="1">
      <alignment horizontal="center" vertical="center"/>
    </xf>
    <xf numFmtId="38" fontId="23" fillId="31" borderId="424" xfId="54" applyNumberFormat="1" applyFont="1" applyFill="1" applyBorder="1" applyAlignment="1" applyProtection="1">
      <alignment horizontal="right" vertical="center"/>
    </xf>
    <xf numFmtId="6" fontId="23" fillId="0" borderId="424" xfId="54" applyNumberFormat="1" applyFont="1" applyFill="1" applyBorder="1" applyAlignment="1" applyProtection="1">
      <alignment horizontal="right" vertical="center"/>
    </xf>
    <xf numFmtId="38" fontId="23" fillId="31" borderId="377" xfId="54" applyNumberFormat="1" applyFont="1" applyFill="1" applyBorder="1" applyAlignment="1" applyProtection="1">
      <alignment horizontal="right" vertical="center"/>
    </xf>
    <xf numFmtId="6" fontId="23" fillId="0" borderId="377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41" fillId="0" borderId="12" xfId="45" applyFont="1" applyBorder="1" applyAlignment="1" applyProtection="1">
      <alignment horizontal="center" vertical="center"/>
    </xf>
    <xf numFmtId="0" fontId="41" fillId="0" borderId="12" xfId="45" applyFont="1" applyBorder="1" applyAlignment="1" applyProtection="1">
      <alignment horizontal="left" vertical="center"/>
    </xf>
    <xf numFmtId="38" fontId="92" fillId="0" borderId="12" xfId="45" applyNumberFormat="1" applyFont="1" applyBorder="1" applyAlignment="1" applyProtection="1">
      <alignment vertical="center"/>
    </xf>
    <xf numFmtId="0" fontId="107" fillId="0" borderId="0" xfId="47830" applyFont="1" applyAlignment="1">
      <alignment horizontal="center" vertical="center"/>
    </xf>
    <xf numFmtId="0" fontId="107" fillId="0" borderId="0" xfId="47830" applyFont="1"/>
    <xf numFmtId="0" fontId="107" fillId="0" borderId="0" xfId="47830" applyFont="1" applyAlignment="1">
      <alignment horizontal="center"/>
    </xf>
    <xf numFmtId="0" fontId="108" fillId="0" borderId="0" xfId="47830" applyFont="1"/>
    <xf numFmtId="0" fontId="82" fillId="52" borderId="314" xfId="47830" applyFont="1" applyFill="1" applyBorder="1" applyAlignment="1">
      <alignment horizontal="center" vertical="center"/>
    </xf>
    <xf numFmtId="0" fontId="82" fillId="52" borderId="314" xfId="45" applyFont="1" applyFill="1" applyBorder="1" applyAlignment="1">
      <alignment horizontal="center" vertical="center" wrapText="1"/>
    </xf>
    <xf numFmtId="0" fontId="35" fillId="44" borderId="428" xfId="0" applyFont="1" applyFill="1" applyBorder="1" applyAlignment="1" applyProtection="1">
      <alignment horizontal="center" vertical="center" wrapText="1"/>
    </xf>
    <xf numFmtId="1" fontId="96" fillId="25" borderId="428" xfId="0" applyNumberFormat="1" applyFont="1" applyFill="1" applyBorder="1" applyAlignment="1" applyProtection="1">
      <alignment horizontal="center" vertical="center"/>
    </xf>
    <xf numFmtId="49" fontId="35" fillId="34" borderId="0" xfId="53" applyNumberFormat="1" applyFont="1" applyFill="1" applyBorder="1" applyAlignment="1" applyProtection="1">
      <alignment horizontal="center" vertical="center" wrapText="1"/>
    </xf>
    <xf numFmtId="1" fontId="23" fillId="25" borderId="206" xfId="53" applyNumberFormat="1" applyFont="1" applyFill="1" applyBorder="1" applyAlignment="1" applyProtection="1">
      <alignment horizontal="center" vertical="center"/>
    </xf>
    <xf numFmtId="1" fontId="26" fillId="25" borderId="206" xfId="53" applyNumberFormat="1" applyFont="1" applyFill="1" applyBorder="1" applyAlignment="1" applyProtection="1">
      <alignment horizontal="center" vertical="center"/>
    </xf>
    <xf numFmtId="1" fontId="29" fillId="25" borderId="206" xfId="53" applyNumberFormat="1" applyFont="1" applyFill="1" applyBorder="1" applyAlignment="1" applyProtection="1">
      <alignment horizontal="center" vertical="center"/>
    </xf>
    <xf numFmtId="6" fontId="23" fillId="34" borderId="381" xfId="54" applyNumberFormat="1" applyFont="1" applyFill="1" applyBorder="1" applyAlignment="1" applyProtection="1">
      <alignment horizontal="right" vertical="center"/>
    </xf>
    <xf numFmtId="6" fontId="23" fillId="0" borderId="399" xfId="53" applyNumberFormat="1" applyFont="1" applyFill="1" applyBorder="1" applyAlignment="1" applyProtection="1">
      <alignment horizontal="right" vertical="center"/>
    </xf>
    <xf numFmtId="49" fontId="35" fillId="34" borderId="0" xfId="53" applyNumberFormat="1" applyFont="1" applyFill="1" applyBorder="1" applyAlignment="1" applyProtection="1">
      <alignment vertical="center" wrapText="1"/>
    </xf>
    <xf numFmtId="0" fontId="23" fillId="0" borderId="397" xfId="53" applyFont="1" applyFill="1" applyBorder="1" applyAlignment="1" applyProtection="1">
      <alignment vertical="center"/>
    </xf>
    <xf numFmtId="38" fontId="23" fillId="31" borderId="398" xfId="54" applyNumberFormat="1" applyFont="1" applyFill="1" applyBorder="1" applyAlignment="1" applyProtection="1">
      <alignment horizontal="right" vertical="center"/>
    </xf>
    <xf numFmtId="6" fontId="23" fillId="0" borderId="265" xfId="53" applyNumberFormat="1" applyFont="1" applyFill="1" applyBorder="1" applyAlignment="1" applyProtection="1">
      <alignment horizontal="right" vertical="center"/>
    </xf>
    <xf numFmtId="6" fontId="23" fillId="0" borderId="431" xfId="53" applyNumberFormat="1" applyFont="1" applyFill="1" applyBorder="1" applyAlignment="1" applyProtection="1">
      <alignment horizontal="right" vertical="center"/>
    </xf>
    <xf numFmtId="6" fontId="23" fillId="33" borderId="424" xfId="53" applyNumberFormat="1" applyFont="1" applyFill="1" applyBorder="1" applyAlignment="1" applyProtection="1">
      <alignment horizontal="right" vertical="center"/>
    </xf>
    <xf numFmtId="6" fontId="23" fillId="33" borderId="377" xfId="53" applyNumberFormat="1" applyFont="1" applyFill="1" applyBorder="1" applyAlignment="1" applyProtection="1">
      <alignment horizontal="right" vertical="center"/>
    </xf>
    <xf numFmtId="6" fontId="23" fillId="44" borderId="269" xfId="53" applyNumberFormat="1" applyFont="1" applyFill="1" applyBorder="1" applyAlignment="1" applyProtection="1">
      <alignment horizontal="right" vertical="center"/>
    </xf>
    <xf numFmtId="6" fontId="23" fillId="44" borderId="399" xfId="53" applyNumberFormat="1" applyFont="1" applyFill="1" applyBorder="1" applyAlignment="1" applyProtection="1">
      <alignment horizontal="right" vertical="center"/>
    </xf>
    <xf numFmtId="6" fontId="23" fillId="0" borderId="424" xfId="53" applyNumberFormat="1" applyFont="1" applyFill="1" applyBorder="1" applyAlignment="1" applyProtection="1">
      <alignment horizontal="right" vertical="center"/>
    </xf>
    <xf numFmtId="6" fontId="23" fillId="0" borderId="377" xfId="53" applyNumberFormat="1" applyFont="1" applyFill="1" applyBorder="1" applyAlignment="1" applyProtection="1">
      <alignment horizontal="right" vertical="center"/>
    </xf>
    <xf numFmtId="0" fontId="23" fillId="0" borderId="265" xfId="53" applyFont="1" applyFill="1" applyBorder="1" applyAlignment="1" applyProtection="1">
      <alignment vertical="center"/>
    </xf>
    <xf numFmtId="0" fontId="23" fillId="0" borderId="431" xfId="53" applyFont="1" applyFill="1" applyBorder="1" applyAlignment="1" applyProtection="1">
      <alignment vertical="center"/>
    </xf>
    <xf numFmtId="6" fontId="23" fillId="0" borderId="331" xfId="54" applyNumberFormat="1" applyFont="1" applyFill="1" applyBorder="1" applyAlignment="1" applyProtection="1">
      <alignment horizontal="right" vertical="center"/>
    </xf>
    <xf numFmtId="6" fontId="23" fillId="0" borderId="208" xfId="54" applyNumberFormat="1" applyFont="1" applyFill="1" applyBorder="1" applyAlignment="1" applyProtection="1">
      <alignment horizontal="right" vertical="center"/>
    </xf>
    <xf numFmtId="6" fontId="23" fillId="0" borderId="347" xfId="54" applyNumberFormat="1" applyFont="1" applyFill="1" applyBorder="1" applyAlignment="1" applyProtection="1">
      <alignment horizontal="right" vertical="center"/>
    </xf>
    <xf numFmtId="6" fontId="23" fillId="0" borderId="381" xfId="54" applyNumberFormat="1" applyFont="1" applyFill="1" applyBorder="1" applyAlignment="1" applyProtection="1">
      <alignment horizontal="right" vertical="center"/>
    </xf>
    <xf numFmtId="6" fontId="23" fillId="0" borderId="249" xfId="54" applyNumberFormat="1" applyFont="1" applyFill="1" applyBorder="1" applyAlignment="1" applyProtection="1">
      <alignment horizontal="right" vertical="center"/>
    </xf>
    <xf numFmtId="6" fontId="23" fillId="0" borderId="25" xfId="54" applyNumberFormat="1" applyFont="1" applyFill="1" applyBorder="1" applyAlignment="1" applyProtection="1">
      <alignment horizontal="right" vertical="center"/>
    </xf>
    <xf numFmtId="6" fontId="23" fillId="0" borderId="345" xfId="54" applyNumberFormat="1" applyFont="1" applyFill="1" applyBorder="1" applyAlignment="1" applyProtection="1">
      <alignment horizontal="right" vertical="center"/>
    </xf>
    <xf numFmtId="6" fontId="23" fillId="0" borderId="387" xfId="54" applyNumberFormat="1" applyFont="1" applyFill="1" applyBorder="1" applyAlignment="1" applyProtection="1">
      <alignment horizontal="right" vertical="center"/>
    </xf>
    <xf numFmtId="6" fontId="23" fillId="0" borderId="393" xfId="54" applyNumberFormat="1" applyFont="1" applyFill="1" applyBorder="1" applyAlignment="1" applyProtection="1">
      <alignment horizontal="right" vertical="center"/>
    </xf>
    <xf numFmtId="6" fontId="23" fillId="0" borderId="49" xfId="54" applyNumberFormat="1" applyFont="1" applyFill="1" applyBorder="1" applyAlignment="1" applyProtection="1">
      <alignment horizontal="right" vertical="center"/>
    </xf>
    <xf numFmtId="6" fontId="23" fillId="0" borderId="382" xfId="53" applyNumberFormat="1" applyFont="1" applyFill="1" applyBorder="1" applyAlignment="1" applyProtection="1">
      <alignment horizontal="right" vertical="center"/>
    </xf>
    <xf numFmtId="6" fontId="23" fillId="0" borderId="258" xfId="53" applyNumberFormat="1" applyFont="1" applyFill="1" applyBorder="1" applyAlignment="1" applyProtection="1">
      <alignment horizontal="right" vertical="center"/>
    </xf>
    <xf numFmtId="6" fontId="23" fillId="0" borderId="331" xfId="53" applyNumberFormat="1" applyFont="1" applyFill="1" applyBorder="1" applyAlignment="1" applyProtection="1">
      <alignment horizontal="right" vertical="center"/>
    </xf>
    <xf numFmtId="6" fontId="23" fillId="0" borderId="383" xfId="53" applyNumberFormat="1" applyFont="1" applyFill="1" applyBorder="1" applyAlignment="1" applyProtection="1">
      <alignment horizontal="right" vertical="center"/>
    </xf>
    <xf numFmtId="0" fontId="35" fillId="34" borderId="401" xfId="0" applyFont="1" applyFill="1" applyBorder="1" applyAlignment="1" applyProtection="1">
      <alignment horizontal="center" vertical="center" wrapText="1"/>
    </xf>
    <xf numFmtId="49" fontId="35" fillId="34" borderId="401" xfId="53" applyNumberFormat="1" applyFont="1" applyFill="1" applyBorder="1" applyAlignment="1" applyProtection="1">
      <alignment horizontal="center" vertical="center" wrapText="1"/>
    </xf>
    <xf numFmtId="0" fontId="35" fillId="33" borderId="401" xfId="0" applyFont="1" applyFill="1" applyBorder="1" applyAlignment="1" applyProtection="1">
      <alignment horizontal="center" vertical="center" wrapText="1"/>
    </xf>
    <xf numFmtId="49" fontId="35" fillId="33" borderId="401" xfId="53" applyNumberFormat="1" applyFont="1" applyFill="1" applyBorder="1" applyAlignment="1" applyProtection="1">
      <alignment horizontal="center" vertical="center" wrapText="1"/>
    </xf>
    <xf numFmtId="6" fontId="23" fillId="0" borderId="374" xfId="53" applyNumberFormat="1" applyFont="1" applyFill="1" applyBorder="1" applyAlignment="1" applyProtection="1">
      <alignment horizontal="right"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1" borderId="12" xfId="48" applyNumberFormat="1" applyFont="1" applyFill="1" applyBorder="1" applyAlignment="1" applyProtection="1">
      <alignment horizontal="right" vertical="center"/>
    </xf>
    <xf numFmtId="6" fontId="26" fillId="31" borderId="12" xfId="32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5" borderId="0" xfId="0" applyFill="1" applyAlignment="1">
      <alignment vertical="center"/>
    </xf>
    <xf numFmtId="6" fontId="23" fillId="35" borderId="0" xfId="54" applyNumberFormat="1" applyFont="1" applyFill="1" applyBorder="1" applyAlignment="1" applyProtection="1">
      <alignment horizontal="right" vertical="center"/>
    </xf>
    <xf numFmtId="8" fontId="23" fillId="0" borderId="252" xfId="53" applyNumberFormat="1" applyFont="1" applyFill="1" applyBorder="1" applyAlignment="1" applyProtection="1">
      <alignment horizontal="right" vertical="center"/>
    </xf>
    <xf numFmtId="0" fontId="109" fillId="0" borderId="0" xfId="0" applyFont="1" applyProtection="1"/>
    <xf numFmtId="0" fontId="109" fillId="0" borderId="0" xfId="0" applyFont="1" applyAlignment="1" applyProtection="1">
      <alignment horizontal="center"/>
    </xf>
    <xf numFmtId="5" fontId="110" fillId="0" borderId="0" xfId="0" applyNumberFormat="1" applyFont="1" applyFill="1" applyBorder="1" applyAlignment="1" applyProtection="1">
      <alignment vertical="center"/>
    </xf>
    <xf numFmtId="5" fontId="111" fillId="0" borderId="0" xfId="0" applyNumberFormat="1" applyFont="1" applyFill="1" applyBorder="1" applyAlignment="1" applyProtection="1">
      <alignment vertical="center"/>
    </xf>
    <xf numFmtId="5" fontId="111" fillId="0" borderId="0" xfId="0" applyNumberFormat="1" applyFont="1" applyFill="1" applyBorder="1" applyAlignment="1" applyProtection="1">
      <alignment horizontal="right" vertical="center"/>
    </xf>
    <xf numFmtId="14" fontId="111" fillId="0" borderId="0" xfId="0" applyNumberFormat="1" applyFont="1" applyFill="1" applyBorder="1" applyAlignment="1" applyProtection="1">
      <alignment vertical="center"/>
    </xf>
    <xf numFmtId="38" fontId="23" fillId="0" borderId="394" xfId="54" applyNumberFormat="1" applyFont="1" applyFill="1" applyBorder="1" applyAlignment="1" applyProtection="1">
      <alignment horizontal="right" vertical="center"/>
    </xf>
    <xf numFmtId="173" fontId="26" fillId="0" borderId="362" xfId="28" applyNumberFormat="1" applyFont="1" applyFill="1" applyBorder="1" applyAlignment="1" applyProtection="1">
      <alignment vertical="center"/>
    </xf>
    <xf numFmtId="173" fontId="26" fillId="27" borderId="368" xfId="64" applyNumberFormat="1" applyFont="1" applyFill="1" applyBorder="1" applyAlignment="1" applyProtection="1">
      <alignment horizontal="left" vertical="center"/>
    </xf>
    <xf numFmtId="173" fontId="23" fillId="27" borderId="368" xfId="64" applyNumberFormat="1" applyFont="1" applyFill="1" applyBorder="1" applyAlignment="1" applyProtection="1">
      <alignment horizontal="left" vertical="center"/>
    </xf>
    <xf numFmtId="173" fontId="23" fillId="0" borderId="355" xfId="252" applyNumberFormat="1" applyFont="1" applyFill="1" applyBorder="1" applyAlignment="1" applyProtection="1">
      <alignment vertical="center"/>
    </xf>
    <xf numFmtId="173" fontId="26" fillId="27" borderId="348" xfId="64" applyNumberFormat="1" applyFont="1" applyFill="1" applyBorder="1" applyAlignment="1" applyProtection="1">
      <alignment horizontal="left" vertical="center"/>
    </xf>
    <xf numFmtId="173" fontId="23" fillId="27" borderId="345" xfId="64" applyNumberFormat="1" applyFont="1" applyFill="1" applyBorder="1" applyAlignment="1" applyProtection="1">
      <alignment horizontal="left" vertical="center"/>
    </xf>
    <xf numFmtId="6" fontId="23" fillId="58" borderId="255" xfId="53" applyNumberFormat="1" applyFont="1" applyFill="1" applyBorder="1" applyAlignment="1" applyProtection="1">
      <alignment horizontal="right" vertical="center"/>
    </xf>
    <xf numFmtId="0" fontId="76" fillId="42" borderId="344" xfId="70" applyFont="1" applyFill="1" applyBorder="1" applyAlignment="1" applyProtection="1">
      <alignment horizontal="center" vertical="center" wrapText="1"/>
    </xf>
    <xf numFmtId="0" fontId="75" fillId="0" borderId="0" xfId="0" applyFont="1" applyAlignment="1" applyProtection="1">
      <alignment horizontal="center" vertical="center"/>
    </xf>
    <xf numFmtId="6" fontId="23" fillId="0" borderId="422" xfId="0" applyNumberFormat="1" applyFont="1" applyFill="1" applyBorder="1" applyAlignment="1" applyProtection="1">
      <alignment vertical="center"/>
    </xf>
    <xf numFmtId="6" fontId="26" fillId="0" borderId="437" xfId="28" applyNumberFormat="1" applyFont="1" applyFill="1" applyBorder="1" applyAlignment="1" applyProtection="1">
      <alignment vertical="center"/>
    </xf>
    <xf numFmtId="0" fontId="82" fillId="34" borderId="209" xfId="0" applyFont="1" applyFill="1" applyBorder="1" applyAlignment="1" applyProtection="1">
      <alignment horizontal="center" vertical="center" wrapText="1"/>
    </xf>
    <xf numFmtId="6" fontId="28" fillId="32" borderId="285" xfId="0" applyNumberFormat="1" applyFont="1" applyFill="1" applyBorder="1" applyAlignment="1" applyProtection="1">
      <alignment vertical="center"/>
    </xf>
    <xf numFmtId="6" fontId="28" fillId="32" borderId="280" xfId="0" applyNumberFormat="1" applyFont="1" applyFill="1" applyBorder="1" applyAlignment="1" applyProtection="1">
      <alignment vertical="center"/>
    </xf>
    <xf numFmtId="49" fontId="48" fillId="36" borderId="441" xfId="53" applyNumberFormat="1" applyFont="1" applyFill="1" applyBorder="1" applyAlignment="1" applyProtection="1">
      <alignment vertical="center"/>
    </xf>
    <xf numFmtId="1" fontId="96" fillId="25" borderId="442" xfId="53" quotePrefix="1" applyNumberFormat="1" applyFont="1" applyFill="1" applyBorder="1" applyAlignment="1" applyProtection="1">
      <alignment horizontal="center" vertical="center" wrapText="1"/>
    </xf>
    <xf numFmtId="6" fontId="23" fillId="0" borderId="438" xfId="54" applyNumberFormat="1" applyFont="1" applyFill="1" applyBorder="1" applyAlignment="1" applyProtection="1">
      <alignment horizontal="right" vertical="center"/>
    </xf>
    <xf numFmtId="6" fontId="23" fillId="0" borderId="444" xfId="54" applyNumberFormat="1" applyFont="1" applyFill="1" applyBorder="1" applyAlignment="1" applyProtection="1">
      <alignment horizontal="right" vertical="center"/>
    </xf>
    <xf numFmtId="6" fontId="23" fillId="0" borderId="439" xfId="54" applyNumberFormat="1" applyFont="1" applyFill="1" applyBorder="1" applyAlignment="1" applyProtection="1">
      <alignment horizontal="right" vertical="center"/>
    </xf>
    <xf numFmtId="0" fontId="82" fillId="41" borderId="442" xfId="64" applyFont="1" applyFill="1" applyBorder="1" applyAlignment="1">
      <alignment horizontal="center" vertical="center" wrapText="1"/>
    </xf>
    <xf numFmtId="0" fontId="82" fillId="39" borderId="442" xfId="64" applyFont="1" applyFill="1" applyBorder="1" applyAlignment="1">
      <alignment horizontal="center" vertical="center" wrapText="1"/>
    </xf>
    <xf numFmtId="0" fontId="26" fillId="25" borderId="442" xfId="58" applyFont="1" applyFill="1" applyBorder="1" applyAlignment="1">
      <alignment vertical="center"/>
    </xf>
    <xf numFmtId="1" fontId="106" fillId="25" borderId="442" xfId="68" quotePrefix="1" applyNumberFormat="1" applyFont="1" applyFill="1" applyBorder="1" applyAlignment="1" applyProtection="1">
      <alignment horizontal="center" vertical="center"/>
    </xf>
    <xf numFmtId="0" fontId="106" fillId="25" borderId="442" xfId="58" applyFont="1" applyFill="1" applyBorder="1" applyAlignment="1">
      <alignment horizontal="center" vertical="center"/>
    </xf>
    <xf numFmtId="0" fontId="23" fillId="25" borderId="429" xfId="58" applyFont="1" applyFill="1" applyBorder="1" applyAlignment="1">
      <alignment vertical="center"/>
    </xf>
    <xf numFmtId="0" fontId="23" fillId="0" borderId="445" xfId="58" applyNumberFormat="1" applyFont="1" applyFill="1" applyBorder="1" applyAlignment="1" applyProtection="1">
      <alignment vertical="center"/>
    </xf>
    <xf numFmtId="0" fontId="23" fillId="0" borderId="445" xfId="58" applyFont="1" applyFill="1" applyBorder="1" applyAlignment="1" applyProtection="1">
      <alignment vertical="center"/>
    </xf>
    <xf numFmtId="6" fontId="23" fillId="0" borderId="445" xfId="67" applyNumberFormat="1" applyFont="1" applyFill="1" applyBorder="1" applyAlignment="1">
      <alignment horizontal="right" vertical="center"/>
    </xf>
    <xf numFmtId="6" fontId="23" fillId="45" borderId="445" xfId="67" applyNumberFormat="1" applyFont="1" applyFill="1" applyBorder="1" applyAlignment="1">
      <alignment horizontal="right" vertical="center"/>
    </xf>
    <xf numFmtId="6" fontId="23" fillId="0" borderId="334" xfId="67" applyNumberFormat="1" applyFont="1" applyFill="1" applyBorder="1" applyAlignment="1">
      <alignment horizontal="right" vertical="center"/>
    </xf>
    <xf numFmtId="6" fontId="23" fillId="45" borderId="334" xfId="67" applyNumberFormat="1" applyFont="1" applyFill="1" applyBorder="1" applyAlignment="1">
      <alignment horizontal="right" vertical="center"/>
    </xf>
    <xf numFmtId="6" fontId="23" fillId="0" borderId="335" xfId="67" applyNumberFormat="1" applyFont="1" applyFill="1" applyBorder="1" applyAlignment="1">
      <alignment horizontal="right" vertical="center"/>
    </xf>
    <xf numFmtId="6" fontId="23" fillId="45" borderId="335" xfId="67" applyNumberFormat="1" applyFont="1" applyFill="1" applyBorder="1" applyAlignment="1">
      <alignment horizontal="right" vertical="center"/>
    </xf>
    <xf numFmtId="6" fontId="23" fillId="0" borderId="336" xfId="67" applyNumberFormat="1" applyFont="1" applyFill="1" applyBorder="1" applyAlignment="1">
      <alignment horizontal="right" vertical="center"/>
    </xf>
    <xf numFmtId="6" fontId="23" fillId="45" borderId="336" xfId="67" applyNumberFormat="1" applyFont="1" applyFill="1" applyBorder="1" applyAlignment="1">
      <alignment horizontal="right" vertical="center"/>
    </xf>
    <xf numFmtId="6" fontId="26" fillId="0" borderId="12" xfId="67" applyNumberFormat="1" applyFont="1" applyFill="1" applyBorder="1" applyAlignment="1">
      <alignment horizontal="right" vertical="center"/>
    </xf>
    <xf numFmtId="6" fontId="26" fillId="45" borderId="12" xfId="67" applyNumberFormat="1" applyFont="1" applyFill="1" applyBorder="1" applyAlignment="1">
      <alignment horizontal="right" vertical="center"/>
    </xf>
    <xf numFmtId="173" fontId="23" fillId="0" borderId="255" xfId="54" applyNumberFormat="1" applyFont="1" applyFill="1" applyBorder="1" applyAlignment="1" applyProtection="1">
      <alignment horizontal="right" vertical="center"/>
    </xf>
    <xf numFmtId="173" fontId="23" fillId="0" borderId="252" xfId="54" applyNumberFormat="1" applyFont="1" applyFill="1" applyBorder="1" applyAlignment="1" applyProtection="1">
      <alignment horizontal="right" vertical="center"/>
    </xf>
    <xf numFmtId="173" fontId="23" fillId="0" borderId="233" xfId="54" applyNumberFormat="1" applyFont="1" applyFill="1" applyBorder="1" applyAlignment="1" applyProtection="1">
      <alignment horizontal="right" vertical="center"/>
    </xf>
    <xf numFmtId="173" fontId="23" fillId="0" borderId="250" xfId="53" applyNumberFormat="1" applyFont="1" applyFill="1" applyBorder="1" applyAlignment="1" applyProtection="1">
      <alignment horizontal="right" vertical="center"/>
    </xf>
    <xf numFmtId="173" fontId="23" fillId="0" borderId="36" xfId="53" applyNumberFormat="1" applyFont="1" applyFill="1" applyBorder="1" applyAlignment="1" applyProtection="1">
      <alignment horizontal="right" vertical="center"/>
    </xf>
    <xf numFmtId="173" fontId="26" fillId="31" borderId="329" xfId="54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23" fillId="0" borderId="0" xfId="0" applyFont="1" applyFill="1" applyProtection="1"/>
    <xf numFmtId="0" fontId="82" fillId="34" borderId="344" xfId="0" applyFont="1" applyFill="1" applyBorder="1" applyAlignment="1" applyProtection="1">
      <alignment horizontal="center" vertical="center" wrapText="1"/>
    </xf>
    <xf numFmtId="49" fontId="35" fillId="34" borderId="224" xfId="0" applyNumberFormat="1" applyFont="1" applyFill="1" applyBorder="1" applyAlignment="1" applyProtection="1">
      <alignment horizontal="center" vertical="center" wrapText="1"/>
    </xf>
    <xf numFmtId="1" fontId="104" fillId="25" borderId="412" xfId="0" applyNumberFormat="1" applyFont="1" applyFill="1" applyBorder="1" applyAlignment="1" applyProtection="1">
      <alignment horizontal="center" vertical="center" wrapText="1"/>
    </xf>
    <xf numFmtId="1" fontId="104" fillId="25" borderId="209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center" wrapText="1"/>
    </xf>
    <xf numFmtId="0" fontId="113" fillId="0" borderId="0" xfId="0" applyFont="1" applyAlignment="1" applyProtection="1">
      <alignment horizontal="center" vertical="center"/>
    </xf>
    <xf numFmtId="0" fontId="35" fillId="0" borderId="0" xfId="0" applyFont="1" applyBorder="1" applyAlignment="1" applyProtection="1">
      <alignment wrapText="1"/>
    </xf>
    <xf numFmtId="0" fontId="35" fillId="0" borderId="0" xfId="0" applyFont="1" applyBorder="1" applyAlignment="1" applyProtection="1">
      <alignment horizontal="left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3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left" vertical="center"/>
    </xf>
    <xf numFmtId="6" fontId="26" fillId="0" borderId="0" xfId="0" applyNumberFormat="1" applyFont="1" applyFill="1" applyBorder="1" applyAlignment="1" applyProtection="1">
      <alignment horizontal="right" vertical="center"/>
    </xf>
    <xf numFmtId="170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Protection="1"/>
    <xf numFmtId="6" fontId="23" fillId="0" borderId="0" xfId="0" applyNumberFormat="1" applyFont="1" applyFill="1" applyBorder="1" applyAlignment="1" applyProtection="1">
      <alignment horizontal="right" vertical="center"/>
    </xf>
    <xf numFmtId="6" fontId="23" fillId="0" borderId="0" xfId="0" applyNumberFormat="1" applyFont="1" applyFill="1" applyBorder="1" applyAlignment="1" applyProtection="1">
      <alignment horizontal="left" vertical="center"/>
    </xf>
    <xf numFmtId="0" fontId="98" fillId="0" borderId="451" xfId="0" applyFont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0" fontId="23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35" fillId="24" borderId="343" xfId="0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7" fontId="42" fillId="0" borderId="0" xfId="32" applyNumberFormat="1" applyFont="1" applyAlignment="1" applyProtection="1">
      <alignment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vertical="center" wrapText="1"/>
    </xf>
    <xf numFmtId="1" fontId="96" fillId="25" borderId="447" xfId="28" quotePrefix="1" applyNumberFormat="1" applyFont="1" applyFill="1" applyBorder="1" applyAlignment="1" applyProtection="1">
      <alignment horizontal="center" vertical="center" wrapText="1"/>
    </xf>
    <xf numFmtId="6" fontId="25" fillId="0" borderId="377" xfId="0" applyNumberFormat="1" applyFont="1" applyFill="1" applyBorder="1" applyAlignment="1" applyProtection="1">
      <alignment vertical="center"/>
    </xf>
    <xf numFmtId="6" fontId="25" fillId="0" borderId="396" xfId="0" applyNumberFormat="1" applyFont="1" applyFill="1" applyBorder="1" applyAlignment="1" applyProtection="1">
      <alignment vertical="center"/>
    </xf>
    <xf numFmtId="6" fontId="26" fillId="0" borderId="437" xfId="32" applyNumberFormat="1" applyFont="1" applyBorder="1" applyAlignment="1" applyProtection="1">
      <alignment horizontal="right" vertical="center"/>
    </xf>
    <xf numFmtId="0" fontId="77" fillId="0" borderId="0" xfId="0" applyFont="1" applyBorder="1" applyAlignment="1" applyProtection="1">
      <alignment vertical="center" wrapText="1"/>
    </xf>
    <xf numFmtId="0" fontId="34" fillId="0" borderId="307" xfId="0" applyFont="1" applyBorder="1" applyAlignment="1" applyProtection="1">
      <alignment vertical="center"/>
    </xf>
    <xf numFmtId="38" fontId="0" fillId="0" borderId="0" xfId="0" applyNumberFormat="1" applyBorder="1" applyAlignment="1" applyProtection="1">
      <alignment vertical="center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3" fontId="23" fillId="0" borderId="330" xfId="53" applyNumberFormat="1" applyFont="1" applyFill="1" applyBorder="1" applyAlignment="1" applyProtection="1">
      <alignment horizontal="right" vertical="center"/>
    </xf>
    <xf numFmtId="3" fontId="25" fillId="0" borderId="235" xfId="30" applyNumberFormat="1" applyFont="1" applyFill="1" applyBorder="1" applyAlignment="1" applyProtection="1">
      <alignment horizontal="right" vertical="center"/>
    </xf>
    <xf numFmtId="3" fontId="25" fillId="0" borderId="238" xfId="30" applyNumberFormat="1" applyFont="1" applyFill="1" applyBorder="1" applyAlignment="1" applyProtection="1">
      <alignment horizontal="right" vertical="center"/>
    </xf>
    <xf numFmtId="3" fontId="25" fillId="0" borderId="233" xfId="30" applyNumberFormat="1" applyFont="1" applyFill="1" applyBorder="1" applyAlignment="1" applyProtection="1">
      <alignment horizontal="right" vertical="center"/>
    </xf>
    <xf numFmtId="6" fontId="26" fillId="0" borderId="214" xfId="54" applyNumberFormat="1" applyFont="1" applyFill="1" applyBorder="1" applyAlignment="1" applyProtection="1">
      <alignment horizontal="right" vertical="center"/>
    </xf>
    <xf numFmtId="3" fontId="26" fillId="0" borderId="40" xfId="54" applyNumberFormat="1" applyFont="1" applyFill="1" applyBorder="1" applyAlignment="1" applyProtection="1">
      <alignment horizontal="right" vertical="center"/>
    </xf>
    <xf numFmtId="3" fontId="23" fillId="0" borderId="246" xfId="53" applyNumberFormat="1" applyFont="1" applyFill="1" applyBorder="1" applyAlignment="1" applyProtection="1">
      <alignment horizontal="right" vertical="center"/>
    </xf>
    <xf numFmtId="3" fontId="23" fillId="0" borderId="44" xfId="53" applyNumberFormat="1" applyFont="1" applyFill="1" applyBorder="1" applyAlignment="1" applyProtection="1">
      <alignment horizontal="right" vertical="center"/>
    </xf>
    <xf numFmtId="3" fontId="23" fillId="0" borderId="46" xfId="53" applyNumberFormat="1" applyFont="1" applyFill="1" applyBorder="1" applyAlignment="1" applyProtection="1">
      <alignment horizontal="right" vertical="center"/>
    </xf>
    <xf numFmtId="6" fontId="23" fillId="38" borderId="391" xfId="53" applyNumberFormat="1" applyFont="1" applyFill="1" applyBorder="1" applyAlignment="1" applyProtection="1">
      <alignment horizontal="right" vertical="center"/>
    </xf>
    <xf numFmtId="6" fontId="23" fillId="38" borderId="444" xfId="53" applyNumberFormat="1" applyFont="1" applyFill="1" applyBorder="1" applyAlignment="1" applyProtection="1">
      <alignment horizontal="right" vertical="center"/>
    </xf>
    <xf numFmtId="6" fontId="23" fillId="31" borderId="444" xfId="53" applyNumberFormat="1" applyFont="1" applyFill="1" applyBorder="1" applyAlignment="1" applyProtection="1">
      <alignment horizontal="right" vertical="center"/>
    </xf>
    <xf numFmtId="6" fontId="26" fillId="38" borderId="454" xfId="54" applyNumberFormat="1" applyFont="1" applyFill="1" applyBorder="1" applyAlignment="1" applyProtection="1">
      <alignment horizontal="right" vertical="center"/>
    </xf>
    <xf numFmtId="6" fontId="26" fillId="38" borderId="220" xfId="54" applyNumberFormat="1" applyFont="1" applyFill="1" applyBorder="1" applyAlignment="1" applyProtection="1">
      <alignment horizontal="right" vertical="center"/>
    </xf>
    <xf numFmtId="6" fontId="23" fillId="35" borderId="448" xfId="0" applyNumberFormat="1" applyFont="1" applyFill="1" applyBorder="1" applyAlignment="1" applyProtection="1">
      <alignment horizontal="right" vertical="center"/>
    </xf>
    <xf numFmtId="0" fontId="26" fillId="35" borderId="377" xfId="0" applyFont="1" applyFill="1" applyBorder="1" applyAlignment="1" applyProtection="1">
      <alignment horizontal="center" vertical="center" wrapText="1"/>
    </xf>
    <xf numFmtId="0" fontId="26" fillId="35" borderId="377" xfId="0" applyFont="1" applyFill="1" applyBorder="1" applyAlignment="1" applyProtection="1">
      <alignment vertical="center" wrapText="1"/>
    </xf>
    <xf numFmtId="3" fontId="23" fillId="35" borderId="377" xfId="0" applyNumberFormat="1" applyFont="1" applyFill="1" applyBorder="1" applyAlignment="1" applyProtection="1">
      <alignment horizontal="right" vertical="center"/>
    </xf>
    <xf numFmtId="6" fontId="23" fillId="35" borderId="377" xfId="0" applyNumberFormat="1" applyFont="1" applyFill="1" applyBorder="1" applyAlignment="1" applyProtection="1">
      <alignment horizontal="right" vertical="center"/>
    </xf>
    <xf numFmtId="38" fontId="23" fillId="35" borderId="377" xfId="0" applyNumberFormat="1" applyFont="1" applyFill="1" applyBorder="1" applyAlignment="1" applyProtection="1">
      <alignment horizontal="right" vertical="center"/>
    </xf>
    <xf numFmtId="0" fontId="26" fillId="0" borderId="455" xfId="0" applyFont="1" applyBorder="1" applyProtection="1"/>
    <xf numFmtId="0" fontId="26" fillId="0" borderId="456" xfId="0" applyFont="1" applyBorder="1" applyAlignment="1" applyProtection="1">
      <alignment horizontal="center" vertical="center" wrapText="1"/>
    </xf>
    <xf numFmtId="0" fontId="26" fillId="0" borderId="456" xfId="0" applyFont="1" applyBorder="1" applyAlignment="1" applyProtection="1">
      <alignment vertical="center" wrapText="1"/>
    </xf>
    <xf numFmtId="3" fontId="26" fillId="0" borderId="456" xfId="0" applyNumberFormat="1" applyFont="1" applyFill="1" applyBorder="1" applyAlignment="1" applyProtection="1">
      <alignment horizontal="right" vertical="center"/>
    </xf>
    <xf numFmtId="6" fontId="26" fillId="0" borderId="456" xfId="0" applyNumberFormat="1" applyFont="1" applyBorder="1" applyAlignment="1" applyProtection="1">
      <alignment horizontal="right" vertical="center"/>
    </xf>
    <xf numFmtId="6" fontId="26" fillId="0" borderId="455" xfId="0" applyNumberFormat="1" applyFont="1" applyBorder="1" applyAlignment="1" applyProtection="1">
      <alignment horizontal="right" vertical="center"/>
    </xf>
    <xf numFmtId="6" fontId="26" fillId="31" borderId="455" xfId="0" applyNumberFormat="1" applyFont="1" applyFill="1" applyBorder="1" applyAlignment="1" applyProtection="1">
      <alignment horizontal="right" vertical="center"/>
    </xf>
    <xf numFmtId="6" fontId="26" fillId="34" borderId="455" xfId="0" applyNumberFormat="1" applyFont="1" applyFill="1" applyBorder="1" applyAlignment="1" applyProtection="1">
      <alignment horizontal="right" vertical="center"/>
    </xf>
    <xf numFmtId="6" fontId="26" fillId="33" borderId="455" xfId="0" applyNumberFormat="1" applyFont="1" applyFill="1" applyBorder="1" applyAlignment="1" applyProtection="1">
      <alignment horizontal="right" vertical="center"/>
    </xf>
    <xf numFmtId="6" fontId="26" fillId="0" borderId="455" xfId="0" applyNumberFormat="1" applyFont="1" applyFill="1" applyBorder="1" applyAlignment="1" applyProtection="1">
      <alignment horizontal="right" vertical="center"/>
    </xf>
    <xf numFmtId="6" fontId="26" fillId="44" borderId="455" xfId="0" applyNumberFormat="1" applyFont="1" applyFill="1" applyBorder="1" applyAlignment="1" applyProtection="1">
      <alignment horizontal="right" vertical="center"/>
    </xf>
    <xf numFmtId="38" fontId="26" fillId="0" borderId="455" xfId="0" applyNumberFormat="1" applyFont="1" applyBorder="1" applyAlignment="1" applyProtection="1">
      <alignment horizontal="right" vertical="center"/>
    </xf>
    <xf numFmtId="6" fontId="26" fillId="38" borderId="455" xfId="0" applyNumberFormat="1" applyFont="1" applyFill="1" applyBorder="1" applyAlignment="1" applyProtection="1">
      <alignment horizontal="right" vertical="center"/>
    </xf>
    <xf numFmtId="170" fontId="26" fillId="0" borderId="455" xfId="0" applyNumberFormat="1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31" borderId="12" xfId="0" applyNumberFormat="1" applyFont="1" applyFill="1" applyBorder="1" applyAlignment="1" applyProtection="1">
      <alignment horizontal="right" vertical="center"/>
    </xf>
    <xf numFmtId="6" fontId="26" fillId="33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4" borderId="12" xfId="0" applyNumberFormat="1" applyFont="1" applyFill="1" applyBorder="1" applyAlignment="1" applyProtection="1">
      <alignment horizontal="right" vertical="center"/>
    </xf>
    <xf numFmtId="170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6" fontId="26" fillId="38" borderId="12" xfId="0" applyNumberFormat="1" applyFont="1" applyFill="1" applyBorder="1" applyAlignment="1" applyProtection="1">
      <alignment horizontal="right" vertical="center"/>
    </xf>
    <xf numFmtId="6" fontId="26" fillId="0" borderId="377" xfId="31" applyNumberFormat="1" applyFont="1" applyFill="1" applyBorder="1" applyAlignment="1" applyProtection="1">
      <alignment vertical="center"/>
    </xf>
    <xf numFmtId="6" fontId="26" fillId="44" borderId="377" xfId="31" applyNumberFormat="1" applyFont="1" applyFill="1" applyBorder="1" applyAlignment="1" applyProtection="1">
      <alignment vertical="center"/>
    </xf>
    <xf numFmtId="6" fontId="26" fillId="33" borderId="377" xfId="31" applyNumberFormat="1" applyFont="1" applyFill="1" applyBorder="1" applyAlignment="1" applyProtection="1">
      <alignment vertical="center"/>
    </xf>
    <xf numFmtId="6" fontId="26" fillId="0" borderId="12" xfId="31" applyNumberFormat="1" applyFont="1" applyFill="1" applyBorder="1" applyAlignment="1" applyProtection="1">
      <alignment vertical="center"/>
    </xf>
    <xf numFmtId="6" fontId="26" fillId="44" borderId="12" xfId="31" applyNumberFormat="1" applyFont="1" applyFill="1" applyBorder="1" applyAlignment="1" applyProtection="1">
      <alignment vertical="center"/>
    </xf>
    <xf numFmtId="6" fontId="26" fillId="33" borderId="12" xfId="31" applyNumberFormat="1" applyFont="1" applyFill="1" applyBorder="1" applyAlignment="1" applyProtection="1">
      <alignment vertical="center"/>
    </xf>
    <xf numFmtId="6" fontId="26" fillId="0" borderId="12" xfId="96" applyNumberFormat="1" applyFont="1" applyFill="1" applyBorder="1" applyAlignment="1" applyProtection="1">
      <alignment vertical="center"/>
    </xf>
    <xf numFmtId="6" fontId="23" fillId="0" borderId="0" xfId="0" applyNumberFormat="1" applyFont="1" applyFill="1" applyAlignment="1" applyProtection="1">
      <alignment vertical="center" wrapText="1"/>
    </xf>
    <xf numFmtId="0" fontId="26" fillId="0" borderId="0" xfId="0" applyFont="1" applyFill="1" applyAlignment="1" applyProtection="1">
      <alignment vertical="center"/>
    </xf>
    <xf numFmtId="5" fontId="25" fillId="0" borderId="0" xfId="0" applyNumberFormat="1" applyFont="1" applyFill="1" applyBorder="1" applyAlignment="1" applyProtection="1">
      <alignment vertical="center"/>
    </xf>
    <xf numFmtId="0" fontId="98" fillId="0" borderId="0" xfId="0" applyFont="1" applyFill="1" applyAlignment="1" applyProtection="1">
      <alignment horizontal="center" vertical="center"/>
    </xf>
    <xf numFmtId="5" fontId="25" fillId="0" borderId="0" xfId="0" applyNumberFormat="1" applyFont="1" applyFill="1" applyAlignment="1" applyProtection="1">
      <alignment vertical="center"/>
    </xf>
    <xf numFmtId="1" fontId="30" fillId="25" borderId="447" xfId="53" quotePrefix="1" applyNumberFormat="1" applyFont="1" applyFill="1" applyBorder="1" applyAlignment="1" applyProtection="1">
      <alignment horizontal="center"/>
    </xf>
    <xf numFmtId="1" fontId="30" fillId="25" borderId="447" xfId="53" quotePrefix="1" applyNumberFormat="1" applyFont="1" applyFill="1" applyBorder="1" applyAlignment="1" applyProtection="1">
      <alignment horizontal="center" vertical="center"/>
    </xf>
    <xf numFmtId="0" fontId="0" fillId="32" borderId="450" xfId="0" applyFill="1" applyBorder="1" applyAlignment="1" applyProtection="1">
      <alignment vertical="center"/>
    </xf>
    <xf numFmtId="0" fontId="0" fillId="32" borderId="446" xfId="0" applyFill="1" applyBorder="1" applyAlignment="1" applyProtection="1">
      <alignment vertical="center"/>
    </xf>
    <xf numFmtId="0" fontId="0" fillId="32" borderId="449" xfId="0" applyFill="1" applyBorder="1" applyAlignment="1" applyProtection="1">
      <alignment vertical="center"/>
    </xf>
    <xf numFmtId="0" fontId="0" fillId="30" borderId="450" xfId="0" applyFill="1" applyBorder="1" applyAlignment="1" applyProtection="1">
      <alignment vertical="center"/>
    </xf>
    <xf numFmtId="0" fontId="0" fillId="30" borderId="446" xfId="0" applyFill="1" applyBorder="1" applyAlignment="1" applyProtection="1">
      <alignment vertical="center"/>
    </xf>
    <xf numFmtId="0" fontId="0" fillId="30" borderId="449" xfId="0" applyFill="1" applyBorder="1" applyAlignment="1" applyProtection="1">
      <alignment vertical="center"/>
    </xf>
    <xf numFmtId="6" fontId="23" fillId="0" borderId="265" xfId="54" applyNumberFormat="1" applyFont="1" applyFill="1" applyBorder="1" applyAlignment="1" applyProtection="1">
      <alignment horizontal="right" vertical="center"/>
    </xf>
    <xf numFmtId="38" fontId="23" fillId="0" borderId="391" xfId="54" applyNumberFormat="1" applyFont="1" applyFill="1" applyBorder="1" applyAlignment="1" applyProtection="1">
      <alignment horizontal="right" vertical="center"/>
    </xf>
    <xf numFmtId="6" fontId="23" fillId="0" borderId="258" xfId="54" applyNumberFormat="1" applyFont="1" applyFill="1" applyBorder="1" applyAlignment="1" applyProtection="1">
      <alignment horizontal="right" vertical="center"/>
    </xf>
    <xf numFmtId="6" fontId="23" fillId="0" borderId="378" xfId="54" applyNumberFormat="1" applyFont="1" applyFill="1" applyBorder="1" applyAlignment="1" applyProtection="1">
      <alignment horizontal="right" vertical="center"/>
    </xf>
    <xf numFmtId="0" fontId="82" fillId="44" borderId="447" xfId="0" applyFont="1" applyFill="1" applyBorder="1" applyAlignment="1" applyProtection="1">
      <alignment horizontal="center" vertical="center" wrapText="1"/>
    </xf>
    <xf numFmtId="1" fontId="30" fillId="25" borderId="447" xfId="0" applyNumberFormat="1" applyFont="1" applyFill="1" applyBorder="1" applyAlignment="1" applyProtection="1">
      <alignment horizontal="center" vertical="center"/>
    </xf>
    <xf numFmtId="6" fontId="26" fillId="33" borderId="457" xfId="31" applyNumberFormat="1" applyFont="1" applyFill="1" applyBorder="1" applyAlignment="1" applyProtection="1">
      <alignment vertical="center"/>
    </xf>
    <xf numFmtId="6" fontId="0" fillId="0" borderId="0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452" xfId="0" applyBorder="1" applyAlignment="1" applyProtection="1">
      <alignment horizontal="center" vertical="center"/>
    </xf>
    <xf numFmtId="6" fontId="0" fillId="0" borderId="451" xfId="0" applyNumberFormat="1" applyBorder="1" applyAlignment="1" applyProtection="1">
      <alignment horizontal="center" vertical="center"/>
    </xf>
    <xf numFmtId="0" fontId="23" fillId="0" borderId="452" xfId="0" applyFont="1" applyBorder="1" applyAlignment="1" applyProtection="1">
      <alignment vertical="center"/>
    </xf>
    <xf numFmtId="6" fontId="23" fillId="0" borderId="207" xfId="54" applyNumberFormat="1" applyFont="1" applyFill="1" applyBorder="1" applyAlignment="1" applyProtection="1">
      <alignment horizontal="left" vertical="center"/>
    </xf>
    <xf numFmtId="0" fontId="27" fillId="0" borderId="459" xfId="0" applyFont="1" applyFill="1" applyBorder="1" applyAlignment="1" applyProtection="1">
      <alignment horizontal="left" vertical="center"/>
    </xf>
    <xf numFmtId="0" fontId="27" fillId="0" borderId="460" xfId="0" applyFont="1" applyFill="1" applyBorder="1" applyAlignment="1" applyProtection="1">
      <alignment horizontal="left" vertical="center"/>
    </xf>
    <xf numFmtId="0" fontId="28" fillId="0" borderId="460" xfId="0" quotePrefix="1" applyFont="1" applyFill="1" applyBorder="1" applyAlignment="1" applyProtection="1">
      <alignment horizontal="left" vertical="center" wrapText="1"/>
    </xf>
    <xf numFmtId="0" fontId="28" fillId="0" borderId="460" xfId="0" applyFont="1" applyFill="1" applyBorder="1" applyAlignment="1" applyProtection="1">
      <alignment horizontal="left" vertical="center"/>
    </xf>
    <xf numFmtId="0" fontId="27" fillId="0" borderId="306" xfId="0" quotePrefix="1" applyFont="1" applyFill="1" applyBorder="1" applyAlignment="1" applyProtection="1">
      <alignment horizontal="left" vertical="center" wrapText="1"/>
    </xf>
    <xf numFmtId="6" fontId="28" fillId="0" borderId="461" xfId="0" applyNumberFormat="1" applyFont="1" applyFill="1" applyBorder="1" applyAlignment="1" applyProtection="1">
      <alignment vertical="center"/>
    </xf>
    <xf numFmtId="6" fontId="28" fillId="0" borderId="462" xfId="0" applyNumberFormat="1" applyFont="1" applyFill="1" applyBorder="1" applyAlignment="1" applyProtection="1">
      <alignment vertical="center"/>
    </xf>
    <xf numFmtId="6" fontId="27" fillId="0" borderId="284" xfId="0" applyNumberFormat="1" applyFont="1" applyFill="1" applyBorder="1" applyAlignment="1" applyProtection="1">
      <alignment vertical="center"/>
    </xf>
    <xf numFmtId="0" fontId="32" fillId="38" borderId="463" xfId="0" applyFont="1" applyFill="1" applyBorder="1" applyAlignment="1" applyProtection="1">
      <alignment horizontal="center" vertical="center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Protection="1"/>
    <xf numFmtId="49" fontId="35" fillId="34" borderId="314" xfId="53" applyNumberFormat="1" applyFont="1" applyFill="1" applyBorder="1" applyAlignment="1" applyProtection="1">
      <alignment horizontal="center" vertical="center" wrapText="1"/>
    </xf>
    <xf numFmtId="38" fontId="23" fillId="0" borderId="261" xfId="252" applyNumberFormat="1" applyFont="1" applyFill="1" applyBorder="1" applyAlignment="1" applyProtection="1">
      <alignment vertical="center"/>
    </xf>
    <xf numFmtId="0" fontId="26" fillId="0" borderId="361" xfId="64" applyFont="1" applyFill="1" applyBorder="1" applyAlignment="1" applyProtection="1">
      <alignment horizontal="left" vertical="center"/>
    </xf>
    <xf numFmtId="173" fontId="23" fillId="0" borderId="353" xfId="252" applyNumberFormat="1" applyFont="1" applyFill="1" applyBorder="1" applyAlignment="1" applyProtection="1">
      <alignment vertical="center"/>
    </xf>
    <xf numFmtId="173" fontId="23" fillId="0" borderId="348" xfId="252" applyNumberFormat="1" applyFont="1" applyFill="1" applyBorder="1" applyAlignment="1" applyProtection="1">
      <alignment vertical="center"/>
    </xf>
    <xf numFmtId="173" fontId="23" fillId="0" borderId="261" xfId="252" applyNumberFormat="1" applyFont="1" applyFill="1" applyBorder="1" applyAlignment="1" applyProtection="1">
      <alignment vertical="center"/>
    </xf>
    <xf numFmtId="6" fontId="81" fillId="0" borderId="355" xfId="64" applyNumberFormat="1" applyFont="1" applyFill="1" applyBorder="1" applyAlignment="1" applyProtection="1">
      <alignment vertical="center"/>
    </xf>
    <xf numFmtId="6" fontId="81" fillId="0" borderId="261" xfId="64" applyNumberFormat="1" applyFont="1" applyFill="1" applyBorder="1" applyAlignment="1" applyProtection="1">
      <alignment vertical="center"/>
    </xf>
    <xf numFmtId="6" fontId="89" fillId="0" borderId="362" xfId="64" applyNumberFormat="1" applyFont="1" applyFill="1" applyBorder="1" applyAlignment="1" applyProtection="1">
      <alignment vertical="center"/>
    </xf>
    <xf numFmtId="38" fontId="23" fillId="0" borderId="372" xfId="54" applyNumberFormat="1" applyFont="1" applyFill="1" applyBorder="1" applyAlignment="1" applyProtection="1">
      <alignment horizontal="right" vertical="center"/>
    </xf>
    <xf numFmtId="38" fontId="23" fillId="0" borderId="270" xfId="54" applyNumberFormat="1" applyFont="1" applyFill="1" applyBorder="1" applyAlignment="1" applyProtection="1">
      <alignment horizontal="right" vertical="center"/>
    </xf>
    <xf numFmtId="38" fontId="23" fillId="0" borderId="373" xfId="54" applyNumberFormat="1" applyFont="1" applyFill="1" applyBorder="1" applyAlignment="1" applyProtection="1">
      <alignment horizontal="right" vertical="center"/>
    </xf>
    <xf numFmtId="38" fontId="26" fillId="0" borderId="329" xfId="54" applyNumberFormat="1" applyFont="1" applyFill="1" applyBorder="1" applyAlignment="1" applyProtection="1">
      <alignment horizontal="right" vertical="center"/>
    </xf>
    <xf numFmtId="6" fontId="26" fillId="0" borderId="379" xfId="54" applyNumberFormat="1" applyFont="1" applyFill="1" applyBorder="1" applyAlignment="1" applyProtection="1">
      <alignment horizontal="right" vertical="center"/>
    </xf>
    <xf numFmtId="6" fontId="26" fillId="0" borderId="443" xfId="54" applyNumberFormat="1" applyFont="1" applyFill="1" applyBorder="1" applyAlignment="1" applyProtection="1">
      <alignment horizontal="right" vertical="center"/>
    </xf>
    <xf numFmtId="0" fontId="0" fillId="0" borderId="0" xfId="0" applyFill="1"/>
    <xf numFmtId="38" fontId="23" fillId="0" borderId="250" xfId="0" applyNumberFormat="1" applyFont="1" applyBorder="1" applyAlignment="1" applyProtection="1">
      <alignment vertical="center"/>
    </xf>
    <xf numFmtId="38" fontId="23" fillId="0" borderId="250" xfId="28" applyNumberFormat="1" applyFont="1" applyBorder="1" applyAlignment="1" applyProtection="1">
      <alignment vertical="center"/>
    </xf>
    <xf numFmtId="38" fontId="23" fillId="0" borderId="250" xfId="0" applyNumberFormat="1" applyFont="1" applyFill="1" applyBorder="1" applyAlignment="1" applyProtection="1">
      <alignment vertical="center"/>
    </xf>
    <xf numFmtId="38" fontId="23" fillId="0" borderId="366" xfId="0" applyNumberFormat="1" applyFont="1" applyFill="1" applyBorder="1" applyAlignment="1" applyProtection="1">
      <alignment vertical="center"/>
    </xf>
    <xf numFmtId="38" fontId="23" fillId="0" borderId="366" xfId="0" applyNumberFormat="1" applyFont="1" applyBorder="1" applyAlignment="1" applyProtection="1">
      <alignment vertical="center"/>
    </xf>
    <xf numFmtId="38" fontId="26" fillId="0" borderId="12" xfId="0" applyNumberFormat="1" applyFont="1" applyFill="1" applyBorder="1" applyAlignment="1" applyProtection="1">
      <alignment vertical="center"/>
    </xf>
    <xf numFmtId="38" fontId="23" fillId="0" borderId="267" xfId="0" applyNumberFormat="1" applyFont="1" applyBorder="1" applyAlignment="1" applyProtection="1">
      <alignment vertical="center"/>
    </xf>
    <xf numFmtId="6" fontId="23" fillId="0" borderId="257" xfId="0" applyNumberFormat="1" applyFont="1" applyBorder="1" applyAlignment="1" applyProtection="1">
      <alignment vertical="center"/>
    </xf>
    <xf numFmtId="6" fontId="23" fillId="26" borderId="257" xfId="0" applyNumberFormat="1" applyFont="1" applyFill="1" applyBorder="1" applyAlignment="1" applyProtection="1">
      <alignment vertical="center"/>
    </xf>
    <xf numFmtId="6" fontId="23" fillId="0" borderId="347" xfId="0" applyNumberFormat="1" applyFont="1" applyBorder="1" applyAlignment="1" applyProtection="1">
      <alignment vertical="center"/>
    </xf>
    <xf numFmtId="6" fontId="23" fillId="26" borderId="347" xfId="0" applyNumberFormat="1" applyFont="1" applyFill="1" applyBorder="1" applyAlignment="1" applyProtection="1">
      <alignment vertical="center"/>
    </xf>
    <xf numFmtId="6" fontId="23" fillId="0" borderId="257" xfId="0" applyNumberFormat="1" applyFont="1" applyFill="1" applyBorder="1" applyAlignment="1" applyProtection="1">
      <alignment vertical="center"/>
    </xf>
    <xf numFmtId="6" fontId="23" fillId="30" borderId="257" xfId="0" applyNumberFormat="1" applyFont="1" applyFill="1" applyBorder="1" applyAlignment="1" applyProtection="1">
      <alignment vertical="center"/>
    </xf>
    <xf numFmtId="6" fontId="23" fillId="26" borderId="250" xfId="0" applyNumberFormat="1" applyFont="1" applyFill="1" applyBorder="1" applyAlignment="1" applyProtection="1">
      <alignment vertical="center"/>
    </xf>
    <xf numFmtId="6" fontId="23" fillId="26" borderId="366" xfId="0" applyNumberFormat="1" applyFont="1" applyFill="1" applyBorder="1" applyAlignment="1" applyProtection="1">
      <alignment vertical="center"/>
    </xf>
    <xf numFmtId="6" fontId="23" fillId="26" borderId="250" xfId="28" applyNumberFormat="1" applyFont="1" applyFill="1" applyBorder="1" applyAlignment="1" applyProtection="1">
      <alignment vertical="center"/>
    </xf>
    <xf numFmtId="6" fontId="23" fillId="26" borderId="366" xfId="28" applyNumberFormat="1" applyFont="1" applyFill="1" applyBorder="1" applyAlignment="1" applyProtection="1">
      <alignment vertical="center"/>
    </xf>
    <xf numFmtId="6" fontId="73" fillId="0" borderId="12" xfId="0" applyNumberFormat="1" applyFont="1" applyFill="1" applyBorder="1" applyAlignment="1" applyProtection="1">
      <alignment vertical="center"/>
    </xf>
    <xf numFmtId="6" fontId="23" fillId="0" borderId="250" xfId="28" applyNumberFormat="1" applyFont="1" applyFill="1" applyBorder="1" applyAlignment="1" applyProtection="1">
      <alignment vertical="center"/>
    </xf>
    <xf numFmtId="6" fontId="23" fillId="0" borderId="36" xfId="28" applyNumberFormat="1" applyFont="1" applyFill="1" applyBorder="1" applyAlignment="1" applyProtection="1">
      <alignment vertical="center"/>
    </xf>
    <xf numFmtId="6" fontId="23" fillId="0" borderId="49" xfId="28" applyNumberFormat="1" applyFont="1" applyFill="1" applyBorder="1" applyAlignment="1" applyProtection="1">
      <alignment vertical="center"/>
    </xf>
    <xf numFmtId="38" fontId="73" fillId="0" borderId="12" xfId="28" applyNumberFormat="1" applyFont="1" applyFill="1" applyBorder="1" applyAlignment="1" applyProtection="1">
      <alignment vertical="center"/>
    </xf>
    <xf numFmtId="1" fontId="96" fillId="25" borderId="453" xfId="64" quotePrefix="1" applyNumberFormat="1" applyFont="1" applyFill="1" applyBorder="1" applyAlignment="1" applyProtection="1">
      <alignment horizontal="center" vertical="center" wrapText="1"/>
    </xf>
    <xf numFmtId="6" fontId="81" fillId="0" borderId="464" xfId="64" applyNumberFormat="1" applyFont="1" applyFill="1" applyBorder="1" applyAlignment="1" applyProtection="1">
      <alignment vertical="center"/>
    </xf>
    <xf numFmtId="6" fontId="81" fillId="0" borderId="458" xfId="64" applyNumberFormat="1" applyFont="1" applyFill="1" applyBorder="1" applyAlignment="1" applyProtection="1">
      <alignment vertical="center"/>
    </xf>
    <xf numFmtId="6" fontId="89" fillId="27" borderId="434" xfId="64" applyNumberFormat="1" applyFont="1" applyFill="1" applyBorder="1" applyAlignment="1" applyProtection="1">
      <alignment horizontal="left" vertical="center"/>
    </xf>
    <xf numFmtId="40" fontId="81" fillId="0" borderId="464" xfId="64" applyNumberFormat="1" applyFont="1" applyFill="1" applyBorder="1" applyAlignment="1" applyProtection="1">
      <alignment vertical="center"/>
    </xf>
    <xf numFmtId="40" fontId="81" fillId="0" borderId="355" xfId="64" applyNumberFormat="1" applyFont="1" applyFill="1" applyBorder="1" applyAlignment="1" applyProtection="1">
      <alignment vertical="center"/>
    </xf>
    <xf numFmtId="40" fontId="81" fillId="0" borderId="458" xfId="64" applyNumberFormat="1" applyFont="1" applyFill="1" applyBorder="1" applyAlignment="1" applyProtection="1">
      <alignment vertical="center"/>
    </xf>
    <xf numFmtId="40" fontId="81" fillId="0" borderId="261" xfId="64" applyNumberFormat="1" applyFont="1" applyFill="1" applyBorder="1" applyAlignment="1" applyProtection="1">
      <alignment vertical="center"/>
    </xf>
    <xf numFmtId="40" fontId="89" fillId="0" borderId="362" xfId="64" applyNumberFormat="1" applyFont="1" applyFill="1" applyBorder="1" applyAlignment="1" applyProtection="1">
      <alignment vertical="center"/>
    </xf>
    <xf numFmtId="40" fontId="89" fillId="27" borderId="371" xfId="64" applyNumberFormat="1" applyFont="1" applyFill="1" applyBorder="1" applyAlignment="1" applyProtection="1">
      <alignment horizontal="left" vertical="center"/>
    </xf>
    <xf numFmtId="40" fontId="89" fillId="27" borderId="434" xfId="64" applyNumberFormat="1" applyFont="1" applyFill="1" applyBorder="1" applyAlignment="1" applyProtection="1">
      <alignment horizontal="left" vertical="center"/>
    </xf>
    <xf numFmtId="0" fontId="82" fillId="37" borderId="447" xfId="47846" applyFont="1" applyFill="1" applyBorder="1" applyAlignment="1">
      <alignment horizontal="center" vertical="center" wrapText="1"/>
    </xf>
    <xf numFmtId="166" fontId="82" fillId="59" borderId="344" xfId="64" applyNumberFormat="1" applyFont="1" applyFill="1" applyBorder="1" applyAlignment="1" applyProtection="1">
      <alignment horizontal="center" vertical="center" wrapText="1"/>
    </xf>
    <xf numFmtId="0" fontId="82" fillId="43" borderId="447" xfId="47846" applyFont="1" applyFill="1" applyBorder="1" applyAlignment="1">
      <alignment horizontal="center" vertical="center" wrapText="1"/>
    </xf>
    <xf numFmtId="6" fontId="82" fillId="43" borderId="447" xfId="47846" applyNumberFormat="1" applyFont="1" applyFill="1" applyBorder="1" applyAlignment="1">
      <alignment horizontal="center" vertical="center" wrapText="1"/>
    </xf>
    <xf numFmtId="6" fontId="23" fillId="44" borderId="353" xfId="64" applyNumberFormat="1" applyFont="1" applyFill="1" applyBorder="1" applyAlignment="1" applyProtection="1">
      <alignment vertical="center"/>
    </xf>
    <xf numFmtId="6" fontId="23" fillId="44" borderId="355" xfId="64" applyNumberFormat="1" applyFont="1" applyFill="1" applyBorder="1" applyAlignment="1" applyProtection="1">
      <alignment vertical="center"/>
    </xf>
    <xf numFmtId="6" fontId="23" fillId="44" borderId="348" xfId="64" applyNumberFormat="1" applyFont="1" applyFill="1" applyBorder="1" applyAlignment="1" applyProtection="1">
      <alignment vertical="center"/>
    </xf>
    <xf numFmtId="6" fontId="23" fillId="44" borderId="261" xfId="64" applyNumberFormat="1" applyFont="1" applyFill="1" applyBorder="1" applyAlignment="1" applyProtection="1">
      <alignment vertical="center"/>
    </xf>
    <xf numFmtId="6" fontId="26" fillId="44" borderId="362" xfId="64" applyNumberFormat="1" applyFont="1" applyFill="1" applyBorder="1" applyAlignment="1" applyProtection="1">
      <alignment vertical="center"/>
    </xf>
    <xf numFmtId="0" fontId="35" fillId="43" borderId="344" xfId="64" applyFont="1" applyFill="1" applyBorder="1" applyAlignment="1" applyProtection="1">
      <alignment horizontal="center" vertical="center" wrapText="1"/>
    </xf>
    <xf numFmtId="171" fontId="82" fillId="59" borderId="344" xfId="48" applyNumberFormat="1" applyFont="1" applyFill="1" applyBorder="1" applyAlignment="1" applyProtection="1">
      <alignment horizontal="center" vertical="center" wrapText="1"/>
    </xf>
    <xf numFmtId="166" fontId="82" fillId="61" borderId="447" xfId="64" applyNumberFormat="1" applyFont="1" applyFill="1" applyBorder="1" applyAlignment="1" applyProtection="1">
      <alignment horizontal="center" vertical="center" wrapText="1"/>
    </xf>
    <xf numFmtId="0" fontId="82" fillId="51" borderId="428" xfId="47846" applyFont="1" applyFill="1" applyBorder="1" applyAlignment="1">
      <alignment horizontal="center" vertical="center" wrapText="1"/>
    </xf>
    <xf numFmtId="6" fontId="82" fillId="51" borderId="428" xfId="47846" applyNumberFormat="1" applyFont="1" applyFill="1" applyBorder="1" applyAlignment="1">
      <alignment horizontal="center" vertical="center" wrapText="1"/>
    </xf>
    <xf numFmtId="171" fontId="82" fillId="51" borderId="428" xfId="47846" applyNumberFormat="1" applyFont="1" applyFill="1" applyBorder="1" applyAlignment="1">
      <alignment horizontal="center" vertical="center" wrapText="1"/>
    </xf>
    <xf numFmtId="6" fontId="82" fillId="37" borderId="428" xfId="47846" applyNumberFormat="1" applyFont="1" applyFill="1" applyBorder="1" applyAlignment="1">
      <alignment horizontal="center" vertical="center" wrapText="1"/>
    </xf>
    <xf numFmtId="171" fontId="82" fillId="37" borderId="428" xfId="47846" applyNumberFormat="1" applyFont="1" applyFill="1" applyBorder="1" applyAlignment="1">
      <alignment horizontal="center" vertical="center" wrapText="1"/>
    </xf>
    <xf numFmtId="6" fontId="82" fillId="37" borderId="447" xfId="47846" applyNumberFormat="1" applyFont="1" applyFill="1" applyBorder="1" applyAlignment="1">
      <alignment horizontal="center" vertical="center" wrapText="1"/>
    </xf>
    <xf numFmtId="0" fontId="82" fillId="37" borderId="428" xfId="47846" applyFont="1" applyFill="1" applyBorder="1" applyAlignment="1">
      <alignment horizontal="center" vertical="center" wrapText="1"/>
    </xf>
    <xf numFmtId="6" fontId="23" fillId="37" borderId="353" xfId="252" applyNumberFormat="1" applyFont="1" applyFill="1" applyBorder="1" applyAlignment="1" applyProtection="1">
      <alignment vertical="center"/>
    </xf>
    <xf numFmtId="6" fontId="23" fillId="37" borderId="261" xfId="252" applyNumberFormat="1" applyFont="1" applyFill="1" applyBorder="1" applyAlignment="1" applyProtection="1">
      <alignment vertical="center"/>
    </xf>
    <xf numFmtId="6" fontId="23" fillId="37" borderId="355" xfId="252" applyNumberFormat="1" applyFont="1" applyFill="1" applyBorder="1" applyAlignment="1" applyProtection="1">
      <alignment vertical="center"/>
    </xf>
    <xf numFmtId="6" fontId="23" fillId="37" borderId="348" xfId="252" applyNumberFormat="1" applyFont="1" applyFill="1" applyBorder="1" applyAlignment="1" applyProtection="1">
      <alignment vertical="center"/>
    </xf>
    <xf numFmtId="6" fontId="26" fillId="37" borderId="362" xfId="252" applyNumberFormat="1" applyFont="1" applyFill="1" applyBorder="1" applyAlignment="1" applyProtection="1">
      <alignment vertical="center"/>
    </xf>
    <xf numFmtId="6" fontId="81" fillId="43" borderId="464" xfId="64" applyNumberFormat="1" applyFont="1" applyFill="1" applyBorder="1" applyAlignment="1" applyProtection="1">
      <alignment vertical="center"/>
    </xf>
    <xf numFmtId="6" fontId="81" fillId="43" borderId="355" xfId="64" applyNumberFormat="1" applyFont="1" applyFill="1" applyBorder="1" applyAlignment="1" applyProtection="1">
      <alignment vertical="center"/>
    </xf>
    <xf numFmtId="6" fontId="81" fillId="43" borderId="458" xfId="64" applyNumberFormat="1" applyFont="1" applyFill="1" applyBorder="1" applyAlignment="1" applyProtection="1">
      <alignment vertical="center"/>
    </xf>
    <xf numFmtId="6" fontId="89" fillId="43" borderId="362" xfId="64" applyNumberFormat="1" applyFont="1" applyFill="1" applyBorder="1" applyAlignment="1" applyProtection="1">
      <alignment vertical="center"/>
    </xf>
    <xf numFmtId="6" fontId="81" fillId="43" borderId="261" xfId="64" applyNumberFormat="1" applyFont="1" applyFill="1" applyBorder="1" applyAlignment="1" applyProtection="1">
      <alignment vertical="center"/>
    </xf>
    <xf numFmtId="6" fontId="23" fillId="60" borderId="353" xfId="64" applyNumberFormat="1" applyFont="1" applyFill="1" applyBorder="1" applyAlignment="1" applyProtection="1">
      <alignment vertical="center"/>
    </xf>
    <xf numFmtId="6" fontId="23" fillId="60" borderId="355" xfId="64" applyNumberFormat="1" applyFont="1" applyFill="1" applyBorder="1" applyAlignment="1" applyProtection="1">
      <alignment vertical="center"/>
    </xf>
    <xf numFmtId="6" fontId="23" fillId="60" borderId="348" xfId="64" applyNumberFormat="1" applyFont="1" applyFill="1" applyBorder="1" applyAlignment="1" applyProtection="1">
      <alignment vertical="center"/>
    </xf>
    <xf numFmtId="6" fontId="23" fillId="60" borderId="261" xfId="64" applyNumberFormat="1" applyFont="1" applyFill="1" applyBorder="1" applyAlignment="1" applyProtection="1">
      <alignment vertical="center"/>
    </xf>
    <xf numFmtId="6" fontId="26" fillId="60" borderId="362" xfId="64" applyNumberFormat="1" applyFont="1" applyFill="1" applyBorder="1" applyAlignment="1" applyProtection="1">
      <alignment vertical="center"/>
    </xf>
    <xf numFmtId="1" fontId="96" fillId="25" borderId="458" xfId="0" applyNumberFormat="1" applyFont="1" applyFill="1" applyBorder="1" applyAlignment="1" applyProtection="1">
      <alignment horizontal="center" vertical="center" wrapText="1"/>
    </xf>
    <xf numFmtId="1" fontId="96" fillId="25" borderId="458" xfId="0" quotePrefix="1" applyNumberFormat="1" applyFont="1" applyFill="1" applyBorder="1" applyAlignment="1" applyProtection="1">
      <alignment horizontal="center" vertical="center" wrapText="1"/>
    </xf>
    <xf numFmtId="6" fontId="0" fillId="0" borderId="458" xfId="0" applyNumberFormat="1" applyFill="1" applyBorder="1" applyAlignment="1" applyProtection="1">
      <alignment vertical="center"/>
    </xf>
    <xf numFmtId="6" fontId="23" fillId="0" borderId="444" xfId="53" applyNumberFormat="1" applyFont="1" applyFill="1" applyBorder="1" applyAlignment="1" applyProtection="1">
      <alignment horizontal="right" vertical="center"/>
    </xf>
    <xf numFmtId="6" fontId="26" fillId="35" borderId="242" xfId="54" applyNumberFormat="1" applyFont="1" applyFill="1" applyBorder="1" applyAlignment="1" applyProtection="1">
      <alignment horizontal="right" vertical="center"/>
    </xf>
    <xf numFmtId="3" fontId="23" fillId="0" borderId="255" xfId="54" applyNumberFormat="1" applyFont="1" applyFill="1" applyBorder="1" applyAlignment="1" applyProtection="1">
      <alignment horizontal="right" vertical="center"/>
    </xf>
    <xf numFmtId="3" fontId="23" fillId="0" borderId="252" xfId="54" applyNumberFormat="1" applyFont="1" applyFill="1" applyBorder="1" applyAlignment="1" applyProtection="1">
      <alignment horizontal="right" vertical="center"/>
    </xf>
    <xf numFmtId="3" fontId="23" fillId="0" borderId="233" xfId="54" applyNumberFormat="1" applyFont="1" applyFill="1" applyBorder="1" applyAlignment="1" applyProtection="1">
      <alignment horizontal="right" vertical="center"/>
    </xf>
    <xf numFmtId="3" fontId="23" fillId="0" borderId="252" xfId="53" applyNumberFormat="1" applyFont="1" applyFill="1" applyBorder="1" applyAlignment="1" applyProtection="1">
      <alignment horizontal="right" vertical="center"/>
    </xf>
    <xf numFmtId="3" fontId="23" fillId="0" borderId="22" xfId="53" applyNumberFormat="1" applyFont="1" applyFill="1" applyBorder="1" applyAlignment="1" applyProtection="1">
      <alignment horizontal="right" vertical="center"/>
    </xf>
    <xf numFmtId="0" fontId="82" fillId="39" borderId="447" xfId="0" quotePrefix="1" applyFont="1" applyFill="1" applyBorder="1" applyAlignment="1" applyProtection="1">
      <alignment horizontal="center" vertical="center" wrapText="1"/>
    </xf>
    <xf numFmtId="1" fontId="104" fillId="25" borderId="447" xfId="0" applyNumberFormat="1" applyFont="1" applyFill="1" applyBorder="1" applyAlignment="1" applyProtection="1">
      <alignment horizontal="center" vertical="center" wrapText="1"/>
    </xf>
    <xf numFmtId="1" fontId="96" fillId="25" borderId="447" xfId="0" applyNumberFormat="1" applyFont="1" applyFill="1" applyBorder="1" applyAlignment="1" applyProtection="1">
      <alignment horizontal="center" vertical="center" wrapText="1"/>
    </xf>
    <xf numFmtId="1" fontId="96" fillId="25" borderId="447" xfId="0" quotePrefix="1" applyNumberFormat="1" applyFont="1" applyFill="1" applyBorder="1" applyAlignment="1" applyProtection="1">
      <alignment horizontal="center" vertical="center" wrapText="1"/>
    </xf>
    <xf numFmtId="6" fontId="23" fillId="31" borderId="458" xfId="0" applyNumberFormat="1" applyFont="1" applyFill="1" applyBorder="1" applyAlignment="1" applyProtection="1">
      <alignment horizontal="right" vertical="center"/>
    </xf>
    <xf numFmtId="6" fontId="23" fillId="35" borderId="458" xfId="0" applyNumberFormat="1" applyFont="1" applyFill="1" applyBorder="1" applyAlignment="1" applyProtection="1">
      <alignment horizontal="right" vertical="center"/>
    </xf>
    <xf numFmtId="38" fontId="23" fillId="0" borderId="396" xfId="53" applyNumberFormat="1" applyFont="1" applyFill="1" applyBorder="1" applyAlignment="1" applyProtection="1">
      <alignment horizontal="right" vertical="center"/>
    </xf>
    <xf numFmtId="6" fontId="23" fillId="0" borderId="396" xfId="53" applyNumberFormat="1" applyFont="1" applyFill="1" applyBorder="1" applyAlignment="1" applyProtection="1">
      <alignment horizontal="right" vertical="center"/>
    </xf>
    <xf numFmtId="173" fontId="23" fillId="0" borderId="396" xfId="53" applyNumberFormat="1" applyFont="1" applyFill="1" applyBorder="1" applyAlignment="1" applyProtection="1">
      <alignment horizontal="right" vertical="center"/>
    </xf>
    <xf numFmtId="6" fontId="23" fillId="38" borderId="396" xfId="53" applyNumberFormat="1" applyFont="1" applyFill="1" applyBorder="1" applyAlignment="1" applyProtection="1">
      <alignment horizontal="right" vertical="center"/>
    </xf>
    <xf numFmtId="38" fontId="23" fillId="0" borderId="458" xfId="53" applyNumberFormat="1" applyFont="1" applyFill="1" applyBorder="1" applyAlignment="1" applyProtection="1">
      <alignment horizontal="right" vertical="center"/>
    </xf>
    <xf numFmtId="6" fontId="23" fillId="0" borderId="458" xfId="53" applyNumberFormat="1" applyFont="1" applyFill="1" applyBorder="1" applyAlignment="1" applyProtection="1">
      <alignment horizontal="right" vertical="center"/>
    </xf>
    <xf numFmtId="173" fontId="23" fillId="0" borderId="458" xfId="53" applyNumberFormat="1" applyFont="1" applyFill="1" applyBorder="1" applyAlignment="1" applyProtection="1">
      <alignment horizontal="right" vertical="center"/>
    </xf>
    <xf numFmtId="6" fontId="23" fillId="34" borderId="458" xfId="54" applyNumberFormat="1" applyFont="1" applyFill="1" applyBorder="1" applyAlignment="1" applyProtection="1">
      <alignment horizontal="right" vertical="center"/>
    </xf>
    <xf numFmtId="6" fontId="23" fillId="0" borderId="458" xfId="54" applyNumberFormat="1" applyFont="1" applyFill="1" applyBorder="1" applyAlignment="1" applyProtection="1">
      <alignment horizontal="right" vertical="center"/>
    </xf>
    <xf numFmtId="6" fontId="23" fillId="38" borderId="458" xfId="53" applyNumberFormat="1" applyFont="1" applyFill="1" applyBorder="1" applyAlignment="1" applyProtection="1">
      <alignment horizontal="right" vertical="center"/>
    </xf>
    <xf numFmtId="6" fontId="26" fillId="35" borderId="416" xfId="54" applyNumberFormat="1" applyFont="1" applyFill="1" applyBorder="1" applyAlignment="1" applyProtection="1">
      <alignment horizontal="right" vertical="center"/>
    </xf>
    <xf numFmtId="1" fontId="96" fillId="25" borderId="447" xfId="53" quotePrefix="1" applyNumberFormat="1" applyFont="1" applyFill="1" applyBorder="1" applyAlignment="1" applyProtection="1">
      <alignment horizontal="center" vertical="center" wrapText="1"/>
    </xf>
    <xf numFmtId="38" fontId="26" fillId="0" borderId="415" xfId="54" applyNumberFormat="1" applyFont="1" applyFill="1" applyBorder="1" applyAlignment="1" applyProtection="1">
      <alignment horizontal="right" vertical="center"/>
    </xf>
    <xf numFmtId="38" fontId="26" fillId="0" borderId="417" xfId="54" applyNumberFormat="1" applyFont="1" applyFill="1" applyBorder="1" applyAlignment="1" applyProtection="1">
      <alignment horizontal="right" vertical="center"/>
    </xf>
    <xf numFmtId="173" fontId="26" fillId="0" borderId="417" xfId="54" applyNumberFormat="1" applyFont="1" applyFill="1" applyBorder="1" applyAlignment="1" applyProtection="1">
      <alignment horizontal="right" vertical="center"/>
    </xf>
    <xf numFmtId="6" fontId="23" fillId="0" borderId="267" xfId="54" applyNumberFormat="1" applyFont="1" applyFill="1" applyBorder="1" applyAlignment="1" applyProtection="1">
      <alignment horizontal="right" vertical="center"/>
    </xf>
    <xf numFmtId="6" fontId="23" fillId="0" borderId="267" xfId="53" applyNumberFormat="1" applyFont="1" applyFill="1" applyBorder="1" applyAlignment="1" applyProtection="1">
      <alignment horizontal="right" vertical="center"/>
    </xf>
    <xf numFmtId="6" fontId="23" fillId="34" borderId="267" xfId="54" applyNumberFormat="1" applyFont="1" applyFill="1" applyBorder="1" applyAlignment="1" applyProtection="1">
      <alignment horizontal="right" vertical="center"/>
    </xf>
    <xf numFmtId="49" fontId="48" fillId="36" borderId="446" xfId="53" applyNumberFormat="1" applyFont="1" applyFill="1" applyBorder="1" applyAlignment="1" applyProtection="1">
      <alignment vertical="center"/>
    </xf>
    <xf numFmtId="1" fontId="96" fillId="25" borderId="458" xfId="53" quotePrefix="1" applyNumberFormat="1" applyFont="1" applyFill="1" applyBorder="1" applyAlignment="1" applyProtection="1">
      <alignment horizontal="center" vertical="center" wrapText="1"/>
    </xf>
    <xf numFmtId="6" fontId="23" fillId="45" borderId="438" xfId="54" applyNumberFormat="1" applyFont="1" applyFill="1" applyBorder="1" applyAlignment="1" applyProtection="1">
      <alignment horizontal="right" vertical="center"/>
    </xf>
    <xf numFmtId="6" fontId="23" fillId="45" borderId="354" xfId="54" applyNumberFormat="1" applyFont="1" applyFill="1" applyBorder="1" applyAlignment="1" applyProtection="1">
      <alignment horizontal="right" vertical="center"/>
    </xf>
    <xf numFmtId="6" fontId="23" fillId="45" borderId="439" xfId="54" applyNumberFormat="1" applyFont="1" applyFill="1" applyBorder="1" applyAlignment="1" applyProtection="1">
      <alignment horizontal="right" vertical="center"/>
    </xf>
    <xf numFmtId="6" fontId="26" fillId="45" borderId="443" xfId="54" applyNumberFormat="1" applyFont="1" applyFill="1" applyBorder="1" applyAlignment="1" applyProtection="1">
      <alignment horizontal="right" vertical="center"/>
    </xf>
    <xf numFmtId="6" fontId="23" fillId="57" borderId="354" xfId="54" applyNumberFormat="1" applyFont="1" applyFill="1" applyBorder="1" applyAlignment="1" applyProtection="1">
      <alignment horizontal="right" vertical="center"/>
    </xf>
    <xf numFmtId="38" fontId="27" fillId="0" borderId="468" xfId="28" applyNumberFormat="1" applyFont="1" applyFill="1" applyBorder="1" applyAlignment="1" applyProtection="1">
      <alignment vertical="center"/>
    </xf>
    <xf numFmtId="38" fontId="27" fillId="0" borderId="469" xfId="28" applyNumberFormat="1" applyFont="1" applyFill="1" applyBorder="1" applyAlignment="1" applyProtection="1">
      <alignment vertical="center"/>
    </xf>
    <xf numFmtId="6" fontId="32" fillId="30" borderId="470" xfId="0" applyNumberFormat="1" applyFont="1" applyFill="1" applyBorder="1" applyAlignment="1" applyProtection="1">
      <alignment vertical="center"/>
    </xf>
    <xf numFmtId="38" fontId="32" fillId="30" borderId="309" xfId="0" quotePrefix="1" applyNumberFormat="1" applyFont="1" applyFill="1" applyBorder="1" applyAlignment="1" applyProtection="1">
      <alignment horizontal="center" vertical="center" wrapText="1"/>
    </xf>
    <xf numFmtId="0" fontId="82" fillId="34" borderId="467" xfId="0" applyFont="1" applyFill="1" applyBorder="1" applyAlignment="1" applyProtection="1">
      <alignment horizontal="center" vertical="center" wrapText="1"/>
    </xf>
    <xf numFmtId="49" fontId="35" fillId="33" borderId="467" xfId="53" applyNumberFormat="1" applyFont="1" applyFill="1" applyBorder="1" applyAlignment="1" applyProtection="1">
      <alignment horizontal="center" vertical="center" wrapText="1"/>
    </xf>
    <xf numFmtId="0" fontId="82" fillId="49" borderId="467" xfId="0" applyFont="1" applyFill="1" applyBorder="1" applyAlignment="1" applyProtection="1">
      <alignment horizontal="center" vertical="center" wrapText="1"/>
    </xf>
    <xf numFmtId="0" fontId="35" fillId="45" borderId="467" xfId="0" applyFont="1" applyFill="1" applyBorder="1" applyAlignment="1" applyProtection="1">
      <alignment horizontal="center" vertical="center" wrapText="1"/>
    </xf>
    <xf numFmtId="0" fontId="82" fillId="45" borderId="467" xfId="0" quotePrefix="1" applyFont="1" applyFill="1" applyBorder="1" applyAlignment="1" applyProtection="1">
      <alignment horizontal="center" vertical="center" wrapText="1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10" fontId="76" fillId="0" borderId="0" xfId="0" applyNumberFormat="1" applyFont="1" applyAlignment="1" applyProtection="1">
      <alignment vertical="center"/>
    </xf>
    <xf numFmtId="0" fontId="43" fillId="30" borderId="448" xfId="0" applyFont="1" applyFill="1" applyBorder="1" applyAlignment="1" applyProtection="1">
      <alignment horizontal="center" vertical="center"/>
    </xf>
    <xf numFmtId="0" fontId="0" fillId="30" borderId="448" xfId="0" applyFill="1" applyBorder="1" applyProtection="1"/>
    <xf numFmtId="0" fontId="37" fillId="30" borderId="457" xfId="0" applyFont="1" applyFill="1" applyBorder="1" applyAlignment="1" applyProtection="1">
      <alignment horizontal="center" wrapText="1"/>
    </xf>
    <xf numFmtId="166" fontId="31" fillId="30" borderId="448" xfId="28" applyNumberFormat="1" applyFont="1" applyFill="1" applyBorder="1" applyAlignment="1" applyProtection="1">
      <alignment horizontal="center"/>
    </xf>
    <xf numFmtId="0" fontId="0" fillId="30" borderId="448" xfId="0" applyFill="1" applyBorder="1" applyAlignment="1" applyProtection="1">
      <alignment horizontal="center"/>
    </xf>
    <xf numFmtId="0" fontId="48" fillId="30" borderId="448" xfId="0" applyFont="1" applyFill="1" applyBorder="1" applyAlignment="1" applyProtection="1">
      <alignment vertical="center" wrapText="1"/>
    </xf>
    <xf numFmtId="0" fontId="48" fillId="30" borderId="448" xfId="0" quotePrefix="1" applyFont="1" applyFill="1" applyBorder="1" applyAlignment="1" applyProtection="1">
      <alignment vertical="center" wrapText="1"/>
    </xf>
    <xf numFmtId="0" fontId="43" fillId="30" borderId="448" xfId="0" applyFont="1" applyFill="1" applyBorder="1" applyAlignment="1" applyProtection="1">
      <alignment vertical="center"/>
    </xf>
    <xf numFmtId="0" fontId="0" fillId="30" borderId="471" xfId="0" applyFill="1" applyBorder="1" applyProtection="1"/>
    <xf numFmtId="0" fontId="0" fillId="30" borderId="458" xfId="0" applyFill="1" applyBorder="1" applyProtection="1"/>
    <xf numFmtId="0" fontId="0" fillId="30" borderId="472" xfId="0" applyFill="1" applyBorder="1" applyProtection="1"/>
    <xf numFmtId="0" fontId="105" fillId="0" borderId="0" xfId="0" applyFont="1" applyBorder="1" applyAlignment="1" applyProtection="1">
      <alignment vertical="center" wrapText="1"/>
    </xf>
    <xf numFmtId="0" fontId="105" fillId="0" borderId="0" xfId="0" applyFont="1" applyBorder="1" applyAlignment="1" applyProtection="1">
      <alignment vertical="center"/>
    </xf>
    <xf numFmtId="6" fontId="32" fillId="46" borderId="287" xfId="0" applyNumberFormat="1" applyFont="1" applyFill="1" applyBorder="1" applyAlignment="1" applyProtection="1">
      <alignment vertical="center"/>
    </xf>
    <xf numFmtId="38" fontId="27" fillId="46" borderId="407" xfId="28" applyNumberFormat="1" applyFont="1" applyFill="1" applyBorder="1" applyAlignment="1" applyProtection="1">
      <alignment vertical="center"/>
    </xf>
    <xf numFmtId="6" fontId="32" fillId="46" borderId="285" xfId="0" applyNumberFormat="1" applyFont="1" applyFill="1" applyBorder="1" applyAlignment="1" applyProtection="1">
      <alignment vertical="center"/>
    </xf>
    <xf numFmtId="6" fontId="32" fillId="46" borderId="288" xfId="0" applyNumberFormat="1" applyFont="1" applyFill="1" applyBorder="1" applyAlignment="1" applyProtection="1">
      <alignment vertical="center"/>
    </xf>
    <xf numFmtId="6" fontId="32" fillId="46" borderId="277" xfId="0" applyNumberFormat="1" applyFont="1" applyFill="1" applyBorder="1" applyAlignment="1" applyProtection="1">
      <alignment vertical="center"/>
    </xf>
    <xf numFmtId="6" fontId="28" fillId="46" borderId="280" xfId="0" applyNumberFormat="1" applyFont="1" applyFill="1" applyBorder="1" applyAlignment="1" applyProtection="1">
      <alignment vertical="center"/>
    </xf>
    <xf numFmtId="6" fontId="32" fillId="46" borderId="289" xfId="0" applyNumberFormat="1" applyFont="1" applyFill="1" applyBorder="1" applyAlignment="1" applyProtection="1">
      <alignment vertical="center"/>
    </xf>
    <xf numFmtId="0" fontId="32" fillId="30" borderId="273" xfId="0" applyFont="1" applyFill="1" applyBorder="1" applyAlignment="1" applyProtection="1">
      <alignment horizontal="center" vertical="center"/>
    </xf>
    <xf numFmtId="0" fontId="32" fillId="62" borderId="309" xfId="0" quotePrefix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0" fontId="23" fillId="0" borderId="473" xfId="53" applyFont="1" applyFill="1" applyBorder="1" applyAlignment="1" applyProtection="1">
      <alignment vertical="center"/>
    </xf>
    <xf numFmtId="0" fontId="23" fillId="0" borderId="464" xfId="53" applyFont="1" applyFill="1" applyBorder="1" applyAlignment="1" applyProtection="1">
      <alignment vertical="center"/>
    </xf>
    <xf numFmtId="6" fontId="23" fillId="0" borderId="436" xfId="53" applyNumberFormat="1" applyFont="1" applyFill="1" applyBorder="1" applyAlignment="1" applyProtection="1">
      <alignment horizontal="right" vertical="center"/>
    </xf>
    <xf numFmtId="6" fontId="23" fillId="33" borderId="438" xfId="53" applyNumberFormat="1" applyFont="1" applyFill="1" applyBorder="1" applyAlignment="1" applyProtection="1">
      <alignment horizontal="right" vertical="center"/>
    </xf>
    <xf numFmtId="0" fontId="23" fillId="0" borderId="457" xfId="53" applyFont="1" applyFill="1" applyBorder="1" applyAlignment="1" applyProtection="1">
      <alignment vertical="center"/>
    </xf>
    <xf numFmtId="0" fontId="23" fillId="0" borderId="458" xfId="53" applyFont="1" applyFill="1" applyBorder="1" applyAlignment="1" applyProtection="1">
      <alignment vertical="center"/>
    </xf>
    <xf numFmtId="6" fontId="23" fillId="0" borderId="474" xfId="53" applyNumberFormat="1" applyFont="1" applyFill="1" applyBorder="1" applyAlignment="1" applyProtection="1">
      <alignment horizontal="right" vertical="center"/>
    </xf>
    <xf numFmtId="6" fontId="23" fillId="44" borderId="475" xfId="53" applyNumberFormat="1" applyFont="1" applyFill="1" applyBorder="1" applyAlignment="1" applyProtection="1">
      <alignment horizontal="right" vertical="center"/>
    </xf>
    <xf numFmtId="6" fontId="23" fillId="0" borderId="476" xfId="53" applyNumberFormat="1" applyFont="1" applyFill="1" applyBorder="1" applyAlignment="1" applyProtection="1">
      <alignment horizontal="right" vertical="center"/>
    </xf>
    <xf numFmtId="6" fontId="23" fillId="0" borderId="475" xfId="53" applyNumberFormat="1" applyFont="1" applyFill="1" applyBorder="1" applyAlignment="1" applyProtection="1">
      <alignment horizontal="right" vertical="center"/>
    </xf>
    <xf numFmtId="6" fontId="23" fillId="33" borderId="439" xfId="53" applyNumberFormat="1" applyFont="1" applyFill="1" applyBorder="1" applyAlignment="1" applyProtection="1">
      <alignment horizontal="right" vertical="center"/>
    </xf>
    <xf numFmtId="38" fontId="23" fillId="0" borderId="464" xfId="54" applyNumberFormat="1" applyFont="1" applyFill="1" applyBorder="1" applyAlignment="1" applyProtection="1">
      <alignment horizontal="right" vertical="center"/>
    </xf>
    <xf numFmtId="38" fontId="23" fillId="0" borderId="458" xfId="54" applyNumberFormat="1" applyFont="1" applyFill="1" applyBorder="1" applyAlignment="1" applyProtection="1">
      <alignment horizontal="right" vertical="center"/>
    </xf>
    <xf numFmtId="38" fontId="23" fillId="0" borderId="382" xfId="54" applyNumberFormat="1" applyFont="1" applyFill="1" applyBorder="1" applyAlignment="1" applyProtection="1">
      <alignment horizontal="right" vertical="center"/>
    </xf>
    <xf numFmtId="38" fontId="23" fillId="0" borderId="475" xfId="54" applyNumberFormat="1" applyFont="1" applyFill="1" applyBorder="1" applyAlignment="1" applyProtection="1">
      <alignment horizontal="right" vertical="center"/>
    </xf>
    <xf numFmtId="0" fontId="0" fillId="0" borderId="0" xfId="0" applyFill="1" applyAlignment="1">
      <alignment vertical="center"/>
    </xf>
    <xf numFmtId="6" fontId="0" fillId="0" borderId="0" xfId="0" applyNumberFormat="1" applyFill="1" applyAlignment="1" applyProtection="1">
      <alignment vertical="center"/>
    </xf>
    <xf numFmtId="6" fontId="23" fillId="0" borderId="0" xfId="0" applyNumberFormat="1" applyFont="1" applyFill="1" applyAlignment="1" applyProtection="1">
      <alignment vertical="center"/>
    </xf>
    <xf numFmtId="0" fontId="23" fillId="33" borderId="354" xfId="64" applyFont="1" applyFill="1" applyBorder="1" applyAlignment="1" applyProtection="1">
      <alignment vertical="center"/>
    </xf>
    <xf numFmtId="0" fontId="35" fillId="44" borderId="467" xfId="0" applyFont="1" applyFill="1" applyBorder="1" applyAlignment="1" applyProtection="1">
      <alignment horizontal="center" vertical="center" wrapText="1"/>
    </xf>
    <xf numFmtId="1" fontId="30" fillId="25" borderId="467" xfId="0" applyNumberFormat="1" applyFont="1" applyFill="1" applyBorder="1" applyAlignment="1" applyProtection="1">
      <alignment horizontal="center" vertical="center"/>
    </xf>
    <xf numFmtId="1" fontId="96" fillId="25" borderId="467" xfId="0" applyNumberFormat="1" applyFont="1" applyFill="1" applyBorder="1" applyAlignment="1" applyProtection="1">
      <alignment horizontal="center" vertical="center"/>
    </xf>
    <xf numFmtId="6" fontId="25" fillId="0" borderId="424" xfId="0" applyNumberFormat="1" applyFont="1" applyFill="1" applyBorder="1" applyAlignment="1" applyProtection="1">
      <alignment vertical="center"/>
    </xf>
    <xf numFmtId="6" fontId="25" fillId="0" borderId="422" xfId="0" applyNumberFormat="1" applyFont="1" applyFill="1" applyBorder="1" applyAlignment="1" applyProtection="1">
      <alignment vertical="center"/>
    </xf>
    <xf numFmtId="38" fontId="81" fillId="0" borderId="0" xfId="47822" applyNumberFormat="1" applyFont="1" applyBorder="1" applyAlignment="1" applyProtection="1">
      <alignment vertical="center"/>
    </xf>
    <xf numFmtId="0" fontId="104" fillId="25" borderId="315" xfId="28" quotePrefix="1" applyNumberFormat="1" applyFont="1" applyFill="1" applyBorder="1" applyAlignment="1" applyProtection="1">
      <alignment horizontal="center" vertical="center"/>
    </xf>
    <xf numFmtId="0" fontId="104" fillId="25" borderId="314" xfId="28" quotePrefix="1" applyNumberFormat="1" applyFont="1" applyFill="1" applyBorder="1" applyAlignment="1" applyProtection="1">
      <alignment horizontal="center" vertical="center"/>
    </xf>
    <xf numFmtId="0" fontId="104" fillId="25" borderId="344" xfId="28" quotePrefix="1" applyNumberFormat="1" applyFont="1" applyFill="1" applyBorder="1" applyAlignment="1" applyProtection="1">
      <alignment horizontal="center" vertical="center"/>
    </xf>
    <xf numFmtId="1" fontId="104" fillId="25" borderId="314" xfId="28" quotePrefix="1" applyNumberFormat="1" applyFont="1" applyFill="1" applyBorder="1" applyAlignment="1" applyProtection="1">
      <alignment horizontal="center" vertical="center" wrapText="1"/>
    </xf>
    <xf numFmtId="1" fontId="104" fillId="25" borderId="344" xfId="28" quotePrefix="1" applyNumberFormat="1" applyFont="1" applyFill="1" applyBorder="1" applyAlignment="1" applyProtection="1">
      <alignment horizontal="center" vertical="center" wrapText="1"/>
    </xf>
    <xf numFmtId="1" fontId="104" fillId="25" borderId="377" xfId="64" quotePrefix="1" applyNumberFormat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49" fontId="35" fillId="33" borderId="442" xfId="53" applyNumberFormat="1" applyFont="1" applyFill="1" applyBorder="1" applyAlignment="1" applyProtection="1">
      <alignment horizontal="center" vertical="center" wrapText="1"/>
    </xf>
    <xf numFmtId="49" fontId="35" fillId="34" borderId="344" xfId="53" applyNumberFormat="1" applyFont="1" applyFill="1" applyBorder="1" applyAlignment="1" applyProtection="1">
      <alignment horizontal="center" vertical="center" wrapText="1"/>
    </xf>
    <xf numFmtId="0" fontId="23" fillId="33" borderId="251" xfId="53" applyFont="1" applyFill="1" applyBorder="1" applyAlignment="1" applyProtection="1">
      <alignment horizontal="center" vertical="center"/>
    </xf>
    <xf numFmtId="0" fontId="23" fillId="33" borderId="270" xfId="53" applyFont="1" applyFill="1" applyBorder="1" applyAlignment="1" applyProtection="1">
      <alignment horizontal="center" vertical="center"/>
    </xf>
    <xf numFmtId="0" fontId="23" fillId="33" borderId="252" xfId="53" applyFont="1" applyFill="1" applyBorder="1" applyAlignment="1" applyProtection="1">
      <alignment vertical="center"/>
    </xf>
    <xf numFmtId="6" fontId="23" fillId="33" borderId="257" xfId="54" applyNumberFormat="1" applyFont="1" applyFill="1" applyBorder="1" applyAlignment="1" applyProtection="1">
      <alignment horizontal="right" vertical="center"/>
    </xf>
    <xf numFmtId="6" fontId="23" fillId="33" borderId="354" xfId="54" applyNumberFormat="1" applyFont="1" applyFill="1" applyBorder="1" applyAlignment="1" applyProtection="1">
      <alignment horizontal="right" vertical="center"/>
    </xf>
    <xf numFmtId="6" fontId="23" fillId="33" borderId="270" xfId="53" applyNumberFormat="1" applyFont="1" applyFill="1" applyBorder="1" applyAlignment="1" applyProtection="1">
      <alignment horizontal="right" vertical="center"/>
    </xf>
    <xf numFmtId="3" fontId="0" fillId="0" borderId="0" xfId="0" applyNumberFormat="1" applyProtection="1"/>
    <xf numFmtId="164" fontId="23" fillId="0" borderId="257" xfId="47838" applyNumberFormat="1" applyFont="1" applyFill="1" applyBorder="1" applyAlignment="1">
      <alignment vertical="center"/>
    </xf>
    <xf numFmtId="164" fontId="23" fillId="0" borderId="206" xfId="47838" applyNumberFormat="1" applyFont="1" applyFill="1" applyBorder="1" applyAlignment="1">
      <alignment vertical="center"/>
    </xf>
    <xf numFmtId="164" fontId="26" fillId="0" borderId="12" xfId="47838" applyNumberFormat="1" applyFont="1" applyFill="1" applyBorder="1" applyAlignment="1">
      <alignment vertical="center"/>
    </xf>
    <xf numFmtId="43" fontId="23" fillId="0" borderId="257" xfId="47838" applyNumberFormat="1" applyFont="1" applyFill="1" applyBorder="1" applyAlignment="1">
      <alignment vertical="center"/>
    </xf>
    <xf numFmtId="43" fontId="23" fillId="0" borderId="206" xfId="47838" applyNumberFormat="1" applyFont="1" applyFill="1" applyBorder="1" applyAlignment="1">
      <alignment vertical="center"/>
    </xf>
    <xf numFmtId="43" fontId="26" fillId="0" borderId="12" xfId="47838" applyNumberFormat="1" applyFont="1" applyFill="1" applyBorder="1" applyAlignment="1">
      <alignment vertical="center"/>
    </xf>
    <xf numFmtId="174" fontId="23" fillId="0" borderId="257" xfId="47838" applyNumberFormat="1" applyFont="1" applyFill="1" applyBorder="1" applyAlignment="1">
      <alignment vertical="center"/>
    </xf>
    <xf numFmtId="174" fontId="23" fillId="0" borderId="206" xfId="47838" applyNumberFormat="1" applyFont="1" applyFill="1" applyBorder="1" applyAlignment="1">
      <alignment vertical="center"/>
    </xf>
    <xf numFmtId="174" fontId="26" fillId="0" borderId="12" xfId="47838" applyNumberFormat="1" applyFont="1" applyFill="1" applyBorder="1" applyAlignment="1">
      <alignment vertical="center"/>
    </xf>
    <xf numFmtId="173" fontId="23" fillId="0" borderId="250" xfId="0" applyNumberFormat="1" applyFont="1" applyBorder="1" applyAlignment="1" applyProtection="1">
      <alignment vertical="center"/>
    </xf>
    <xf numFmtId="173" fontId="23" fillId="0" borderId="366" xfId="0" applyNumberFormat="1" applyFont="1" applyBorder="1" applyAlignment="1" applyProtection="1">
      <alignment vertical="center"/>
    </xf>
    <xf numFmtId="173" fontId="26" fillId="0" borderId="12" xfId="0" applyNumberFormat="1" applyFont="1" applyFill="1" applyBorder="1" applyAlignment="1" applyProtection="1">
      <alignment vertical="center"/>
    </xf>
    <xf numFmtId="1" fontId="96" fillId="25" borderId="428" xfId="0" quotePrefix="1" applyNumberFormat="1" applyFont="1" applyFill="1" applyBorder="1" applyAlignment="1" applyProtection="1">
      <alignment horizontal="center" vertical="center" wrapText="1"/>
    </xf>
    <xf numFmtId="1" fontId="96" fillId="25" borderId="467" xfId="0" quotePrefix="1" applyNumberFormat="1" applyFont="1" applyFill="1" applyBorder="1" applyAlignment="1" applyProtection="1">
      <alignment horizontal="center" vertical="center" wrapText="1"/>
    </xf>
    <xf numFmtId="1" fontId="96" fillId="25" borderId="209" xfId="0" quotePrefix="1" applyNumberFormat="1" applyFont="1" applyFill="1" applyBorder="1" applyAlignment="1" applyProtection="1">
      <alignment horizontal="center" vertical="center" wrapText="1"/>
    </xf>
    <xf numFmtId="6" fontId="23" fillId="0" borderId="479" xfId="53" applyNumberFormat="1" applyFont="1" applyFill="1" applyBorder="1" applyAlignment="1" applyProtection="1">
      <alignment horizontal="right" vertical="center"/>
    </xf>
    <xf numFmtId="6" fontId="23" fillId="0" borderId="480" xfId="53" applyNumberFormat="1" applyFont="1" applyFill="1" applyBorder="1" applyAlignment="1" applyProtection="1">
      <alignment horizontal="right" vertical="center"/>
    </xf>
    <xf numFmtId="6" fontId="23" fillId="0" borderId="481" xfId="53" applyNumberFormat="1" applyFont="1" applyFill="1" applyBorder="1" applyAlignment="1" applyProtection="1">
      <alignment horizontal="right" vertical="center"/>
    </xf>
    <xf numFmtId="6" fontId="23" fillId="0" borderId="482" xfId="53" applyNumberFormat="1" applyFont="1" applyFill="1" applyBorder="1" applyAlignment="1" applyProtection="1">
      <alignment horizontal="right" vertical="center"/>
    </xf>
    <xf numFmtId="6" fontId="26" fillId="0" borderId="418" xfId="54" applyNumberFormat="1" applyFont="1" applyFill="1" applyBorder="1" applyAlignment="1" applyProtection="1">
      <alignment horizontal="right" vertical="center"/>
    </xf>
    <xf numFmtId="4" fontId="25" fillId="0" borderId="235" xfId="30" applyNumberFormat="1" applyFont="1" applyFill="1" applyBorder="1" applyAlignment="1" applyProtection="1">
      <alignment horizontal="right" vertical="center"/>
    </xf>
    <xf numFmtId="4" fontId="25" fillId="0" borderId="238" xfId="30" applyNumberFormat="1" applyFont="1" applyFill="1" applyBorder="1" applyAlignment="1" applyProtection="1">
      <alignment horizontal="right" vertical="center"/>
    </xf>
    <xf numFmtId="4" fontId="25" fillId="0" borderId="233" xfId="30" applyNumberFormat="1" applyFont="1" applyFill="1" applyBorder="1" applyAlignment="1" applyProtection="1">
      <alignment horizontal="right" vertical="center"/>
    </xf>
    <xf numFmtId="4" fontId="26" fillId="0" borderId="40" xfId="54" applyNumberFormat="1" applyFont="1" applyFill="1" applyBorder="1" applyAlignment="1" applyProtection="1">
      <alignment horizontal="right" vertical="center"/>
    </xf>
    <xf numFmtId="4" fontId="23" fillId="0" borderId="483" xfId="53" applyNumberFormat="1" applyFont="1" applyFill="1" applyBorder="1" applyAlignment="1" applyProtection="1">
      <alignment horizontal="right" vertical="center"/>
    </xf>
    <xf numFmtId="4" fontId="23" fillId="0" borderId="484" xfId="53" applyNumberFormat="1" applyFont="1" applyFill="1" applyBorder="1" applyAlignment="1" applyProtection="1">
      <alignment horizontal="right" vertical="center"/>
    </xf>
    <xf numFmtId="4" fontId="23" fillId="0" borderId="485" xfId="53" applyNumberFormat="1" applyFont="1" applyFill="1" applyBorder="1" applyAlignment="1" applyProtection="1">
      <alignment horizontal="right" vertical="center"/>
    </xf>
    <xf numFmtId="4" fontId="23" fillId="0" borderId="486" xfId="53" applyNumberFormat="1" applyFont="1" applyFill="1" applyBorder="1" applyAlignment="1" applyProtection="1">
      <alignment horizontal="right" vertical="center"/>
    </xf>
    <xf numFmtId="4" fontId="26" fillId="0" borderId="487" xfId="54" applyNumberFormat="1" applyFont="1" applyFill="1" applyBorder="1" applyAlignment="1" applyProtection="1">
      <alignment horizontal="right" vertical="center"/>
    </xf>
    <xf numFmtId="4" fontId="23" fillId="0" borderId="421" xfId="53" applyNumberFormat="1" applyFont="1" applyFill="1" applyBorder="1" applyAlignment="1" applyProtection="1">
      <alignment horizontal="right" vertical="center"/>
    </xf>
    <xf numFmtId="4" fontId="23" fillId="0" borderId="42" xfId="53" applyNumberFormat="1" applyFont="1" applyFill="1" applyBorder="1" applyAlignment="1" applyProtection="1">
      <alignment horizontal="right" vertical="center"/>
    </xf>
    <xf numFmtId="4" fontId="23" fillId="0" borderId="246" xfId="53" applyNumberFormat="1" applyFont="1" applyFill="1" applyBorder="1" applyAlignment="1" applyProtection="1">
      <alignment horizontal="right" vertical="center"/>
    </xf>
    <xf numFmtId="4" fontId="23" fillId="0" borderId="44" xfId="53" applyNumberFormat="1" applyFont="1" applyFill="1" applyBorder="1" applyAlignment="1" applyProtection="1">
      <alignment horizontal="right" vertical="center"/>
    </xf>
    <xf numFmtId="4" fontId="23" fillId="0" borderId="46" xfId="53" applyNumberFormat="1" applyFont="1" applyFill="1" applyBorder="1" applyAlignment="1" applyProtection="1">
      <alignment horizontal="right" vertical="center"/>
    </xf>
    <xf numFmtId="6" fontId="26" fillId="34" borderId="56" xfId="54" applyNumberFormat="1" applyFont="1" applyFill="1" applyBorder="1" applyAlignment="1" applyProtection="1">
      <alignment horizontal="right" vertical="center"/>
    </xf>
    <xf numFmtId="6" fontId="23" fillId="0" borderId="45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49" fontId="35" fillId="33" borderId="467" xfId="53" applyNumberFormat="1" applyFont="1" applyFill="1" applyBorder="1" applyAlignment="1" applyProtection="1">
      <alignment horizontal="center" vertical="center" wrapText="1"/>
    </xf>
    <xf numFmtId="0" fontId="82" fillId="34" borderId="442" xfId="64" applyFont="1" applyFill="1" applyBorder="1" applyAlignment="1">
      <alignment horizontal="center" vertical="center" wrapText="1"/>
    </xf>
    <xf numFmtId="0" fontId="82" fillId="44" borderId="442" xfId="64" applyFont="1" applyFill="1" applyBorder="1" applyAlignment="1">
      <alignment horizontal="center" vertical="center" wrapText="1"/>
    </xf>
    <xf numFmtId="0" fontId="29" fillId="25" borderId="429" xfId="58" applyFont="1" applyFill="1" applyBorder="1" applyAlignment="1">
      <alignment vertical="center"/>
    </xf>
    <xf numFmtId="0" fontId="29" fillId="25" borderId="25" xfId="58" applyFont="1" applyFill="1" applyBorder="1" applyAlignment="1">
      <alignment vertical="center"/>
    </xf>
    <xf numFmtId="1" fontId="96" fillId="25" borderId="442" xfId="64" applyNumberFormat="1" applyFont="1" applyFill="1" applyBorder="1" applyAlignment="1" applyProtection="1">
      <alignment horizontal="center" vertical="center" wrapText="1"/>
    </xf>
    <xf numFmtId="1" fontId="96" fillId="25" borderId="344" xfId="64" applyNumberFormat="1" applyFont="1" applyFill="1" applyBorder="1" applyAlignment="1" applyProtection="1">
      <alignment horizontal="center" vertical="center" wrapText="1"/>
    </xf>
    <xf numFmtId="1" fontId="96" fillId="25" borderId="494" xfId="53" quotePrefix="1" applyNumberFormat="1" applyFont="1" applyFill="1" applyBorder="1" applyAlignment="1" applyProtection="1">
      <alignment horizontal="center" vertical="center" wrapText="1"/>
    </xf>
    <xf numFmtId="1" fontId="96" fillId="25" borderId="467" xfId="0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49" fontId="35" fillId="34" borderId="467" xfId="53" applyNumberFormat="1" applyFont="1" applyFill="1" applyBorder="1" applyAlignment="1" applyProtection="1">
      <alignment horizontal="center" vertical="center" wrapText="1"/>
    </xf>
    <xf numFmtId="1" fontId="30" fillId="25" borderId="494" xfId="53" quotePrefix="1" applyNumberFormat="1" applyFont="1" applyFill="1" applyBorder="1" applyAlignment="1" applyProtection="1">
      <alignment horizontal="center"/>
    </xf>
    <xf numFmtId="1" fontId="30" fillId="25" borderId="467" xfId="53" quotePrefix="1" applyNumberFormat="1" applyFont="1" applyFill="1" applyBorder="1" applyAlignment="1" applyProtection="1">
      <alignment horizontal="center" vertical="center"/>
    </xf>
    <xf numFmtId="1" fontId="96" fillId="25" borderId="467" xfId="53" quotePrefix="1" applyNumberFormat="1" applyFont="1" applyFill="1" applyBorder="1" applyAlignment="1" applyProtection="1">
      <alignment horizontal="center" vertical="center" wrapText="1"/>
    </xf>
    <xf numFmtId="1" fontId="30" fillId="25" borderId="494" xfId="53" quotePrefix="1" applyNumberFormat="1" applyFont="1" applyFill="1" applyBorder="1" applyAlignment="1" applyProtection="1">
      <alignment horizontal="center" vertical="center"/>
    </xf>
    <xf numFmtId="6" fontId="26" fillId="35" borderId="411" xfId="54" applyNumberFormat="1" applyFont="1" applyFill="1" applyBorder="1" applyAlignment="1" applyProtection="1">
      <alignment horizontal="right" vertical="center"/>
    </xf>
    <xf numFmtId="0" fontId="50" fillId="0" borderId="0" xfId="0" applyNumberFormat="1" applyFont="1" applyAlignment="1">
      <alignment horizontal="center" vertical="center"/>
    </xf>
    <xf numFmtId="0" fontId="50" fillId="0" borderId="0" xfId="0" applyFont="1" applyAlignment="1">
      <alignment vertical="center"/>
    </xf>
    <xf numFmtId="6" fontId="50" fillId="0" borderId="0" xfId="0" applyNumberFormat="1" applyFont="1" applyAlignment="1">
      <alignment vertical="center"/>
    </xf>
    <xf numFmtId="5" fontId="109" fillId="0" borderId="0" xfId="0" applyNumberFormat="1" applyFont="1" applyFill="1" applyBorder="1" applyAlignment="1" applyProtection="1">
      <alignment vertical="center"/>
    </xf>
    <xf numFmtId="9" fontId="0" fillId="0" borderId="0" xfId="48" applyFont="1" applyAlignment="1" applyProtection="1">
      <alignment vertical="center"/>
    </xf>
    <xf numFmtId="43" fontId="0" fillId="0" borderId="0" xfId="28" applyFont="1" applyAlignment="1" applyProtection="1">
      <alignment vertical="center"/>
    </xf>
    <xf numFmtId="5" fontId="110" fillId="0" borderId="0" xfId="0" applyNumberFormat="1" applyFont="1" applyFill="1" applyBorder="1" applyAlignment="1" applyProtection="1">
      <alignment horizontal="right" vertical="center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6" fontId="23" fillId="0" borderId="236" xfId="30" applyNumberFormat="1" applyFont="1" applyFill="1" applyBorder="1" applyAlignment="1" applyProtection="1">
      <alignment horizontal="right" vertical="center"/>
    </xf>
    <xf numFmtId="6" fontId="25" fillId="0" borderId="239" xfId="30" applyNumberFormat="1" applyFont="1" applyFill="1" applyBorder="1" applyAlignment="1" applyProtection="1">
      <alignment horizontal="right" vertical="center"/>
    </xf>
    <xf numFmtId="6" fontId="25" fillId="0" borderId="207" xfId="30" applyNumberFormat="1" applyFont="1" applyFill="1" applyBorder="1" applyAlignment="1" applyProtection="1">
      <alignment horizontal="right" vertical="center"/>
    </xf>
    <xf numFmtId="6" fontId="25" fillId="0" borderId="235" xfId="0" applyNumberFormat="1" applyFont="1" applyFill="1" applyBorder="1" applyAlignment="1" applyProtection="1">
      <alignment horizontal="right" vertical="center"/>
    </xf>
    <xf numFmtId="6" fontId="25" fillId="0" borderId="238" xfId="0" applyNumberFormat="1" applyFont="1" applyFill="1" applyBorder="1" applyAlignment="1" applyProtection="1">
      <alignment horizontal="right" vertical="center"/>
    </xf>
    <xf numFmtId="6" fontId="25" fillId="0" borderId="233" xfId="0" applyNumberFormat="1" applyFont="1" applyFill="1" applyBorder="1" applyAlignment="1" applyProtection="1">
      <alignment horizontal="right" vertical="center"/>
    </xf>
    <xf numFmtId="6" fontId="25" fillId="34" borderId="236" xfId="30" applyNumberFormat="1" applyFont="1" applyFill="1" applyBorder="1" applyAlignment="1" applyProtection="1">
      <alignment horizontal="right" vertical="center"/>
    </xf>
    <xf numFmtId="6" fontId="25" fillId="34" borderId="239" xfId="30" applyNumberFormat="1" applyFont="1" applyFill="1" applyBorder="1" applyAlignment="1" applyProtection="1">
      <alignment horizontal="right" vertical="center"/>
    </xf>
    <xf numFmtId="6" fontId="25" fillId="34" borderId="207" xfId="30" applyNumberFormat="1" applyFont="1" applyFill="1" applyBorder="1" applyAlignment="1" applyProtection="1">
      <alignment horizontal="right" vertical="center"/>
    </xf>
    <xf numFmtId="6" fontId="25" fillId="44" borderId="235" xfId="0" applyNumberFormat="1" applyFont="1" applyFill="1" applyBorder="1" applyAlignment="1" applyProtection="1">
      <alignment horizontal="right" vertical="center"/>
    </xf>
    <xf numFmtId="6" fontId="25" fillId="44" borderId="238" xfId="0" applyNumberFormat="1" applyFont="1" applyFill="1" applyBorder="1" applyAlignment="1" applyProtection="1">
      <alignment horizontal="right" vertical="center"/>
    </xf>
    <xf numFmtId="6" fontId="25" fillId="44" borderId="233" xfId="0" applyNumberFormat="1" applyFont="1" applyFill="1" applyBorder="1" applyAlignment="1" applyProtection="1">
      <alignment horizontal="right" vertical="center"/>
    </xf>
    <xf numFmtId="6" fontId="25" fillId="0" borderId="236" xfId="30" applyNumberFormat="1" applyFont="1" applyFill="1" applyBorder="1" applyAlignment="1" applyProtection="1">
      <alignment horizontal="right" vertical="center"/>
    </xf>
    <xf numFmtId="6" fontId="23" fillId="34" borderId="236" xfId="30" applyNumberFormat="1" applyFont="1" applyFill="1" applyBorder="1" applyAlignment="1" applyProtection="1">
      <alignment horizontal="right" vertical="center"/>
    </xf>
    <xf numFmtId="6" fontId="26" fillId="34" borderId="119" xfId="54" applyNumberFormat="1" applyFont="1" applyFill="1" applyBorder="1" applyAlignment="1" applyProtection="1">
      <alignment horizontal="right" vertical="center"/>
    </xf>
    <xf numFmtId="6" fontId="25" fillId="0" borderId="234" xfId="0" applyNumberFormat="1" applyFont="1" applyFill="1" applyBorder="1" applyAlignment="1" applyProtection="1">
      <alignment horizontal="right" vertical="center"/>
    </xf>
    <xf numFmtId="6" fontId="25" fillId="0" borderId="237" xfId="0" applyNumberFormat="1" applyFont="1" applyFill="1" applyBorder="1" applyAlignment="1" applyProtection="1">
      <alignment horizontal="right" vertical="center"/>
    </xf>
    <xf numFmtId="6" fontId="25" fillId="0" borderId="219" xfId="0" applyNumberFormat="1" applyFont="1" applyFill="1" applyBorder="1" applyAlignment="1" applyProtection="1">
      <alignment horizontal="right" vertical="center"/>
    </xf>
    <xf numFmtId="0" fontId="38" fillId="0" borderId="0" xfId="0" applyFont="1" applyProtection="1"/>
    <xf numFmtId="0" fontId="23" fillId="0" borderId="0" xfId="0" applyFont="1" applyAlignment="1" applyProtection="1">
      <alignment vertical="center" wrapText="1"/>
    </xf>
    <xf numFmtId="6" fontId="81" fillId="62" borderId="464" xfId="64" applyNumberFormat="1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/>
    </xf>
    <xf numFmtId="16" fontId="0" fillId="0" borderId="0" xfId="0" applyNumberFormat="1" applyAlignment="1" applyProtection="1">
      <alignment vertical="center"/>
    </xf>
    <xf numFmtId="0" fontId="32" fillId="30" borderId="0" xfId="0" applyFont="1" applyFill="1" applyBorder="1" applyAlignment="1" applyProtection="1">
      <alignment horizontal="center" vertical="center" wrapText="1"/>
    </xf>
    <xf numFmtId="5" fontId="32" fillId="30" borderId="0" xfId="0" applyNumberFormat="1" applyFont="1" applyFill="1" applyBorder="1" applyAlignment="1" applyProtection="1">
      <alignment vertical="center"/>
    </xf>
    <xf numFmtId="6" fontId="32" fillId="30" borderId="0" xfId="0" applyNumberFormat="1" applyFont="1" applyFill="1" applyBorder="1" applyAlignment="1" applyProtection="1">
      <alignment vertical="center"/>
    </xf>
    <xf numFmtId="6" fontId="32" fillId="46" borderId="0" xfId="0" applyNumberFormat="1" applyFont="1" applyFill="1" applyBorder="1" applyAlignment="1" applyProtection="1">
      <alignment vertical="center"/>
    </xf>
    <xf numFmtId="10" fontId="32" fillId="30" borderId="0" xfId="0" applyNumberFormat="1" applyFont="1" applyFill="1" applyBorder="1" applyAlignment="1" applyProtection="1">
      <alignment vertical="center"/>
    </xf>
    <xf numFmtId="22" fontId="32" fillId="30" borderId="0" xfId="0" applyNumberFormat="1" applyFont="1" applyFill="1" applyBorder="1" applyAlignment="1" applyProtection="1">
      <alignment vertical="center"/>
    </xf>
    <xf numFmtId="6" fontId="109" fillId="0" borderId="0" xfId="0" applyNumberFormat="1" applyFont="1" applyFill="1" applyBorder="1" applyAlignment="1" applyProtection="1">
      <alignment vertical="center"/>
    </xf>
    <xf numFmtId="22" fontId="109" fillId="0" borderId="0" xfId="0" applyNumberFormat="1" applyFont="1" applyProtection="1"/>
    <xf numFmtId="0" fontId="0" fillId="0" borderId="370" xfId="0" applyBorder="1" applyAlignment="1" applyProtection="1">
      <alignment vertical="center"/>
    </xf>
    <xf numFmtId="6" fontId="0" fillId="0" borderId="370" xfId="0" applyNumberFormat="1" applyBorder="1" applyAlignment="1" applyProtection="1">
      <alignment vertical="center"/>
    </xf>
    <xf numFmtId="9" fontId="0" fillId="0" borderId="370" xfId="0" applyNumberFormat="1" applyBorder="1" applyAlignment="1" applyProtection="1">
      <alignment vertical="center"/>
    </xf>
    <xf numFmtId="6" fontId="23" fillId="0" borderId="370" xfId="0" applyNumberFormat="1" applyFont="1" applyBorder="1" applyAlignment="1" applyProtection="1">
      <alignment vertical="center"/>
    </xf>
    <xf numFmtId="0" fontId="0" fillId="0" borderId="360" xfId="0" applyBorder="1" applyAlignment="1" applyProtection="1">
      <alignment vertical="center"/>
    </xf>
    <xf numFmtId="6" fontId="0" fillId="0" borderId="360" xfId="0" applyNumberFormat="1" applyBorder="1" applyAlignment="1" applyProtection="1">
      <alignment vertical="center"/>
    </xf>
    <xf numFmtId="6" fontId="23" fillId="0" borderId="360" xfId="0" applyNumberFormat="1" applyFont="1" applyBorder="1" applyAlignment="1" applyProtection="1">
      <alignment vertical="center"/>
    </xf>
    <xf numFmtId="0" fontId="47" fillId="0" borderId="0" xfId="0" applyFont="1" applyProtection="1"/>
    <xf numFmtId="5" fontId="47" fillId="0" borderId="0" xfId="0" applyNumberFormat="1" applyFont="1" applyFill="1" applyBorder="1" applyAlignment="1" applyProtection="1">
      <alignment vertical="center"/>
    </xf>
    <xf numFmtId="0" fontId="109" fillId="0" borderId="0" xfId="0" applyFont="1" applyAlignment="1" applyProtection="1">
      <alignment horizontal="right"/>
    </xf>
    <xf numFmtId="6" fontId="28" fillId="36" borderId="280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horizontal="right"/>
    </xf>
    <xf numFmtId="0" fontId="47" fillId="0" borderId="0" xfId="0" applyFont="1" applyAlignment="1" applyProtection="1">
      <alignment horizontal="right"/>
    </xf>
    <xf numFmtId="5" fontId="118" fillId="0" borderId="0" xfId="0" applyNumberFormat="1" applyFont="1" applyFill="1" applyBorder="1" applyAlignment="1" applyProtection="1">
      <alignment vertical="center"/>
    </xf>
    <xf numFmtId="0" fontId="82" fillId="63" borderId="447" xfId="0" applyFont="1" applyFill="1" applyBorder="1" applyAlignment="1" applyProtection="1">
      <alignment horizontal="center" vertical="center" wrapText="1"/>
    </xf>
    <xf numFmtId="6" fontId="23" fillId="36" borderId="353" xfId="64" applyNumberFormat="1" applyFont="1" applyFill="1" applyBorder="1" applyAlignment="1" applyProtection="1">
      <alignment vertical="center"/>
    </xf>
    <xf numFmtId="6" fontId="23" fillId="36" borderId="355" xfId="64" applyNumberFormat="1" applyFont="1" applyFill="1" applyBorder="1" applyAlignment="1" applyProtection="1">
      <alignment vertical="center"/>
    </xf>
    <xf numFmtId="0" fontId="116" fillId="30" borderId="0" xfId="0" applyFont="1" applyFill="1" applyAlignment="1">
      <alignment horizontal="center" vertical="center" wrapText="1"/>
    </xf>
    <xf numFmtId="0" fontId="23" fillId="30" borderId="0" xfId="0" applyFont="1" applyFill="1"/>
    <xf numFmtId="0" fontId="50" fillId="64" borderId="0" xfId="0" applyNumberFormat="1" applyFont="1" applyFill="1" applyAlignment="1">
      <alignment horizontal="center" vertical="center"/>
    </xf>
    <xf numFmtId="0" fontId="50" fillId="64" borderId="0" xfId="0" applyFont="1" applyFill="1" applyAlignment="1">
      <alignment vertical="center"/>
    </xf>
    <xf numFmtId="0" fontId="0" fillId="64" borderId="0" xfId="0" applyFill="1"/>
    <xf numFmtId="0" fontId="35" fillId="62" borderId="49" xfId="0" applyFont="1" applyFill="1" applyBorder="1" applyAlignment="1" applyProtection="1">
      <alignment horizontal="center" vertical="center" wrapText="1"/>
    </xf>
    <xf numFmtId="0" fontId="35" fillId="62" borderId="206" xfId="0" applyFont="1" applyFill="1" applyBorder="1" applyAlignment="1" applyProtection="1">
      <alignment horizontal="center" vertical="center" wrapText="1"/>
    </xf>
    <xf numFmtId="16" fontId="0" fillId="0" borderId="0" xfId="0" applyNumberFormat="1" applyProtection="1"/>
    <xf numFmtId="16" fontId="23" fillId="0" borderId="0" xfId="0" applyNumberFormat="1" applyFont="1" applyBorder="1" applyProtection="1"/>
    <xf numFmtId="16" fontId="23" fillId="0" borderId="0" xfId="0" applyNumberFormat="1" applyFont="1" applyProtection="1"/>
    <xf numFmtId="0" fontId="23" fillId="0" borderId="250" xfId="53" applyNumberFormat="1" applyFont="1" applyFill="1" applyBorder="1" applyAlignment="1" applyProtection="1">
      <alignment horizontal="right" vertical="center"/>
    </xf>
    <xf numFmtId="8" fontId="0" fillId="0" borderId="0" xfId="0" applyNumberFormat="1" applyAlignment="1" applyProtection="1">
      <alignment vertical="center"/>
    </xf>
    <xf numFmtId="0" fontId="50" fillId="62" borderId="0" xfId="0" applyNumberFormat="1" applyFont="1" applyFill="1" applyAlignment="1">
      <alignment horizontal="center" vertical="center"/>
    </xf>
    <xf numFmtId="0" fontId="50" fillId="62" borderId="0" xfId="0" applyFont="1" applyFill="1" applyAlignment="1">
      <alignment vertical="center"/>
    </xf>
    <xf numFmtId="0" fontId="0" fillId="62" borderId="0" xfId="0" applyFill="1"/>
    <xf numFmtId="0" fontId="50" fillId="0" borderId="0" xfId="0" applyNumberFormat="1" applyFont="1" applyFill="1" applyAlignment="1">
      <alignment horizontal="center" vertical="center"/>
    </xf>
    <xf numFmtId="0" fontId="50" fillId="0" borderId="0" xfId="0" applyFont="1" applyFill="1" applyAlignment="1">
      <alignment vertical="center"/>
    </xf>
    <xf numFmtId="38" fontId="75" fillId="0" borderId="355" xfId="252" applyNumberFormat="1" applyFont="1" applyFill="1" applyBorder="1" applyAlignment="1" applyProtection="1">
      <alignment vertical="center"/>
    </xf>
    <xf numFmtId="0" fontId="50" fillId="0" borderId="0" xfId="0" applyFont="1" applyFill="1" applyAlignment="1">
      <alignment vertical="center" wrapText="1"/>
    </xf>
    <xf numFmtId="0" fontId="23" fillId="36" borderId="0" xfId="0" applyFont="1" applyFill="1"/>
    <xf numFmtId="0" fontId="23" fillId="64" borderId="0" xfId="0" applyFont="1" applyFill="1"/>
    <xf numFmtId="0" fontId="50" fillId="0" borderId="0" xfId="0" applyFont="1" applyFill="1" applyAlignment="1">
      <alignment horizontal="left" vertical="center"/>
    </xf>
    <xf numFmtId="0" fontId="51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>
      <alignment horizontal="left" vertical="center"/>
    </xf>
    <xf numFmtId="0" fontId="51" fillId="0" borderId="0" xfId="0" applyNumberFormat="1" applyFont="1" applyAlignment="1">
      <alignment horizontal="center" vertical="center"/>
    </xf>
    <xf numFmtId="0" fontId="119" fillId="0" borderId="0" xfId="0" applyFont="1" applyAlignment="1" applyProtection="1">
      <alignment horizontal="right"/>
    </xf>
    <xf numFmtId="6" fontId="0" fillId="64" borderId="0" xfId="0" applyNumberFormat="1" applyFill="1"/>
    <xf numFmtId="49" fontId="48" fillId="30" borderId="497" xfId="53" applyNumberFormat="1" applyFont="1" applyFill="1" applyBorder="1" applyAlignment="1" applyProtection="1">
      <alignment horizontal="center" vertical="center"/>
    </xf>
    <xf numFmtId="49" fontId="48" fillId="30" borderId="338" xfId="53" applyNumberFormat="1" applyFont="1" applyFill="1" applyBorder="1" applyAlignment="1" applyProtection="1">
      <alignment horizontal="center" vertical="center" wrapText="1"/>
    </xf>
    <xf numFmtId="16" fontId="23" fillId="0" borderId="0" xfId="0" applyNumberFormat="1" applyFont="1" applyAlignment="1" applyProtection="1">
      <alignment vertical="center"/>
    </xf>
    <xf numFmtId="5" fontId="119" fillId="0" borderId="0" xfId="0" applyNumberFormat="1" applyFont="1" applyFill="1" applyBorder="1" applyAlignment="1" applyProtection="1">
      <alignment vertical="center"/>
    </xf>
    <xf numFmtId="14" fontId="23" fillId="0" borderId="0" xfId="0" applyNumberFormat="1" applyFont="1"/>
    <xf numFmtId="0" fontId="50" fillId="63" borderId="0" xfId="0" applyFont="1" applyFill="1" applyAlignment="1">
      <alignment vertical="center"/>
    </xf>
    <xf numFmtId="0" fontId="50" fillId="63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1" fontId="30" fillId="25" borderId="467" xfId="0" quotePrefix="1" applyNumberFormat="1" applyFont="1" applyFill="1" applyBorder="1" applyAlignment="1" applyProtection="1">
      <alignment horizontal="center"/>
    </xf>
    <xf numFmtId="6" fontId="23" fillId="34" borderId="377" xfId="0" applyNumberFormat="1" applyFont="1" applyFill="1" applyBorder="1" applyAlignment="1" applyProtection="1">
      <alignment horizontal="right" vertical="center"/>
    </xf>
    <xf numFmtId="0" fontId="35" fillId="62" borderId="377" xfId="0" applyFont="1" applyFill="1" applyBorder="1" applyAlignment="1" applyProtection="1">
      <alignment horizontal="center" vertical="center" wrapText="1"/>
    </xf>
    <xf numFmtId="5" fontId="117" fillId="0" borderId="0" xfId="0" applyNumberFormat="1" applyFont="1" applyFill="1" applyBorder="1" applyAlignment="1" applyProtection="1">
      <alignment horizontal="right" vertical="center"/>
    </xf>
    <xf numFmtId="0" fontId="109" fillId="65" borderId="0" xfId="0" applyFont="1" applyFill="1" applyProtection="1"/>
    <xf numFmtId="5" fontId="109" fillId="0" borderId="0" xfId="0" applyNumberFormat="1" applyFont="1" applyProtection="1"/>
    <xf numFmtId="175" fontId="23" fillId="0" borderId="0" xfId="32" applyNumberFormat="1" applyFont="1" applyAlignment="1" applyProtection="1">
      <alignment vertical="center"/>
    </xf>
    <xf numFmtId="175" fontId="0" fillId="0" borderId="0" xfId="32" applyNumberFormat="1" applyFont="1" applyAlignment="1" applyProtection="1">
      <alignment vertical="center"/>
    </xf>
    <xf numFmtId="0" fontId="35" fillId="62" borderId="401" xfId="0" applyFont="1" applyFill="1" applyBorder="1" applyAlignment="1" applyProtection="1">
      <alignment horizontal="center" vertical="center" wrapText="1"/>
    </xf>
    <xf numFmtId="175" fontId="0" fillId="0" borderId="0" xfId="0" applyNumberFormat="1" applyAlignment="1" applyProtection="1">
      <alignment vertical="center"/>
    </xf>
    <xf numFmtId="175" fontId="0" fillId="0" borderId="370" xfId="32" applyNumberFormat="1" applyFont="1" applyBorder="1" applyAlignment="1" applyProtection="1">
      <alignment vertical="center"/>
    </xf>
    <xf numFmtId="14" fontId="0" fillId="0" borderId="0" xfId="0" applyNumberFormat="1" applyProtection="1"/>
    <xf numFmtId="0" fontId="0" fillId="0" borderId="0" xfId="0" applyFont="1" applyProtection="1"/>
    <xf numFmtId="6" fontId="26" fillId="36" borderId="12" xfId="96" applyNumberFormat="1" applyFont="1" applyFill="1" applyBorder="1" applyAlignment="1" applyProtection="1">
      <alignment vertical="center"/>
    </xf>
    <xf numFmtId="6" fontId="0" fillId="36" borderId="451" xfId="0" applyNumberFormat="1" applyFill="1" applyBorder="1" applyAlignment="1" applyProtection="1">
      <alignment vertical="center"/>
    </xf>
    <xf numFmtId="6" fontId="25" fillId="0" borderId="0" xfId="0" applyNumberFormat="1" applyFont="1" applyFill="1" applyBorder="1" applyAlignment="1" applyProtection="1">
      <alignment vertical="center"/>
    </xf>
    <xf numFmtId="0" fontId="82" fillId="36" borderId="447" xfId="0" applyFont="1" applyFill="1" applyBorder="1" applyAlignment="1" applyProtection="1">
      <alignment horizontal="center" vertical="center" wrapText="1"/>
    </xf>
    <xf numFmtId="1" fontId="96" fillId="64" borderId="314" xfId="0" applyNumberFormat="1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" fontId="96" fillId="0" borderId="0" xfId="0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Border="1" applyAlignment="1" applyProtection="1">
      <alignment vertical="center"/>
    </xf>
    <xf numFmtId="6" fontId="23" fillId="0" borderId="0" xfId="0" applyNumberFormat="1" applyFont="1" applyFill="1" applyBorder="1" applyAlignment="1" applyProtection="1">
      <alignment vertical="center"/>
    </xf>
    <xf numFmtId="6" fontId="23" fillId="36" borderId="256" xfId="54" applyNumberFormat="1" applyFont="1" applyFill="1" applyBorder="1" applyAlignment="1" applyProtection="1">
      <alignment horizontal="right" vertical="center"/>
    </xf>
    <xf numFmtId="6" fontId="0" fillId="0" borderId="370" xfId="0" applyNumberFormat="1" applyFill="1" applyBorder="1" applyAlignment="1" applyProtection="1">
      <alignment vertical="center"/>
    </xf>
    <xf numFmtId="6" fontId="0" fillId="0" borderId="360" xfId="0" applyNumberFormat="1" applyFill="1" applyBorder="1" applyAlignment="1" applyProtection="1">
      <alignment vertical="center"/>
    </xf>
    <xf numFmtId="175" fontId="0" fillId="0" borderId="0" xfId="32" applyNumberFormat="1" applyFont="1" applyProtection="1"/>
    <xf numFmtId="6" fontId="23" fillId="36" borderId="207" xfId="54" applyNumberFormat="1" applyFont="1" applyFill="1" applyBorder="1" applyAlignment="1" applyProtection="1">
      <alignment horizontal="right" vertical="center"/>
    </xf>
    <xf numFmtId="6" fontId="23" fillId="36" borderId="253" xfId="54" applyNumberFormat="1" applyFont="1" applyFill="1" applyBorder="1" applyAlignment="1" applyProtection="1">
      <alignment horizontal="right" vertical="center"/>
    </xf>
    <xf numFmtId="6" fontId="26" fillId="46" borderId="455" xfId="0" applyNumberFormat="1" applyFont="1" applyFill="1" applyBorder="1" applyAlignment="1" applyProtection="1">
      <alignment horizontal="right" vertical="center"/>
    </xf>
    <xf numFmtId="6" fontId="26" fillId="46" borderId="0" xfId="0" applyNumberFormat="1" applyFont="1" applyFill="1" applyBorder="1" applyAlignment="1" applyProtection="1">
      <alignment horizontal="right" vertical="center"/>
    </xf>
    <xf numFmtId="6" fontId="26" fillId="66" borderId="455" xfId="0" applyNumberFormat="1" applyFont="1" applyFill="1" applyBorder="1" applyAlignment="1" applyProtection="1">
      <alignment horizontal="right" vertical="center"/>
    </xf>
    <xf numFmtId="0" fontId="82" fillId="44" borderId="467" xfId="0" applyFont="1" applyFill="1" applyBorder="1" applyAlignment="1" applyProtection="1">
      <alignment horizontal="center" vertical="center" wrapText="1"/>
    </xf>
    <xf numFmtId="6" fontId="25" fillId="0" borderId="498" xfId="0" applyNumberFormat="1" applyFont="1" applyFill="1" applyBorder="1" applyAlignment="1" applyProtection="1">
      <alignment vertical="center"/>
    </xf>
    <xf numFmtId="6" fontId="25" fillId="0" borderId="493" xfId="0" applyNumberFormat="1" applyFont="1" applyFill="1" applyBorder="1" applyAlignment="1" applyProtection="1">
      <alignment vertical="center"/>
    </xf>
    <xf numFmtId="6" fontId="26" fillId="0" borderId="467" xfId="31" applyNumberFormat="1" applyFont="1" applyFill="1" applyBorder="1" applyAlignment="1" applyProtection="1">
      <alignment vertical="center"/>
    </xf>
    <xf numFmtId="6" fontId="23" fillId="0" borderId="0" xfId="0" applyNumberFormat="1" applyFont="1" applyFill="1" applyProtection="1"/>
    <xf numFmtId="6" fontId="26" fillId="0" borderId="0" xfId="0" applyNumberFormat="1" applyFont="1" applyFill="1" applyBorder="1" applyAlignment="1" applyProtection="1">
      <alignment vertical="center"/>
    </xf>
    <xf numFmtId="38" fontId="89" fillId="0" borderId="0" xfId="47822" applyNumberFormat="1" applyFont="1" applyFill="1" applyBorder="1" applyAlignment="1" applyProtection="1">
      <alignment vertical="center"/>
    </xf>
    <xf numFmtId="0" fontId="81" fillId="0" borderId="0" xfId="47822" applyFont="1" applyFill="1" applyProtection="1"/>
    <xf numFmtId="0" fontId="26" fillId="0" borderId="33" xfId="53" applyFont="1" applyFill="1" applyBorder="1" applyAlignment="1" applyProtection="1">
      <alignment horizontal="left" vertical="center"/>
    </xf>
    <xf numFmtId="0" fontId="26" fillId="0" borderId="328" xfId="53" applyFont="1" applyFill="1" applyBorder="1" applyAlignment="1" applyProtection="1">
      <alignment horizontal="left" vertical="center"/>
    </xf>
    <xf numFmtId="49" fontId="35" fillId="34" borderId="467" xfId="53" applyNumberFormat="1" applyFont="1" applyFill="1" applyBorder="1" applyAlignment="1" applyProtection="1">
      <alignment horizontal="center" vertical="center" wrapText="1"/>
    </xf>
    <xf numFmtId="49" fontId="35" fillId="34" borderId="453" xfId="53" applyNumberFormat="1" applyFont="1" applyFill="1" applyBorder="1" applyAlignment="1" applyProtection="1">
      <alignment horizontal="center" vertical="center" wrapText="1"/>
    </xf>
    <xf numFmtId="49" fontId="35" fillId="34" borderId="494" xfId="53" applyNumberFormat="1" applyFont="1" applyFill="1" applyBorder="1" applyAlignment="1" applyProtection="1">
      <alignment horizontal="center" vertical="center" wrapText="1"/>
    </xf>
    <xf numFmtId="49" fontId="35" fillId="33" borderId="467" xfId="53" applyNumberFormat="1" applyFont="1" applyFill="1" applyBorder="1" applyAlignment="1" applyProtection="1">
      <alignment horizontal="center" vertical="center" wrapText="1"/>
    </xf>
    <xf numFmtId="0" fontId="23" fillId="0" borderId="245" xfId="0" applyFont="1" applyFill="1" applyBorder="1" applyAlignment="1" applyProtection="1">
      <alignment horizontal="left" vertical="center"/>
    </xf>
    <xf numFmtId="0" fontId="23" fillId="0" borderId="323" xfId="0" applyFont="1" applyFill="1" applyBorder="1" applyAlignment="1" applyProtection="1">
      <alignment horizontal="left" vertical="center"/>
    </xf>
    <xf numFmtId="0" fontId="26" fillId="0" borderId="33" xfId="53" applyFont="1" applyFill="1" applyBorder="1" applyAlignment="1" applyProtection="1">
      <alignment horizontal="left"/>
    </xf>
    <xf numFmtId="0" fontId="26" fillId="0" borderId="328" xfId="53" applyFont="1" applyFill="1" applyBorder="1" applyAlignment="1" applyProtection="1">
      <alignment horizontal="left"/>
    </xf>
    <xf numFmtId="0" fontId="26" fillId="0" borderId="435" xfId="0" applyFont="1" applyFill="1" applyBorder="1" applyAlignment="1" applyProtection="1">
      <alignment horizontal="left" vertical="center"/>
    </xf>
    <xf numFmtId="0" fontId="26" fillId="0" borderId="386" xfId="0" applyFont="1" applyFill="1" applyBorder="1" applyAlignment="1" applyProtection="1">
      <alignment horizontal="left" vertical="center"/>
    </xf>
    <xf numFmtId="0" fontId="23" fillId="0" borderId="48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247" xfId="0" applyFont="1" applyFill="1" applyBorder="1" applyAlignment="1" applyProtection="1">
      <alignment horizontal="left" vertical="center"/>
    </xf>
    <xf numFmtId="0" fontId="23" fillId="0" borderId="321" xfId="0" applyFont="1" applyFill="1" applyBorder="1" applyAlignment="1" applyProtection="1">
      <alignment horizontal="left" vertical="center"/>
    </xf>
    <xf numFmtId="0" fontId="23" fillId="0" borderId="244" xfId="0" applyFont="1" applyFill="1" applyBorder="1" applyAlignment="1" applyProtection="1">
      <alignment horizontal="left" vertical="center"/>
    </xf>
    <xf numFmtId="0" fontId="23" fillId="0" borderId="322" xfId="0" applyFont="1" applyFill="1" applyBorder="1" applyAlignment="1" applyProtection="1">
      <alignment horizontal="left" vertical="center"/>
    </xf>
    <xf numFmtId="0" fontId="87" fillId="38" borderId="314" xfId="0" applyFont="1" applyFill="1" applyBorder="1" applyAlignment="1" applyProtection="1">
      <alignment horizontal="center" vertical="center" wrapText="1"/>
    </xf>
    <xf numFmtId="0" fontId="70" fillId="38" borderId="314" xfId="0" applyFont="1" applyFill="1" applyBorder="1" applyAlignment="1" applyProtection="1">
      <alignment horizontal="center" vertical="center" wrapText="1"/>
    </xf>
    <xf numFmtId="49" fontId="48" fillId="30" borderId="450" xfId="53" applyNumberFormat="1" applyFont="1" applyFill="1" applyBorder="1" applyAlignment="1" applyProtection="1">
      <alignment horizontal="center" vertical="center"/>
    </xf>
    <xf numFmtId="49" fontId="48" fillId="30" borderId="466" xfId="53" applyNumberFormat="1" applyFont="1" applyFill="1" applyBorder="1" applyAlignment="1" applyProtection="1">
      <alignment horizontal="center" vertical="center"/>
    </xf>
    <xf numFmtId="49" fontId="48" fillId="30" borderId="449" xfId="53" applyNumberFormat="1" applyFont="1" applyFill="1" applyBorder="1" applyAlignment="1" applyProtection="1">
      <alignment horizontal="center" vertical="center"/>
    </xf>
    <xf numFmtId="49" fontId="48" fillId="30" borderId="450" xfId="53" applyNumberFormat="1" applyFont="1" applyFill="1" applyBorder="1" applyAlignment="1" applyProtection="1">
      <alignment horizontal="center" vertical="center" wrapText="1"/>
    </xf>
    <xf numFmtId="49" fontId="48" fillId="30" borderId="466" xfId="53" applyNumberFormat="1" applyFont="1" applyFill="1" applyBorder="1" applyAlignment="1" applyProtection="1">
      <alignment horizontal="center" vertical="center" wrapText="1"/>
    </xf>
    <xf numFmtId="49" fontId="48" fillId="30" borderId="449" xfId="53" applyNumberFormat="1" applyFont="1" applyFill="1" applyBorder="1" applyAlignment="1" applyProtection="1">
      <alignment horizontal="center" vertical="center" wrapText="1"/>
    </xf>
    <xf numFmtId="49" fontId="35" fillId="34" borderId="450" xfId="53" applyNumberFormat="1" applyFont="1" applyFill="1" applyBorder="1" applyAlignment="1" applyProtection="1">
      <alignment horizontal="center" vertical="center" wrapText="1"/>
    </xf>
    <xf numFmtId="49" fontId="35" fillId="30" borderId="450" xfId="53" applyNumberFormat="1" applyFont="1" applyFill="1" applyBorder="1" applyAlignment="1" applyProtection="1">
      <alignment horizontal="center" vertical="center" wrapText="1"/>
    </xf>
    <xf numFmtId="49" fontId="35" fillId="30" borderId="466" xfId="53" applyNumberFormat="1" applyFont="1" applyFill="1" applyBorder="1" applyAlignment="1" applyProtection="1">
      <alignment horizontal="center" vertical="center"/>
    </xf>
    <xf numFmtId="49" fontId="35" fillId="30" borderId="449" xfId="53" applyNumberFormat="1" applyFont="1" applyFill="1" applyBorder="1" applyAlignment="1" applyProtection="1">
      <alignment horizontal="center" vertical="center"/>
    </xf>
    <xf numFmtId="49" fontId="35" fillId="30" borderId="466" xfId="53" applyNumberFormat="1" applyFont="1" applyFill="1" applyBorder="1" applyAlignment="1" applyProtection="1">
      <alignment horizontal="center" vertical="center" wrapText="1"/>
    </xf>
    <xf numFmtId="49" fontId="35" fillId="30" borderId="449" xfId="53" applyNumberFormat="1" applyFont="1" applyFill="1" applyBorder="1" applyAlignment="1" applyProtection="1">
      <alignment horizontal="center" vertical="center" wrapText="1"/>
    </xf>
    <xf numFmtId="0" fontId="26" fillId="0" borderId="414" xfId="53" applyFont="1" applyFill="1" applyBorder="1" applyAlignment="1" applyProtection="1">
      <alignment horizontal="left" vertical="center"/>
    </xf>
    <xf numFmtId="0" fontId="26" fillId="0" borderId="413" xfId="53" applyFont="1" applyFill="1" applyBorder="1" applyAlignment="1" applyProtection="1">
      <alignment horizontal="left" vertical="center"/>
    </xf>
    <xf numFmtId="49" fontId="35" fillId="53" borderId="467" xfId="53" applyNumberFormat="1" applyFont="1" applyFill="1" applyBorder="1" applyAlignment="1" applyProtection="1">
      <alignment horizontal="center" vertical="center" wrapText="1"/>
    </xf>
    <xf numFmtId="49" fontId="76" fillId="53" borderId="467" xfId="53" applyNumberFormat="1" applyFont="1" applyFill="1" applyBorder="1" applyAlignment="1" applyProtection="1">
      <alignment horizontal="center" vertical="center" wrapText="1"/>
    </xf>
    <xf numFmtId="49" fontId="35" fillId="38" borderId="493" xfId="53" applyNumberFormat="1" applyFont="1" applyFill="1" applyBorder="1" applyAlignment="1" applyProtection="1">
      <alignment horizontal="center" vertical="center" wrapText="1"/>
    </xf>
    <xf numFmtId="49" fontId="35" fillId="44" borderId="467" xfId="53" applyNumberFormat="1" applyFont="1" applyFill="1" applyBorder="1" applyAlignment="1" applyProtection="1">
      <alignment horizontal="center" vertical="center" wrapText="1"/>
    </xf>
    <xf numFmtId="49" fontId="35" fillId="44" borderId="453" xfId="53" applyNumberFormat="1" applyFont="1" applyFill="1" applyBorder="1" applyAlignment="1" applyProtection="1">
      <alignment horizontal="center" vertical="center" wrapText="1"/>
    </xf>
    <xf numFmtId="49" fontId="35" fillId="44" borderId="494" xfId="53" applyNumberFormat="1" applyFont="1" applyFill="1" applyBorder="1" applyAlignment="1" applyProtection="1">
      <alignment horizontal="center" vertical="center" wrapText="1"/>
    </xf>
    <xf numFmtId="49" fontId="35" fillId="30" borderId="467" xfId="53" applyNumberFormat="1" applyFont="1" applyFill="1" applyBorder="1" applyAlignment="1" applyProtection="1">
      <alignment horizontal="center" vertical="center"/>
    </xf>
    <xf numFmtId="49" fontId="35" fillId="30" borderId="467" xfId="53" applyNumberFormat="1" applyFont="1" applyFill="1" applyBorder="1" applyAlignment="1" applyProtection="1">
      <alignment horizontal="center" vertical="center" wrapText="1"/>
    </xf>
    <xf numFmtId="49" fontId="48" fillId="32" borderId="467" xfId="53" applyNumberFormat="1" applyFont="1" applyFill="1" applyBorder="1" applyAlignment="1" applyProtection="1">
      <alignment horizontal="center" vertical="center"/>
    </xf>
    <xf numFmtId="10" fontId="48" fillId="32" borderId="467" xfId="48" applyNumberFormat="1" applyFont="1" applyFill="1" applyBorder="1" applyAlignment="1" applyProtection="1">
      <alignment horizontal="center" vertical="center" wrapText="1"/>
    </xf>
    <xf numFmtId="0" fontId="35" fillId="33" borderId="467" xfId="252" applyFont="1" applyFill="1" applyBorder="1" applyAlignment="1" applyProtection="1">
      <alignment horizontal="center" vertical="center" wrapText="1"/>
    </xf>
    <xf numFmtId="49" fontId="35" fillId="34" borderId="344" xfId="53" applyNumberFormat="1" applyFont="1" applyFill="1" applyBorder="1" applyAlignment="1" applyProtection="1">
      <alignment horizontal="center" vertical="center" wrapText="1"/>
    </xf>
    <xf numFmtId="49" fontId="35" fillId="30" borderId="316" xfId="53" applyNumberFormat="1" applyFont="1" applyFill="1" applyBorder="1" applyAlignment="1" applyProtection="1">
      <alignment horizontal="center" vertical="center" wrapText="1"/>
    </xf>
    <xf numFmtId="49" fontId="35" fillId="30" borderId="317" xfId="53" applyNumberFormat="1" applyFont="1" applyFill="1" applyBorder="1" applyAlignment="1" applyProtection="1">
      <alignment horizontal="center" vertical="center" wrapText="1"/>
    </xf>
    <xf numFmtId="49" fontId="35" fillId="30" borderId="344" xfId="53" applyNumberFormat="1" applyFont="1" applyFill="1" applyBorder="1" applyAlignment="1" applyProtection="1">
      <alignment horizontal="center" vertical="center" wrapText="1"/>
    </xf>
    <xf numFmtId="49" fontId="35" fillId="30" borderId="340" xfId="53" applyNumberFormat="1" applyFont="1" applyFill="1" applyBorder="1" applyAlignment="1" applyProtection="1">
      <alignment horizontal="center" vertical="center" wrapText="1"/>
    </xf>
    <xf numFmtId="49" fontId="35" fillId="30" borderId="342" xfId="53" applyNumberFormat="1" applyFont="1" applyFill="1" applyBorder="1" applyAlignment="1" applyProtection="1">
      <alignment horizontal="center" vertical="center" wrapText="1"/>
    </xf>
    <xf numFmtId="49" fontId="35" fillId="30" borderId="341" xfId="53" applyNumberFormat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45" borderId="344" xfId="53" applyNumberFormat="1" applyFont="1" applyFill="1" applyBorder="1" applyAlignment="1" applyProtection="1">
      <alignment horizontal="center" vertical="center" wrapText="1"/>
    </xf>
    <xf numFmtId="49" fontId="35" fillId="44" borderId="344" xfId="53" applyNumberFormat="1" applyFont="1" applyFill="1" applyBorder="1" applyAlignment="1" applyProtection="1">
      <alignment horizontal="center" vertical="center" wrapText="1"/>
    </xf>
    <xf numFmtId="0" fontId="35" fillId="33" borderId="344" xfId="252" applyFont="1" applyFill="1" applyBorder="1" applyAlignment="1" applyProtection="1">
      <alignment horizontal="center" vertical="center" wrapText="1"/>
    </xf>
    <xf numFmtId="0" fontId="35" fillId="45" borderId="426" xfId="0" applyFont="1" applyFill="1" applyBorder="1" applyAlignment="1" applyProtection="1">
      <alignment horizontal="center" vertical="center" wrapText="1"/>
    </xf>
    <xf numFmtId="0" fontId="35" fillId="45" borderId="477" xfId="0" applyFont="1" applyFill="1" applyBorder="1" applyAlignment="1" applyProtection="1">
      <alignment horizontal="center" vertical="center" wrapText="1"/>
    </xf>
    <xf numFmtId="0" fontId="35" fillId="45" borderId="427" xfId="0" applyFont="1" applyFill="1" applyBorder="1" applyAlignment="1" applyProtection="1">
      <alignment horizontal="center" vertical="center" wrapText="1"/>
    </xf>
    <xf numFmtId="0" fontId="35" fillId="45" borderId="465" xfId="0" applyFont="1" applyFill="1" applyBorder="1" applyAlignment="1" applyProtection="1">
      <alignment horizontal="center" vertical="center" wrapText="1"/>
    </xf>
    <xf numFmtId="0" fontId="87" fillId="38" borderId="344" xfId="0" applyFont="1" applyFill="1" applyBorder="1" applyAlignment="1" applyProtection="1">
      <alignment horizontal="center" vertical="center" wrapText="1"/>
    </xf>
    <xf numFmtId="0" fontId="70" fillId="38" borderId="344" xfId="0" applyFont="1" applyFill="1" applyBorder="1" applyAlignment="1" applyProtection="1">
      <alignment horizontal="center" vertical="center" wrapText="1"/>
    </xf>
    <xf numFmtId="49" fontId="35" fillId="38" borderId="314" xfId="53" applyNumberFormat="1" applyFont="1" applyFill="1" applyBorder="1" applyAlignment="1" applyProtection="1">
      <alignment horizontal="center" vertical="center" wrapText="1"/>
    </xf>
    <xf numFmtId="49" fontId="35" fillId="33" borderId="344" xfId="53" applyNumberFormat="1" applyFont="1" applyFill="1" applyBorder="1" applyAlignment="1" applyProtection="1">
      <alignment horizontal="center" vertical="center" wrapText="1"/>
    </xf>
    <xf numFmtId="49" fontId="35" fillId="34" borderId="440" xfId="53" applyNumberFormat="1" applyFont="1" applyFill="1" applyBorder="1" applyAlignment="1" applyProtection="1">
      <alignment horizontal="center" vertical="center" wrapText="1"/>
    </xf>
    <xf numFmtId="49" fontId="35" fillId="34" borderId="377" xfId="53" applyNumberFormat="1" applyFont="1" applyFill="1" applyBorder="1" applyAlignment="1" applyProtection="1">
      <alignment horizontal="center" vertical="center" wrapText="1"/>
    </xf>
    <xf numFmtId="49" fontId="35" fillId="44" borderId="447" xfId="53" applyNumberFormat="1" applyFont="1" applyFill="1" applyBorder="1" applyAlignment="1" applyProtection="1">
      <alignment horizontal="center" vertical="center" wrapText="1"/>
    </xf>
    <xf numFmtId="49" fontId="35" fillId="34" borderId="447" xfId="53" applyNumberFormat="1" applyFont="1" applyFill="1" applyBorder="1" applyAlignment="1" applyProtection="1">
      <alignment horizontal="center" vertical="center" wrapText="1"/>
    </xf>
    <xf numFmtId="0" fontId="116" fillId="37" borderId="0" xfId="0" applyFont="1" applyFill="1" applyAlignment="1">
      <alignment horizontal="center" vertical="center"/>
    </xf>
    <xf numFmtId="0" fontId="116" fillId="33" borderId="0" xfId="0" applyFont="1" applyFill="1" applyAlignment="1">
      <alignment horizontal="center" vertical="center"/>
    </xf>
    <xf numFmtId="0" fontId="116" fillId="32" borderId="0" xfId="0" applyFont="1" applyFill="1" applyAlignment="1">
      <alignment horizontal="center" vertical="center"/>
    </xf>
    <xf numFmtId="0" fontId="116" fillId="30" borderId="0" xfId="0" applyFont="1" applyFill="1" applyAlignment="1">
      <alignment horizontal="center" vertical="center"/>
    </xf>
    <xf numFmtId="0" fontId="32" fillId="38" borderId="310" xfId="0" applyFont="1" applyFill="1" applyBorder="1" applyAlignment="1" applyProtection="1">
      <alignment horizontal="center" vertical="center"/>
    </xf>
    <xf numFmtId="0" fontId="32" fillId="38" borderId="311" xfId="0" applyFont="1" applyFill="1" applyBorder="1" applyAlignment="1" applyProtection="1">
      <alignment horizontal="center" vertical="center"/>
    </xf>
    <xf numFmtId="0" fontId="32" fillId="38" borderId="312" xfId="0" applyFont="1" applyFill="1" applyBorder="1" applyAlignment="1" applyProtection="1">
      <alignment horizontal="center" vertical="center"/>
    </xf>
    <xf numFmtId="0" fontId="27" fillId="0" borderId="15" xfId="0" applyFont="1" applyFill="1" applyBorder="1" applyAlignment="1" applyProtection="1">
      <alignment horizontal="left" vertical="center" wrapText="1"/>
    </xf>
    <xf numFmtId="0" fontId="27" fillId="0" borderId="300" xfId="0" applyFont="1" applyFill="1" applyBorder="1" applyAlignment="1" applyProtection="1">
      <alignment horizontal="left" vertical="center" wrapText="1"/>
    </xf>
    <xf numFmtId="0" fontId="32" fillId="30" borderId="29" xfId="0" quotePrefix="1" applyFont="1" applyFill="1" applyBorder="1" applyAlignment="1" applyProtection="1">
      <alignment horizontal="left" vertical="center" wrapText="1"/>
    </xf>
    <xf numFmtId="0" fontId="32" fillId="30" borderId="295" xfId="0" applyFont="1" applyFill="1" applyBorder="1" applyAlignment="1" applyProtection="1">
      <alignment horizontal="left" vertical="center" wrapText="1"/>
    </xf>
    <xf numFmtId="0" fontId="32" fillId="30" borderId="37" xfId="0" applyFont="1" applyFill="1" applyBorder="1" applyAlignment="1" applyProtection="1">
      <alignment horizontal="left" vertical="center" wrapText="1"/>
    </xf>
    <xf numFmtId="0" fontId="32" fillId="30" borderId="305" xfId="0" applyFont="1" applyFill="1" applyBorder="1" applyAlignment="1" applyProtection="1">
      <alignment horizontal="left" vertical="center" wrapText="1"/>
    </xf>
    <xf numFmtId="0" fontId="32" fillId="30" borderId="307" xfId="0" applyFont="1" applyFill="1" applyBorder="1" applyAlignment="1" applyProtection="1">
      <alignment horizontal="left" vertical="center" wrapText="1"/>
    </xf>
    <xf numFmtId="0" fontId="32" fillId="30" borderId="308" xfId="0" applyFont="1" applyFill="1" applyBorder="1" applyAlignment="1" applyProtection="1">
      <alignment horizontal="left" vertical="center" wrapText="1"/>
    </xf>
    <xf numFmtId="0" fontId="32" fillId="30" borderId="276" xfId="0" quotePrefix="1" applyFont="1" applyFill="1" applyBorder="1" applyAlignment="1" applyProtection="1">
      <alignment horizontal="left" vertical="center" wrapText="1"/>
    </xf>
    <xf numFmtId="0" fontId="32" fillId="30" borderId="296" xfId="0" quotePrefix="1" applyFont="1" applyFill="1" applyBorder="1" applyAlignment="1" applyProtection="1">
      <alignment horizontal="left" vertical="center" wrapText="1"/>
    </xf>
    <xf numFmtId="0" fontId="32" fillId="30" borderId="274" xfId="0" quotePrefix="1" applyFont="1" applyFill="1" applyBorder="1" applyAlignment="1" applyProtection="1">
      <alignment horizontal="left" vertical="center" wrapText="1"/>
    </xf>
    <xf numFmtId="0" fontId="32" fillId="30" borderId="290" xfId="0" applyFont="1" applyFill="1" applyBorder="1" applyAlignment="1" applyProtection="1">
      <alignment horizontal="left" vertical="center" wrapText="1"/>
    </xf>
    <xf numFmtId="0" fontId="32" fillId="30" borderId="21" xfId="0" quotePrefix="1" applyFont="1" applyFill="1" applyBorder="1" applyAlignment="1" applyProtection="1">
      <alignment horizontal="left" vertical="center" wrapText="1"/>
    </xf>
    <xf numFmtId="0" fontId="32" fillId="30" borderId="294" xfId="0" quotePrefix="1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 vertical="center" wrapText="1"/>
    </xf>
    <xf numFmtId="0" fontId="34" fillId="0" borderId="307" xfId="0" applyFont="1" applyBorder="1" applyAlignment="1" applyProtection="1">
      <alignment horizontal="center" vertical="center"/>
    </xf>
    <xf numFmtId="0" fontId="82" fillId="34" borderId="467" xfId="0" applyFont="1" applyFill="1" applyBorder="1" applyAlignment="1" applyProtection="1">
      <alignment horizontal="center" vertical="center" wrapText="1"/>
    </xf>
    <xf numFmtId="0" fontId="82" fillId="30" borderId="467" xfId="0" applyFont="1" applyFill="1" applyBorder="1" applyAlignment="1" applyProtection="1">
      <alignment horizontal="center" vertical="center"/>
    </xf>
    <xf numFmtId="0" fontId="85" fillId="38" borderId="467" xfId="0" applyFont="1" applyFill="1" applyBorder="1" applyAlignment="1" applyProtection="1">
      <alignment horizontal="center" vertical="center" wrapText="1"/>
    </xf>
    <xf numFmtId="0" fontId="82" fillId="30" borderId="450" xfId="0" applyFont="1" applyFill="1" applyBorder="1" applyAlignment="1" applyProtection="1">
      <alignment horizontal="center" vertical="center"/>
    </xf>
    <xf numFmtId="0" fontId="82" fillId="30" borderId="466" xfId="0" applyFont="1" applyFill="1" applyBorder="1" applyAlignment="1" applyProtection="1">
      <alignment horizontal="center" vertical="center"/>
    </xf>
    <xf numFmtId="0" fontId="82" fillId="30" borderId="449" xfId="0" applyFont="1" applyFill="1" applyBorder="1" applyAlignment="1" applyProtection="1">
      <alignment horizontal="center" vertical="center"/>
    </xf>
    <xf numFmtId="0" fontId="82" fillId="30" borderId="450" xfId="0" applyFont="1" applyFill="1" applyBorder="1" applyAlignment="1" applyProtection="1">
      <alignment horizontal="center" vertical="center" wrapText="1"/>
    </xf>
    <xf numFmtId="0" fontId="82" fillId="30" borderId="466" xfId="0" applyFont="1" applyFill="1" applyBorder="1" applyAlignment="1" applyProtection="1">
      <alignment horizontal="center" vertical="center" wrapText="1"/>
    </xf>
    <xf numFmtId="0" fontId="82" fillId="30" borderId="449" xfId="0" applyFont="1" applyFill="1" applyBorder="1" applyAlignment="1" applyProtection="1">
      <alignment horizontal="center" vertical="center" wrapText="1"/>
    </xf>
    <xf numFmtId="0" fontId="82" fillId="62" borderId="495" xfId="0" quotePrefix="1" applyFont="1" applyFill="1" applyBorder="1" applyAlignment="1" applyProtection="1">
      <alignment horizontal="center" vertical="center" wrapText="1"/>
    </xf>
    <xf numFmtId="0" fontId="0" fillId="62" borderId="496" xfId="0" applyFill="1" applyBorder="1" applyAlignment="1">
      <alignment vertical="center"/>
    </xf>
    <xf numFmtId="0" fontId="82" fillId="33" borderId="467" xfId="0" applyFont="1" applyFill="1" applyBorder="1" applyAlignment="1" applyProtection="1">
      <alignment horizontal="center" vertical="center" wrapText="1"/>
    </xf>
    <xf numFmtId="0" fontId="82" fillId="39" borderId="467" xfId="0" applyFont="1" applyFill="1" applyBorder="1" applyAlignment="1" applyProtection="1">
      <alignment horizontal="center" vertical="center" wrapText="1"/>
    </xf>
    <xf numFmtId="0" fontId="82" fillId="62" borderId="467" xfId="0" applyFont="1" applyFill="1" applyBorder="1" applyAlignment="1" applyProtection="1">
      <alignment horizontal="center" vertical="center" wrapText="1"/>
    </xf>
    <xf numFmtId="49" fontId="114" fillId="32" borderId="450" xfId="53" applyNumberFormat="1" applyFont="1" applyFill="1" applyBorder="1" applyAlignment="1" applyProtection="1">
      <alignment horizontal="center" vertical="center"/>
    </xf>
    <xf numFmtId="49" fontId="114" fillId="32" borderId="446" xfId="53" applyNumberFormat="1" applyFont="1" applyFill="1" applyBorder="1" applyAlignment="1" applyProtection="1">
      <alignment horizontal="center" vertical="center"/>
    </xf>
    <xf numFmtId="49" fontId="114" fillId="32" borderId="449" xfId="53" applyNumberFormat="1" applyFont="1" applyFill="1" applyBorder="1" applyAlignment="1" applyProtection="1">
      <alignment horizontal="center" vertical="center"/>
    </xf>
    <xf numFmtId="0" fontId="35" fillId="33" borderId="344" xfId="0" applyFont="1" applyFill="1" applyBorder="1" applyAlignment="1" applyProtection="1">
      <alignment horizontal="center" vertical="center" wrapText="1"/>
    </xf>
    <xf numFmtId="0" fontId="48" fillId="24" borderId="344" xfId="0" applyFont="1" applyFill="1" applyBorder="1" applyAlignment="1" applyProtection="1">
      <alignment horizontal="center" vertical="center" wrapText="1"/>
    </xf>
    <xf numFmtId="0" fontId="82" fillId="34" borderId="344" xfId="0" applyFont="1" applyFill="1" applyBorder="1" applyAlignment="1" applyProtection="1">
      <alignment horizontal="center" vertical="center" wrapText="1"/>
    </xf>
    <xf numFmtId="49" fontId="35" fillId="32" borderId="401" xfId="53" applyNumberFormat="1" applyFont="1" applyFill="1" applyBorder="1" applyAlignment="1" applyProtection="1">
      <alignment horizontal="center" vertical="center"/>
    </xf>
    <xf numFmtId="49" fontId="35" fillId="32" borderId="450" xfId="53" applyNumberFormat="1" applyFont="1" applyFill="1" applyBorder="1" applyAlignment="1" applyProtection="1">
      <alignment horizontal="center" vertical="center"/>
    </xf>
    <xf numFmtId="49" fontId="35" fillId="32" borderId="466" xfId="53" applyNumberFormat="1" applyFont="1" applyFill="1" applyBorder="1" applyAlignment="1" applyProtection="1">
      <alignment horizontal="center" vertical="center"/>
    </xf>
    <xf numFmtId="49" fontId="35" fillId="32" borderId="449" xfId="53" applyNumberFormat="1" applyFont="1" applyFill="1" applyBorder="1" applyAlignment="1" applyProtection="1">
      <alignment horizontal="center" vertical="center"/>
    </xf>
    <xf numFmtId="0" fontId="76" fillId="0" borderId="21" xfId="0" applyFont="1" applyBorder="1" applyAlignment="1" applyProtection="1">
      <alignment horizontal="center" vertical="center" wrapText="1"/>
    </xf>
    <xf numFmtId="0" fontId="76" fillId="0" borderId="38" xfId="0" applyFont="1" applyBorder="1" applyAlignment="1" applyProtection="1">
      <alignment horizontal="center" vertical="center" wrapText="1"/>
    </xf>
    <xf numFmtId="0" fontId="35" fillId="44" borderId="17" xfId="0" applyFont="1" applyFill="1" applyBorder="1" applyAlignment="1" applyProtection="1">
      <alignment horizontal="center" vertical="center" wrapText="1"/>
    </xf>
    <xf numFmtId="0" fontId="35" fillId="44" borderId="32" xfId="0" applyFont="1" applyFill="1" applyBorder="1" applyAlignment="1" applyProtection="1">
      <alignment horizontal="center" vertical="center" wrapText="1"/>
    </xf>
    <xf numFmtId="0" fontId="35" fillId="36" borderId="344" xfId="0" applyFont="1" applyFill="1" applyBorder="1" applyAlignment="1" applyProtection="1">
      <alignment horizontal="center" vertical="center" wrapText="1"/>
      <protection locked="0"/>
    </xf>
    <xf numFmtId="0" fontId="35" fillId="34" borderId="344" xfId="0" applyFont="1" applyFill="1" applyBorder="1" applyAlignment="1" applyProtection="1">
      <alignment horizontal="center" vertical="center" wrapText="1"/>
    </xf>
    <xf numFmtId="49" fontId="76" fillId="36" borderId="467" xfId="53" applyNumberFormat="1" applyFont="1" applyFill="1" applyBorder="1" applyAlignment="1" applyProtection="1">
      <alignment horizontal="center" vertical="center"/>
      <protection locked="0"/>
    </xf>
    <xf numFmtId="0" fontId="82" fillId="36" borderId="344" xfId="0" applyFont="1" applyFill="1" applyBorder="1" applyAlignment="1" applyProtection="1">
      <alignment horizontal="center" vertical="center" wrapText="1"/>
      <protection locked="0"/>
    </xf>
    <xf numFmtId="49" fontId="35" fillId="32" borderId="467" xfId="53" applyNumberFormat="1" applyFont="1" applyFill="1" applyBorder="1" applyAlignment="1" applyProtection="1">
      <alignment horizontal="center" vertical="center"/>
    </xf>
    <xf numFmtId="49" fontId="35" fillId="32" borderId="467" xfId="53" applyNumberFormat="1" applyFont="1" applyFill="1" applyBorder="1" applyAlignment="1" applyProtection="1">
      <alignment horizontal="center" vertical="center" wrapText="1"/>
    </xf>
    <xf numFmtId="0" fontId="35" fillId="44" borderId="343" xfId="0" applyFont="1" applyFill="1" applyBorder="1" applyAlignment="1" applyProtection="1">
      <alignment horizontal="center" vertical="center" wrapText="1"/>
      <protection locked="0"/>
    </xf>
    <xf numFmtId="0" fontId="35" fillId="44" borderId="494" xfId="0" applyFont="1" applyFill="1" applyBorder="1" applyAlignment="1" applyProtection="1">
      <alignment horizontal="center" vertical="center" wrapText="1"/>
      <protection locked="0"/>
    </xf>
    <xf numFmtId="0" fontId="35" fillId="24" borderId="377" xfId="0" applyFont="1" applyFill="1" applyBorder="1" applyAlignment="1" applyProtection="1">
      <alignment horizontal="center" vertical="center" wrapText="1"/>
    </xf>
    <xf numFmtId="0" fontId="35" fillId="24" borderId="209" xfId="0" applyFont="1" applyFill="1" applyBorder="1" applyAlignment="1" applyProtection="1">
      <alignment horizontal="center" vertical="center" wrapText="1"/>
    </xf>
    <xf numFmtId="0" fontId="35" fillId="24" borderId="344" xfId="0" applyFont="1" applyFill="1" applyBorder="1" applyAlignment="1" applyProtection="1">
      <alignment horizontal="center" vertical="center" wrapText="1"/>
    </xf>
    <xf numFmtId="0" fontId="48" fillId="24" borderId="349" xfId="0" applyFont="1" applyFill="1" applyBorder="1" applyAlignment="1" applyProtection="1">
      <alignment horizontal="center" vertical="center" wrapText="1"/>
    </xf>
    <xf numFmtId="0" fontId="48" fillId="24" borderId="339" xfId="0" applyFont="1" applyFill="1" applyBorder="1" applyAlignment="1" applyProtection="1">
      <alignment horizontal="center" vertical="center" wrapText="1"/>
    </xf>
    <xf numFmtId="0" fontId="48" fillId="24" borderId="48" xfId="0" applyFont="1" applyFill="1" applyBorder="1" applyAlignment="1" applyProtection="1">
      <alignment horizontal="center" vertical="center" wrapText="1"/>
    </xf>
    <xf numFmtId="0" fontId="48" fillId="24" borderId="25" xfId="0" applyFont="1" applyFill="1" applyBorder="1" applyAlignment="1" applyProtection="1">
      <alignment horizontal="center" vertical="center" wrapText="1"/>
    </xf>
    <xf numFmtId="0" fontId="48" fillId="24" borderId="363" xfId="0" applyFont="1" applyFill="1" applyBorder="1" applyAlignment="1" applyProtection="1">
      <alignment horizontal="center" vertical="center" wrapText="1"/>
    </xf>
    <xf numFmtId="0" fontId="48" fillId="24" borderId="347" xfId="0" applyFont="1" applyFill="1" applyBorder="1" applyAlignment="1" applyProtection="1">
      <alignment horizontal="center" vertical="center" wrapText="1"/>
    </xf>
    <xf numFmtId="0" fontId="82" fillId="26" borderId="403" xfId="0" applyFont="1" applyFill="1" applyBorder="1" applyAlignment="1" applyProtection="1">
      <alignment horizontal="center" vertical="center" wrapText="1"/>
    </xf>
    <xf numFmtId="0" fontId="82" fillId="26" borderId="209" xfId="0" applyFont="1" applyFill="1" applyBorder="1" applyAlignment="1" applyProtection="1">
      <alignment horizontal="center" vertical="center" wrapText="1"/>
    </xf>
    <xf numFmtId="0" fontId="35" fillId="28" borderId="377" xfId="0" applyFont="1" applyFill="1" applyBorder="1" applyAlignment="1" applyProtection="1">
      <alignment horizontal="center" vertical="center" wrapText="1"/>
    </xf>
    <xf numFmtId="0" fontId="35" fillId="28" borderId="344" xfId="0" applyFont="1" applyFill="1" applyBorder="1" applyAlignment="1" applyProtection="1">
      <alignment horizontal="center" vertical="center" wrapText="1"/>
    </xf>
    <xf numFmtId="0" fontId="35" fillId="24" borderId="401" xfId="0" applyFont="1" applyFill="1" applyBorder="1" applyAlignment="1" applyProtection="1">
      <alignment horizontal="center" vertical="center" wrapText="1"/>
    </xf>
    <xf numFmtId="0" fontId="82" fillId="26" borderId="344" xfId="0" applyFont="1" applyFill="1" applyBorder="1" applyAlignment="1" applyProtection="1">
      <alignment horizontal="center" vertical="center" wrapText="1"/>
    </xf>
    <xf numFmtId="0" fontId="82" fillId="26" borderId="377" xfId="0" applyFont="1" applyFill="1" applyBorder="1" applyAlignment="1" applyProtection="1">
      <alignment horizontal="center" vertical="center" wrapText="1"/>
    </xf>
    <xf numFmtId="0" fontId="82" fillId="26" borderId="401" xfId="0" applyFont="1" applyFill="1" applyBorder="1" applyAlignment="1" applyProtection="1">
      <alignment horizontal="center" vertical="center" wrapText="1"/>
    </xf>
    <xf numFmtId="0" fontId="35" fillId="30" borderId="345" xfId="0" applyFont="1" applyFill="1" applyBorder="1" applyAlignment="1" applyProtection="1">
      <alignment horizontal="center" vertical="center" wrapText="1"/>
    </xf>
    <xf numFmtId="0" fontId="35" fillId="30" borderId="403" xfId="0" applyFont="1" applyFill="1" applyBorder="1" applyAlignment="1" applyProtection="1">
      <alignment horizontal="center" vertical="center" wrapText="1"/>
    </xf>
    <xf numFmtId="0" fontId="26" fillId="39" borderId="344" xfId="0" applyFont="1" applyFill="1" applyBorder="1" applyAlignment="1" applyProtection="1">
      <alignment horizontal="center" vertical="center"/>
    </xf>
    <xf numFmtId="0" fontId="26" fillId="33" borderId="344" xfId="0" applyFont="1" applyFill="1" applyBorder="1" applyAlignment="1" applyProtection="1">
      <alignment horizontal="center" vertical="center"/>
    </xf>
    <xf numFmtId="0" fontId="35" fillId="52" borderId="344" xfId="0" applyFont="1" applyFill="1" applyBorder="1" applyAlignment="1" applyProtection="1">
      <alignment horizontal="center" vertical="center" wrapText="1"/>
    </xf>
    <xf numFmtId="0" fontId="35" fillId="28" borderId="401" xfId="0" applyFont="1" applyFill="1" applyBorder="1" applyAlignment="1" applyProtection="1">
      <alignment horizontal="center" vertical="center" wrapText="1"/>
    </xf>
    <xf numFmtId="0" fontId="35" fillId="28" borderId="209" xfId="0" applyFont="1" applyFill="1" applyBorder="1" applyAlignment="1" applyProtection="1">
      <alignment horizontal="center" vertical="center" wrapText="1"/>
    </xf>
    <xf numFmtId="0" fontId="35" fillId="24" borderId="453" xfId="0" applyFont="1" applyFill="1" applyBorder="1" applyAlignment="1" applyProtection="1">
      <alignment horizontal="center" vertical="center" wrapText="1"/>
    </xf>
    <xf numFmtId="0" fontId="35" fillId="24" borderId="396" xfId="0" applyFont="1" applyFill="1" applyBorder="1" applyAlignment="1" applyProtection="1">
      <alignment horizontal="center" vertical="center" wrapText="1"/>
    </xf>
    <xf numFmtId="9" fontId="30" fillId="26" borderId="450" xfId="48" applyFont="1" applyFill="1" applyBorder="1" applyAlignment="1" applyProtection="1">
      <alignment horizontal="center" vertical="center"/>
    </xf>
    <xf numFmtId="9" fontId="30" fillId="26" borderId="449" xfId="48" applyFont="1" applyFill="1" applyBorder="1" applyAlignment="1" applyProtection="1">
      <alignment horizontal="center" vertical="center"/>
    </xf>
    <xf numFmtId="9" fontId="30" fillId="26" borderId="450" xfId="0" applyNumberFormat="1" applyFont="1" applyFill="1" applyBorder="1" applyAlignment="1" applyProtection="1">
      <alignment horizontal="center" vertical="center"/>
    </xf>
    <xf numFmtId="9" fontId="30" fillId="26" borderId="449" xfId="0" applyNumberFormat="1" applyFont="1" applyFill="1" applyBorder="1" applyAlignment="1" applyProtection="1">
      <alignment horizontal="center" vertical="center"/>
    </xf>
    <xf numFmtId="0" fontId="48" fillId="24" borderId="319" xfId="0" applyFont="1" applyFill="1" applyBorder="1" applyAlignment="1" applyProtection="1">
      <alignment horizontal="center" vertical="center" wrapText="1"/>
    </xf>
    <xf numFmtId="0" fontId="48" fillId="24" borderId="320" xfId="0" applyFont="1" applyFill="1" applyBorder="1" applyAlignment="1" applyProtection="1">
      <alignment horizontal="center" vertical="center" wrapText="1"/>
    </xf>
    <xf numFmtId="0" fontId="48" fillId="24" borderId="205" xfId="0" applyFont="1" applyFill="1" applyBorder="1" applyAlignment="1" applyProtection="1">
      <alignment horizontal="center" vertical="center" wrapText="1"/>
    </xf>
    <xf numFmtId="0" fontId="48" fillId="24" borderId="39" xfId="0" applyFont="1" applyFill="1" applyBorder="1" applyAlignment="1" applyProtection="1">
      <alignment horizontal="center" vertical="center" wrapText="1"/>
    </xf>
    <xf numFmtId="0" fontId="82" fillId="24" borderId="210" xfId="0" applyFont="1" applyFill="1" applyBorder="1" applyAlignment="1" applyProtection="1">
      <alignment horizontal="center" vertical="center" wrapText="1"/>
    </xf>
    <xf numFmtId="0" fontId="82" fillId="24" borderId="206" xfId="0" applyFont="1" applyFill="1" applyBorder="1" applyAlignment="1" applyProtection="1">
      <alignment horizontal="center" vertical="center" wrapText="1"/>
    </xf>
    <xf numFmtId="0" fontId="35" fillId="24" borderId="210" xfId="0" applyFont="1" applyFill="1" applyBorder="1" applyAlignment="1" applyProtection="1">
      <alignment horizontal="center" vertical="center" wrapText="1"/>
    </xf>
    <xf numFmtId="0" fontId="35" fillId="24" borderId="206" xfId="0" applyFont="1" applyFill="1" applyBorder="1" applyAlignment="1" applyProtection="1">
      <alignment horizontal="center" vertical="center" wrapText="1"/>
    </xf>
    <xf numFmtId="0" fontId="70" fillId="40" borderId="211" xfId="0" applyFont="1" applyFill="1" applyBorder="1" applyAlignment="1" applyProtection="1">
      <alignment horizontal="center" vertical="center" wrapText="1"/>
    </xf>
    <xf numFmtId="0" fontId="70" fillId="40" borderId="406" xfId="0" applyFont="1" applyFill="1" applyBorder="1" applyAlignment="1" applyProtection="1">
      <alignment horizontal="center" vertical="center" wrapText="1"/>
    </xf>
    <xf numFmtId="0" fontId="70" fillId="40" borderId="212" xfId="0" applyFont="1" applyFill="1" applyBorder="1" applyAlignment="1" applyProtection="1">
      <alignment horizontal="center" vertical="center" wrapText="1"/>
    </xf>
    <xf numFmtId="0" fontId="35" fillId="38" borderId="10" xfId="0" applyFont="1" applyFill="1" applyBorder="1" applyAlignment="1" applyProtection="1">
      <alignment horizontal="center" vertical="center" wrapText="1"/>
    </xf>
    <xf numFmtId="0" fontId="35" fillId="38" borderId="13" xfId="0" applyFont="1" applyFill="1" applyBorder="1" applyAlignment="1" applyProtection="1">
      <alignment horizontal="center" vertical="center" wrapText="1"/>
    </xf>
    <xf numFmtId="0" fontId="85" fillId="30" borderId="211" xfId="0" applyFont="1" applyFill="1" applyBorder="1" applyAlignment="1" applyProtection="1">
      <alignment horizontal="center" vertical="center" wrapText="1"/>
    </xf>
    <xf numFmtId="0" fontId="85" fillId="30" borderId="212" xfId="0" applyFont="1" applyFill="1" applyBorder="1" applyAlignment="1" applyProtection="1">
      <alignment horizontal="center" vertical="center" wrapText="1"/>
    </xf>
    <xf numFmtId="0" fontId="35" fillId="26" borderId="10" xfId="0" applyFont="1" applyFill="1" applyBorder="1" applyAlignment="1" applyProtection="1">
      <alignment horizontal="center" vertical="center" wrapText="1"/>
    </xf>
    <xf numFmtId="0" fontId="35" fillId="26" borderId="11" xfId="0" applyFont="1" applyFill="1" applyBorder="1" applyAlignment="1" applyProtection="1">
      <alignment horizontal="center" vertical="center" wrapText="1"/>
    </xf>
    <xf numFmtId="0" fontId="35" fillId="26" borderId="13" xfId="0" applyFont="1" applyFill="1" applyBorder="1" applyAlignment="1" applyProtection="1">
      <alignment horizontal="center" vertical="center" wrapText="1"/>
    </xf>
    <xf numFmtId="0" fontId="82" fillId="38" borderId="10" xfId="0" applyFont="1" applyFill="1" applyBorder="1" applyAlignment="1" applyProtection="1">
      <alignment horizontal="center" vertical="center" wrapText="1"/>
    </xf>
    <xf numFmtId="0" fontId="82" fillId="38" borderId="13" xfId="0" applyFont="1" applyFill="1" applyBorder="1" applyAlignment="1" applyProtection="1">
      <alignment horizontal="center" vertical="center" wrapText="1"/>
    </xf>
    <xf numFmtId="0" fontId="70" fillId="26" borderId="20" xfId="0" applyFont="1" applyFill="1" applyBorder="1" applyAlignment="1" applyProtection="1">
      <alignment horizontal="center" vertical="center" wrapText="1"/>
    </xf>
    <xf numFmtId="0" fontId="70" fillId="26" borderId="24" xfId="0" applyFont="1" applyFill="1" applyBorder="1" applyAlignment="1" applyProtection="1">
      <alignment horizontal="center" vertical="center" wrapText="1"/>
    </xf>
    <xf numFmtId="0" fontId="35" fillId="34" borderId="343" xfId="64" applyFont="1" applyFill="1" applyBorder="1" applyAlignment="1" applyProtection="1">
      <alignment horizontal="center" vertical="center" wrapText="1"/>
    </xf>
    <xf numFmtId="0" fontId="35" fillId="34" borderId="348" xfId="64" applyFont="1" applyFill="1" applyBorder="1" applyAlignment="1" applyProtection="1">
      <alignment horizontal="center" vertical="center" wrapText="1"/>
    </xf>
    <xf numFmtId="0" fontId="48" fillId="24" borderId="344" xfId="64" applyFont="1" applyFill="1" applyBorder="1" applyAlignment="1" applyProtection="1">
      <alignment horizontal="center" vertical="center" wrapText="1"/>
    </xf>
    <xf numFmtId="0" fontId="35" fillId="39" borderId="344" xfId="64" quotePrefix="1" applyFont="1" applyFill="1" applyBorder="1" applyAlignment="1" applyProtection="1">
      <alignment horizontal="center" vertical="center" wrapText="1"/>
    </xf>
    <xf numFmtId="0" fontId="35" fillId="44" borderId="344" xfId="64" quotePrefix="1" applyFont="1" applyFill="1" applyBorder="1" applyAlignment="1" applyProtection="1">
      <alignment horizontal="center" vertical="center" wrapText="1"/>
    </xf>
    <xf numFmtId="0" fontId="35" fillId="41" borderId="344" xfId="64" applyFont="1" applyFill="1" applyBorder="1" applyAlignment="1" applyProtection="1">
      <alignment horizontal="center" vertical="center" wrapText="1"/>
    </xf>
    <xf numFmtId="0" fontId="70" fillId="50" borderId="344" xfId="64" applyFont="1" applyFill="1" applyBorder="1" applyAlignment="1" applyProtection="1">
      <alignment horizontal="center" vertical="center" wrapText="1"/>
    </xf>
    <xf numFmtId="0" fontId="70" fillId="46" borderId="344" xfId="252" quotePrefix="1" applyFont="1" applyFill="1" applyBorder="1" applyAlignment="1" applyProtection="1">
      <alignment horizontal="center" vertical="center" wrapText="1"/>
    </xf>
    <xf numFmtId="0" fontId="85" fillId="32" borderId="344" xfId="64" applyFont="1" applyFill="1" applyBorder="1" applyAlignment="1" applyProtection="1">
      <alignment horizontal="center" vertical="center" wrapText="1"/>
    </xf>
    <xf numFmtId="0" fontId="35" fillId="34" borderId="447" xfId="64" applyFont="1" applyFill="1" applyBorder="1" applyAlignment="1" applyProtection="1">
      <alignment horizontal="center" vertical="center" wrapText="1"/>
    </xf>
    <xf numFmtId="0" fontId="82" fillId="37" borderId="453" xfId="47846" applyFont="1" applyFill="1" applyBorder="1" applyAlignment="1">
      <alignment horizontal="center" vertical="center" wrapText="1"/>
    </xf>
    <xf numFmtId="0" fontId="82" fillId="37" borderId="458" xfId="47846" applyFont="1" applyFill="1" applyBorder="1" applyAlignment="1">
      <alignment horizontal="center" vertical="center" wrapText="1"/>
    </xf>
    <xf numFmtId="6" fontId="82" fillId="37" borderId="453" xfId="47846" applyNumberFormat="1" applyFont="1" applyFill="1" applyBorder="1" applyAlignment="1">
      <alignment horizontal="center" vertical="center" wrapText="1"/>
    </xf>
    <xf numFmtId="6" fontId="82" fillId="37" borderId="458" xfId="47846" applyNumberFormat="1" applyFont="1" applyFill="1" applyBorder="1" applyAlignment="1">
      <alignment horizontal="center" vertical="center" wrapText="1"/>
    </xf>
    <xf numFmtId="0" fontId="70" fillId="30" borderId="344" xfId="64" applyFont="1" applyFill="1" applyBorder="1" applyAlignment="1" applyProtection="1">
      <alignment horizontal="center" vertical="center" wrapText="1"/>
    </xf>
    <xf numFmtId="0" fontId="35" fillId="43" borderId="344" xfId="64" quotePrefix="1" applyFont="1" applyFill="1" applyBorder="1" applyAlignment="1" applyProtection="1">
      <alignment horizontal="center" vertical="center" wrapText="1"/>
    </xf>
    <xf numFmtId="0" fontId="70" fillId="59" borderId="450" xfId="64" applyFont="1" applyFill="1" applyBorder="1" applyAlignment="1" applyProtection="1">
      <alignment horizontal="center" vertical="center" wrapText="1"/>
    </xf>
    <xf numFmtId="0" fontId="70" fillId="59" borderId="446" xfId="64" applyFont="1" applyFill="1" applyBorder="1" applyAlignment="1" applyProtection="1">
      <alignment horizontal="center" vertical="center" wrapText="1"/>
    </xf>
    <xf numFmtId="0" fontId="70" fillId="59" borderId="449" xfId="64" applyFont="1" applyFill="1" applyBorder="1" applyAlignment="1" applyProtection="1">
      <alignment horizontal="center" vertical="center" wrapText="1"/>
    </xf>
    <xf numFmtId="0" fontId="35" fillId="33" borderId="344" xfId="252" quotePrefix="1" applyFont="1" applyFill="1" applyBorder="1" applyAlignment="1" applyProtection="1">
      <alignment horizontal="center" vertical="center" wrapText="1"/>
    </xf>
    <xf numFmtId="0" fontId="35" fillId="60" borderId="447" xfId="64" applyFont="1" applyFill="1" applyBorder="1" applyAlignment="1" applyProtection="1">
      <alignment horizontal="center" vertical="center" wrapText="1"/>
    </xf>
    <xf numFmtId="0" fontId="70" fillId="51" borderId="450" xfId="64" applyFont="1" applyFill="1" applyBorder="1" applyAlignment="1" applyProtection="1">
      <alignment horizontal="center" vertical="center"/>
    </xf>
    <xf numFmtId="0" fontId="70" fillId="51" borderId="446" xfId="64" applyFont="1" applyFill="1" applyBorder="1" applyAlignment="1" applyProtection="1">
      <alignment horizontal="center" vertical="center"/>
    </xf>
    <xf numFmtId="0" fontId="70" fillId="51" borderId="449" xfId="64" applyFont="1" applyFill="1" applyBorder="1" applyAlignment="1" applyProtection="1">
      <alignment horizontal="center" vertical="center"/>
    </xf>
    <xf numFmtId="0" fontId="70" fillId="51" borderId="450" xfId="64" applyFont="1" applyFill="1" applyBorder="1" applyAlignment="1" applyProtection="1">
      <alignment horizontal="center" vertical="center" wrapText="1"/>
    </xf>
    <xf numFmtId="0" fontId="70" fillId="51" borderId="446" xfId="64" applyFont="1" applyFill="1" applyBorder="1" applyAlignment="1" applyProtection="1">
      <alignment horizontal="center" vertical="center" wrapText="1"/>
    </xf>
    <xf numFmtId="0" fontId="70" fillId="51" borderId="449" xfId="64" applyFont="1" applyFill="1" applyBorder="1" applyAlignment="1" applyProtection="1">
      <alignment horizontal="center" vertical="center" wrapText="1"/>
    </xf>
    <xf numFmtId="0" fontId="70" fillId="59" borderId="450" xfId="64" applyFont="1" applyFill="1" applyBorder="1" applyAlignment="1" applyProtection="1">
      <alignment horizontal="center" vertical="center"/>
    </xf>
    <xf numFmtId="0" fontId="70" fillId="59" borderId="446" xfId="64" applyFont="1" applyFill="1" applyBorder="1" applyAlignment="1" applyProtection="1">
      <alignment horizontal="center" vertical="center"/>
    </xf>
    <xf numFmtId="0" fontId="70" fillId="59" borderId="449" xfId="64" applyFont="1" applyFill="1" applyBorder="1" applyAlignment="1" applyProtection="1">
      <alignment horizontal="center" vertical="center"/>
    </xf>
    <xf numFmtId="0" fontId="82" fillId="37" borderId="401" xfId="47846" applyFont="1" applyFill="1" applyBorder="1" applyAlignment="1">
      <alignment horizontal="center" vertical="center" wrapText="1"/>
    </xf>
    <xf numFmtId="0" fontId="87" fillId="24" borderId="314" xfId="0" applyFont="1" applyFill="1" applyBorder="1" applyAlignment="1" applyProtection="1">
      <alignment horizontal="center" vertical="center" wrapText="1"/>
    </xf>
    <xf numFmtId="0" fontId="35" fillId="33" borderId="225" xfId="0" applyFont="1" applyFill="1" applyBorder="1" applyAlignment="1" applyProtection="1">
      <alignment horizontal="center" vertical="center" wrapText="1"/>
    </xf>
    <xf numFmtId="0" fontId="35" fillId="33" borderId="227" xfId="0" applyFont="1" applyFill="1" applyBorder="1" applyAlignment="1" applyProtection="1">
      <alignment horizontal="center" vertical="center" wrapText="1"/>
    </xf>
    <xf numFmtId="0" fontId="35" fillId="33" borderId="226" xfId="0" applyFont="1" applyFill="1" applyBorder="1" applyAlignment="1" applyProtection="1">
      <alignment horizontal="center" vertical="center" wrapText="1"/>
    </xf>
    <xf numFmtId="49" fontId="48" fillId="30" borderId="229" xfId="53" applyNumberFormat="1" applyFont="1" applyFill="1" applyBorder="1" applyAlignment="1" applyProtection="1">
      <alignment horizontal="center" vertical="center" wrapText="1"/>
    </xf>
    <xf numFmtId="49" fontId="48" fillId="30" borderId="230" xfId="53" applyNumberFormat="1" applyFont="1" applyFill="1" applyBorder="1" applyAlignment="1" applyProtection="1">
      <alignment horizontal="center" vertical="center" wrapText="1"/>
    </xf>
    <xf numFmtId="49" fontId="48" fillId="30" borderId="228" xfId="53" applyNumberFormat="1" applyFont="1" applyFill="1" applyBorder="1" applyAlignment="1" applyProtection="1">
      <alignment horizontal="center" vertical="center" wrapText="1"/>
    </xf>
    <xf numFmtId="49" fontId="48" fillId="30" borderId="338" xfId="53" applyNumberFormat="1" applyFont="1" applyFill="1" applyBorder="1" applyAlignment="1" applyProtection="1">
      <alignment horizontal="center" vertical="center" wrapText="1"/>
    </xf>
    <xf numFmtId="49" fontId="76" fillId="53" borderId="314" xfId="53" applyNumberFormat="1" applyFont="1" applyFill="1" applyBorder="1" applyAlignment="1" applyProtection="1">
      <alignment horizontal="center" vertical="center" wrapText="1"/>
    </xf>
    <xf numFmtId="49" fontId="48" fillId="30" borderId="316" xfId="53" applyNumberFormat="1" applyFont="1" applyFill="1" applyBorder="1" applyAlignment="1" applyProtection="1">
      <alignment horizontal="center" vertical="center"/>
    </xf>
    <xf numFmtId="49" fontId="48" fillId="30" borderId="318" xfId="53" applyNumberFormat="1" applyFont="1" applyFill="1" applyBorder="1" applyAlignment="1" applyProtection="1">
      <alignment horizontal="center" vertical="center"/>
    </xf>
    <xf numFmtId="49" fontId="48" fillId="30" borderId="317" xfId="53" applyNumberFormat="1" applyFont="1" applyFill="1" applyBorder="1" applyAlignment="1" applyProtection="1">
      <alignment horizontal="center" vertical="center"/>
    </xf>
    <xf numFmtId="49" fontId="35" fillId="45" borderId="315" xfId="53" applyNumberFormat="1" applyFont="1" applyFill="1" applyBorder="1" applyAlignment="1" applyProtection="1">
      <alignment horizontal="center" vertical="center" wrapText="1"/>
    </xf>
    <xf numFmtId="49" fontId="35" fillId="45" borderId="206" xfId="53" applyNumberFormat="1" applyFont="1" applyFill="1" applyBorder="1" applyAlignment="1" applyProtection="1">
      <alignment horizontal="center" vertical="center" wrapText="1"/>
    </xf>
    <xf numFmtId="49" fontId="35" fillId="34" borderId="315" xfId="53" applyNumberFormat="1" applyFont="1" applyFill="1" applyBorder="1" applyAlignment="1" applyProtection="1">
      <alignment horizontal="center" vertical="center" wrapText="1"/>
    </xf>
    <xf numFmtId="49" fontId="35" fillId="34" borderId="206" xfId="53" applyNumberFormat="1" applyFont="1" applyFill="1" applyBorder="1" applyAlignment="1" applyProtection="1">
      <alignment horizontal="center" vertical="center" wrapText="1"/>
    </xf>
    <xf numFmtId="49" fontId="35" fillId="62" borderId="315" xfId="53" applyNumberFormat="1" applyFont="1" applyFill="1" applyBorder="1" applyAlignment="1" applyProtection="1">
      <alignment horizontal="center" vertical="center" wrapText="1"/>
    </xf>
    <xf numFmtId="49" fontId="35" fillId="62" borderId="206" xfId="53" applyNumberFormat="1" applyFont="1" applyFill="1" applyBorder="1" applyAlignment="1" applyProtection="1">
      <alignment horizontal="center" vertical="center" wrapText="1"/>
    </xf>
    <xf numFmtId="49" fontId="35" fillId="30" borderId="318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0" fontId="87" fillId="38" borderId="319" xfId="0" applyFont="1" applyFill="1" applyBorder="1" applyAlignment="1" applyProtection="1">
      <alignment horizontal="center" vertical="center" wrapText="1"/>
    </xf>
    <xf numFmtId="0" fontId="70" fillId="38" borderId="320" xfId="0" applyFont="1" applyFill="1" applyBorder="1" applyAlignment="1" applyProtection="1">
      <alignment horizontal="center" vertical="center" wrapText="1"/>
    </xf>
    <xf numFmtId="0" fontId="70" fillId="38" borderId="48" xfId="0" applyFont="1" applyFill="1" applyBorder="1" applyAlignment="1" applyProtection="1">
      <alignment horizontal="center" vertical="center" wrapText="1"/>
    </xf>
    <xf numFmtId="0" fontId="70" fillId="38" borderId="25" xfId="0" applyFont="1" applyFill="1" applyBorder="1" applyAlignment="1" applyProtection="1">
      <alignment horizontal="center" vertical="center" wrapText="1"/>
    </xf>
    <xf numFmtId="0" fontId="70" fillId="38" borderId="205" xfId="0" applyFont="1" applyFill="1" applyBorder="1" applyAlignment="1" applyProtection="1">
      <alignment horizontal="center" vertical="center" wrapText="1"/>
    </xf>
    <xf numFmtId="0" fontId="70" fillId="38" borderId="39" xfId="0" applyFont="1" applyFill="1" applyBorder="1" applyAlignment="1" applyProtection="1">
      <alignment horizontal="center" vertical="center" wrapText="1"/>
    </xf>
    <xf numFmtId="49" fontId="35" fillId="34" borderId="316" xfId="53" applyNumberFormat="1" applyFont="1" applyFill="1" applyBorder="1" applyAlignment="1" applyProtection="1">
      <alignment horizontal="center" vertical="center" wrapText="1"/>
    </xf>
    <xf numFmtId="49" fontId="35" fillId="30" borderId="318" xfId="53" applyNumberFormat="1" applyFont="1" applyFill="1" applyBorder="1" applyAlignment="1" applyProtection="1">
      <alignment horizontal="center" vertical="center"/>
    </xf>
    <xf numFmtId="49" fontId="35" fillId="30" borderId="317" xfId="53" applyNumberFormat="1" applyFont="1" applyFill="1" applyBorder="1" applyAlignment="1" applyProtection="1">
      <alignment horizontal="center" vertical="center"/>
    </xf>
    <xf numFmtId="49" fontId="35" fillId="53" borderId="447" xfId="53" applyNumberFormat="1" applyFont="1" applyFill="1" applyBorder="1" applyAlignment="1" applyProtection="1">
      <alignment horizontal="center" vertical="center" wrapText="1"/>
    </xf>
    <xf numFmtId="49" fontId="35" fillId="62" borderId="447" xfId="53" applyNumberFormat="1" applyFont="1" applyFill="1" applyBorder="1" applyAlignment="1" applyProtection="1">
      <alignment horizontal="center" vertical="center" wrapText="1"/>
    </xf>
    <xf numFmtId="49" fontId="48" fillId="30" borderId="316" xfId="53" applyNumberFormat="1" applyFont="1" applyFill="1" applyBorder="1" applyAlignment="1" applyProtection="1">
      <alignment horizontal="center" vertical="center" wrapText="1"/>
    </xf>
    <xf numFmtId="49" fontId="48" fillId="30" borderId="318" xfId="53" applyNumberFormat="1" applyFont="1" applyFill="1" applyBorder="1" applyAlignment="1" applyProtection="1">
      <alignment horizontal="center" vertical="center" wrapText="1"/>
    </xf>
    <xf numFmtId="49" fontId="48" fillId="30" borderId="317" xfId="53" applyNumberFormat="1" applyFont="1" applyFill="1" applyBorder="1" applyAlignment="1" applyProtection="1">
      <alignment horizontal="center" vertical="center" wrapText="1"/>
    </xf>
    <xf numFmtId="0" fontId="70" fillId="38" borderId="319" xfId="0" applyFont="1" applyFill="1" applyBorder="1" applyAlignment="1" applyProtection="1">
      <alignment horizontal="center" vertical="center" wrapText="1"/>
    </xf>
    <xf numFmtId="49" fontId="35" fillId="62" borderId="314" xfId="53" applyNumberFormat="1" applyFont="1" applyFill="1" applyBorder="1" applyAlignment="1" applyProtection="1">
      <alignment horizontal="center" vertical="center" wrapText="1"/>
    </xf>
    <xf numFmtId="0" fontId="23" fillId="0" borderId="426" xfId="53" applyFont="1" applyFill="1" applyBorder="1" applyAlignment="1" applyProtection="1">
      <alignment horizontal="right" vertical="center"/>
    </xf>
    <xf numFmtId="0" fontId="23" fillId="0" borderId="427" xfId="53" applyFont="1" applyFill="1" applyBorder="1" applyAlignment="1" applyProtection="1">
      <alignment horizontal="right" vertical="center"/>
    </xf>
    <xf numFmtId="0" fontId="23" fillId="0" borderId="393" xfId="53" applyFont="1" applyFill="1" applyBorder="1" applyAlignment="1" applyProtection="1">
      <alignment horizontal="right" vertical="center"/>
    </xf>
    <xf numFmtId="0" fontId="23" fillId="0" borderId="347" xfId="53" applyFont="1" applyFill="1" applyBorder="1" applyAlignment="1" applyProtection="1">
      <alignment horizontal="right" vertical="center"/>
    </xf>
    <xf numFmtId="0" fontId="70" fillId="33" borderId="319" xfId="0" applyFont="1" applyFill="1" applyBorder="1" applyAlignment="1" applyProtection="1">
      <alignment horizontal="center" vertical="center" wrapText="1"/>
    </xf>
    <xf numFmtId="0" fontId="70" fillId="33" borderId="320" xfId="0" applyFont="1" applyFill="1" applyBorder="1" applyAlignment="1" applyProtection="1">
      <alignment horizontal="center" vertical="center" wrapText="1"/>
    </xf>
    <xf numFmtId="0" fontId="70" fillId="33" borderId="48" xfId="0" applyFont="1" applyFill="1" applyBorder="1" applyAlignment="1" applyProtection="1">
      <alignment horizontal="center" vertical="center" wrapText="1"/>
    </xf>
    <xf numFmtId="0" fontId="70" fillId="33" borderId="25" xfId="0" applyFont="1" applyFill="1" applyBorder="1" applyAlignment="1" applyProtection="1">
      <alignment horizontal="center" vertical="center" wrapText="1"/>
    </xf>
    <xf numFmtId="0" fontId="70" fillId="33" borderId="205" xfId="0" applyFont="1" applyFill="1" applyBorder="1" applyAlignment="1" applyProtection="1">
      <alignment horizontal="center" vertical="center" wrapText="1"/>
    </xf>
    <xf numFmtId="0" fontId="70" fillId="33" borderId="39" xfId="0" applyFont="1" applyFill="1" applyBorder="1" applyAlignment="1" applyProtection="1">
      <alignment horizontal="center" vertical="center" wrapText="1"/>
    </xf>
    <xf numFmtId="49" fontId="35" fillId="44" borderId="224" xfId="0" applyNumberFormat="1" applyFont="1" applyFill="1" applyBorder="1" applyAlignment="1" applyProtection="1">
      <alignment horizontal="center" vertical="center" wrapText="1"/>
    </xf>
    <xf numFmtId="49" fontId="48" fillId="32" borderId="314" xfId="0" applyNumberFormat="1" applyFont="1" applyFill="1" applyBorder="1" applyAlignment="1" applyProtection="1">
      <alignment horizontal="center" vertical="center" wrapText="1"/>
    </xf>
    <xf numFmtId="49" fontId="48" fillId="26" borderId="314" xfId="0" applyNumberFormat="1" applyFont="1" applyFill="1" applyBorder="1" applyAlignment="1" applyProtection="1">
      <alignment horizontal="center" vertical="center" wrapText="1"/>
    </xf>
    <xf numFmtId="0" fontId="23" fillId="0" borderId="478" xfId="0" applyFont="1" applyFill="1" applyBorder="1" applyAlignment="1" applyProtection="1">
      <alignment horizontal="left" vertical="center"/>
    </xf>
    <xf numFmtId="49" fontId="35" fillId="34" borderId="224" xfId="0" applyNumberFormat="1" applyFont="1" applyFill="1" applyBorder="1" applyAlignment="1" applyProtection="1">
      <alignment horizontal="center" vertical="center" wrapText="1"/>
    </xf>
    <xf numFmtId="49" fontId="35" fillId="38" borderId="224" xfId="0" applyNumberFormat="1" applyFont="1" applyFill="1" applyBorder="1" applyAlignment="1" applyProtection="1">
      <alignment horizontal="center" vertical="center" wrapText="1"/>
    </xf>
    <xf numFmtId="49" fontId="35" fillId="62" borderId="224" xfId="0" applyNumberFormat="1" applyFont="1" applyFill="1" applyBorder="1" applyAlignment="1" applyProtection="1">
      <alignment horizontal="center" vertical="center" wrapText="1"/>
    </xf>
    <xf numFmtId="0" fontId="23" fillId="0" borderId="490" xfId="0" applyFont="1" applyFill="1" applyBorder="1" applyAlignment="1" applyProtection="1">
      <alignment horizontal="left" vertical="center"/>
    </xf>
    <xf numFmtId="0" fontId="23" fillId="0" borderId="491" xfId="0" applyFont="1" applyFill="1" applyBorder="1" applyAlignment="1" applyProtection="1">
      <alignment horizontal="left" vertical="center"/>
    </xf>
    <xf numFmtId="0" fontId="26" fillId="0" borderId="492" xfId="53" applyFont="1" applyFill="1" applyBorder="1" applyAlignment="1" applyProtection="1">
      <alignment horizontal="left" vertical="center"/>
    </xf>
    <xf numFmtId="0" fontId="26" fillId="0" borderId="488" xfId="0" applyFont="1" applyFill="1" applyBorder="1" applyAlignment="1" applyProtection="1">
      <alignment horizontal="left" vertical="center"/>
    </xf>
    <xf numFmtId="0" fontId="26" fillId="0" borderId="489" xfId="0" applyFont="1" applyFill="1" applyBorder="1" applyAlignment="1" applyProtection="1">
      <alignment horizontal="left" vertical="center"/>
    </xf>
    <xf numFmtId="0" fontId="86" fillId="30" borderId="228" xfId="0" applyFont="1" applyFill="1" applyBorder="1" applyAlignment="1" applyProtection="1">
      <alignment horizontal="center" vertical="center"/>
    </xf>
    <xf numFmtId="0" fontId="86" fillId="30" borderId="229" xfId="0" applyFont="1" applyFill="1" applyBorder="1" applyAlignment="1" applyProtection="1">
      <alignment horizontal="center" vertical="center"/>
    </xf>
    <xf numFmtId="0" fontId="86" fillId="30" borderId="230" xfId="0" applyFont="1" applyFill="1" applyBorder="1" applyAlignment="1" applyProtection="1">
      <alignment horizontal="center" vertical="center"/>
    </xf>
    <xf numFmtId="0" fontId="26" fillId="0" borderId="324" xfId="53" applyFont="1" applyFill="1" applyBorder="1" applyAlignment="1" applyProtection="1">
      <alignment horizontal="left" vertical="center"/>
    </xf>
    <xf numFmtId="0" fontId="26" fillId="0" borderId="436" xfId="0" applyFont="1" applyFill="1" applyBorder="1" applyAlignment="1" applyProtection="1">
      <alignment horizontal="left" vertical="center"/>
    </xf>
    <xf numFmtId="0" fontId="70" fillId="24" borderId="224" xfId="0" applyFont="1" applyFill="1" applyBorder="1" applyAlignment="1" applyProtection="1">
      <alignment horizontal="center" vertical="center" wrapText="1"/>
    </xf>
    <xf numFmtId="49" fontId="70" fillId="33" borderId="225" xfId="53" applyNumberFormat="1" applyFont="1" applyFill="1" applyBorder="1" applyAlignment="1" applyProtection="1">
      <alignment horizontal="center" vertical="center" wrapText="1"/>
    </xf>
    <xf numFmtId="49" fontId="70" fillId="33" borderId="227" xfId="53" applyNumberFormat="1" applyFont="1" applyFill="1" applyBorder="1" applyAlignment="1" applyProtection="1">
      <alignment horizontal="center" vertical="center" wrapText="1"/>
    </xf>
    <xf numFmtId="49" fontId="70" fillId="33" borderId="226" xfId="53" applyNumberFormat="1" applyFont="1" applyFill="1" applyBorder="1" applyAlignment="1" applyProtection="1">
      <alignment horizontal="center" vertical="center" wrapText="1"/>
    </xf>
    <xf numFmtId="49" fontId="70" fillId="33" borderId="314" xfId="53" applyNumberFormat="1" applyFont="1" applyFill="1" applyBorder="1" applyAlignment="1" applyProtection="1">
      <alignment horizontal="center" vertical="center" wrapText="1"/>
    </xf>
    <xf numFmtId="0" fontId="23" fillId="62" borderId="244" xfId="0" applyFont="1" applyFill="1" applyBorder="1" applyAlignment="1" applyProtection="1">
      <alignment horizontal="left" vertical="center"/>
    </xf>
    <xf numFmtId="0" fontId="23" fillId="62" borderId="322" xfId="0" applyFont="1" applyFill="1" applyBorder="1" applyAlignment="1" applyProtection="1">
      <alignment horizontal="left" vertical="center"/>
    </xf>
    <xf numFmtId="0" fontId="26" fillId="62" borderId="33" xfId="53" applyFont="1" applyFill="1" applyBorder="1" applyAlignment="1" applyProtection="1">
      <alignment horizontal="left" vertical="center"/>
    </xf>
    <xf numFmtId="0" fontId="26" fillId="62" borderId="324" xfId="53" applyFont="1" applyFill="1" applyBorder="1" applyAlignment="1" applyProtection="1">
      <alignment horizontal="left" vertical="center"/>
    </xf>
    <xf numFmtId="0" fontId="35" fillId="38" borderId="410" xfId="0" applyFont="1" applyFill="1" applyBorder="1" applyAlignment="1" applyProtection="1">
      <alignment horizontal="center" vertical="center" wrapText="1"/>
    </xf>
    <xf numFmtId="0" fontId="35" fillId="38" borderId="345" xfId="0" applyFont="1" applyFill="1" applyBorder="1" applyAlignment="1" applyProtection="1">
      <alignment horizontal="center" vertical="center" wrapText="1"/>
    </xf>
    <xf numFmtId="0" fontId="35" fillId="38" borderId="377" xfId="0" applyFont="1" applyFill="1" applyBorder="1" applyAlignment="1" applyProtection="1">
      <alignment horizontal="center" vertical="center" wrapText="1"/>
    </xf>
    <xf numFmtId="0" fontId="35" fillId="24" borderId="314" xfId="0" applyFont="1" applyFill="1" applyBorder="1" applyAlignment="1" applyProtection="1">
      <alignment horizontal="center" vertical="center" wrapText="1"/>
    </xf>
    <xf numFmtId="0" fontId="35" fillId="38" borderId="314" xfId="0" applyFont="1" applyFill="1" applyBorder="1" applyAlignment="1" applyProtection="1">
      <alignment horizontal="center" vertical="center" wrapText="1"/>
    </xf>
    <xf numFmtId="49" fontId="48" fillId="32" borderId="349" xfId="53" applyNumberFormat="1" applyFont="1" applyFill="1" applyBorder="1" applyAlignment="1" applyProtection="1">
      <alignment horizontal="center" vertical="center" wrapText="1"/>
    </xf>
    <xf numFmtId="49" fontId="48" fillId="32" borderId="338" xfId="53" applyNumberFormat="1" applyFont="1" applyFill="1" applyBorder="1" applyAlignment="1" applyProtection="1">
      <alignment horizontal="center" vertical="center" wrapText="1"/>
    </xf>
    <xf numFmtId="49" fontId="48" fillId="32" borderId="339" xfId="53" applyNumberFormat="1" applyFont="1" applyFill="1" applyBorder="1" applyAlignment="1" applyProtection="1">
      <alignment horizontal="center" vertical="center" wrapText="1"/>
    </xf>
    <xf numFmtId="49" fontId="48" fillId="30" borderId="349" xfId="53" applyNumberFormat="1" applyFont="1" applyFill="1" applyBorder="1" applyAlignment="1" applyProtection="1">
      <alignment horizontal="center" vertical="center" wrapText="1"/>
    </xf>
    <xf numFmtId="49" fontId="48" fillId="30" borderId="339" xfId="53" applyNumberFormat="1" applyFont="1" applyFill="1" applyBorder="1" applyAlignment="1" applyProtection="1">
      <alignment horizontal="center" vertical="center" wrapText="1"/>
    </xf>
    <xf numFmtId="49" fontId="76" fillId="53" borderId="450" xfId="53" applyNumberFormat="1" applyFont="1" applyFill="1" applyBorder="1" applyAlignment="1" applyProtection="1">
      <alignment horizontal="center" vertical="center" wrapText="1"/>
    </xf>
    <xf numFmtId="49" fontId="76" fillId="53" borderId="446" xfId="53" applyNumberFormat="1" applyFont="1" applyFill="1" applyBorder="1" applyAlignment="1" applyProtection="1">
      <alignment horizontal="center" vertical="center" wrapText="1"/>
    </xf>
    <xf numFmtId="49" fontId="76" fillId="53" borderId="449" xfId="53" applyNumberFormat="1" applyFont="1" applyFill="1" applyBorder="1" applyAlignment="1" applyProtection="1">
      <alignment horizontal="center" vertical="center" wrapText="1"/>
    </xf>
    <xf numFmtId="49" fontId="48" fillId="32" borderId="340" xfId="53" applyNumberFormat="1" applyFont="1" applyFill="1" applyBorder="1" applyAlignment="1" applyProtection="1">
      <alignment horizontal="center" vertical="center"/>
    </xf>
    <xf numFmtId="49" fontId="48" fillId="32" borderId="342" xfId="53" applyNumberFormat="1" applyFont="1" applyFill="1" applyBorder="1" applyAlignment="1" applyProtection="1">
      <alignment horizontal="center" vertical="center"/>
    </xf>
    <xf numFmtId="49" fontId="48" fillId="32" borderId="341" xfId="53" applyNumberFormat="1" applyFont="1" applyFill="1" applyBorder="1" applyAlignment="1" applyProtection="1">
      <alignment horizontal="center" vertical="center"/>
    </xf>
    <xf numFmtId="49" fontId="48" fillId="30" borderId="340" xfId="53" applyNumberFormat="1" applyFont="1" applyFill="1" applyBorder="1" applyAlignment="1" applyProtection="1">
      <alignment horizontal="center" vertical="center"/>
    </xf>
    <xf numFmtId="49" fontId="48" fillId="30" borderId="342" xfId="53" applyNumberFormat="1" applyFont="1" applyFill="1" applyBorder="1" applyAlignment="1" applyProtection="1">
      <alignment horizontal="center" vertical="center"/>
    </xf>
    <xf numFmtId="49" fontId="48" fillId="30" borderId="341" xfId="53" applyNumberFormat="1" applyFont="1" applyFill="1" applyBorder="1" applyAlignment="1" applyProtection="1">
      <alignment horizontal="center" vertical="center"/>
    </xf>
    <xf numFmtId="49" fontId="35" fillId="62" borderId="344" xfId="53" applyNumberFormat="1" applyFont="1" applyFill="1" applyBorder="1" applyAlignment="1" applyProtection="1">
      <alignment horizontal="center" vertical="center" wrapText="1"/>
    </xf>
    <xf numFmtId="49" fontId="35" fillId="63" borderId="447" xfId="53" applyNumberFormat="1" applyFont="1" applyFill="1" applyBorder="1" applyAlignment="1" applyProtection="1">
      <alignment horizontal="center" vertical="center" wrapText="1"/>
    </xf>
    <xf numFmtId="0" fontId="70" fillId="38" borderId="319" xfId="53" applyFont="1" applyFill="1" applyBorder="1" applyAlignment="1" applyProtection="1">
      <alignment horizontal="center" vertical="center" wrapText="1"/>
    </xf>
    <xf numFmtId="0" fontId="70" fillId="38" borderId="320" xfId="53" applyFont="1" applyFill="1" applyBorder="1" applyAlignment="1" applyProtection="1">
      <alignment horizontal="center" vertical="center" wrapText="1"/>
    </xf>
    <xf numFmtId="0" fontId="70" fillId="38" borderId="48" xfId="53" applyFont="1" applyFill="1" applyBorder="1" applyAlignment="1" applyProtection="1">
      <alignment horizontal="center" vertical="center" wrapText="1"/>
    </xf>
    <xf numFmtId="0" fontId="70" fillId="38" borderId="25" xfId="53" applyFont="1" applyFill="1" applyBorder="1" applyAlignment="1" applyProtection="1">
      <alignment horizontal="center" vertical="center" wrapText="1"/>
    </xf>
    <xf numFmtId="49" fontId="35" fillId="30" borderId="314" xfId="53" applyNumberFormat="1" applyFont="1" applyFill="1" applyBorder="1" applyAlignment="1" applyProtection="1">
      <alignment horizontal="center" vertical="center" wrapText="1"/>
    </xf>
    <xf numFmtId="49" fontId="35" fillId="30" borderId="314" xfId="53" applyNumberFormat="1" applyFont="1" applyFill="1" applyBorder="1" applyAlignment="1" applyProtection="1">
      <alignment horizontal="center" vertical="center"/>
    </xf>
    <xf numFmtId="49" fontId="48" fillId="32" borderId="314" xfId="53" applyNumberFormat="1" applyFont="1" applyFill="1" applyBorder="1" applyAlignment="1" applyProtection="1">
      <alignment horizontal="center" vertical="center"/>
    </xf>
    <xf numFmtId="49" fontId="35" fillId="44" borderId="314" xfId="53" applyNumberFormat="1" applyFont="1" applyFill="1" applyBorder="1" applyAlignment="1" applyProtection="1">
      <alignment horizontal="center" vertical="center" wrapText="1"/>
    </xf>
    <xf numFmtId="0" fontId="35" fillId="33" borderId="314" xfId="252" applyFont="1" applyFill="1" applyBorder="1" applyAlignment="1" applyProtection="1">
      <alignment horizontal="center" vertical="center" wrapText="1"/>
    </xf>
    <xf numFmtId="49" fontId="35" fillId="38" borderId="49" xfId="53" applyNumberFormat="1" applyFont="1" applyFill="1" applyBorder="1" applyAlignment="1" applyProtection="1">
      <alignment horizontal="center" vertical="center" wrapText="1"/>
    </xf>
    <xf numFmtId="49" fontId="35" fillId="44" borderId="315" xfId="53" applyNumberFormat="1" applyFont="1" applyFill="1" applyBorder="1" applyAlignment="1" applyProtection="1">
      <alignment horizontal="center" vertical="center" wrapText="1"/>
    </xf>
    <xf numFmtId="49" fontId="35" fillId="44" borderId="206" xfId="53" applyNumberFormat="1" applyFont="1" applyFill="1" applyBorder="1" applyAlignment="1" applyProtection="1">
      <alignment horizontal="center" vertical="center" wrapText="1"/>
    </xf>
    <xf numFmtId="10" fontId="48" fillId="32" borderId="314" xfId="48" applyNumberFormat="1" applyFont="1" applyFill="1" applyBorder="1" applyAlignment="1" applyProtection="1">
      <alignment horizontal="center" vertical="center" wrapText="1"/>
    </xf>
    <xf numFmtId="0" fontId="26" fillId="62" borderId="414" xfId="53" applyFont="1" applyFill="1" applyBorder="1" applyAlignment="1" applyProtection="1">
      <alignment horizontal="left" vertical="center"/>
    </xf>
    <xf numFmtId="0" fontId="26" fillId="62" borderId="413" xfId="53" applyFont="1" applyFill="1" applyBorder="1" applyAlignment="1" applyProtection="1">
      <alignment horizontal="left" vertical="center"/>
    </xf>
    <xf numFmtId="0" fontId="70" fillId="33" borderId="319" xfId="53" applyFont="1" applyFill="1" applyBorder="1" applyAlignment="1" applyProtection="1">
      <alignment horizontal="center" vertical="center" wrapText="1"/>
    </xf>
    <xf numFmtId="0" fontId="70" fillId="33" borderId="320" xfId="53" applyFont="1" applyFill="1" applyBorder="1" applyAlignment="1" applyProtection="1">
      <alignment horizontal="center" vertical="center" wrapText="1"/>
    </xf>
    <xf numFmtId="0" fontId="70" fillId="33" borderId="48" xfId="53" applyFont="1" applyFill="1" applyBorder="1" applyAlignment="1" applyProtection="1">
      <alignment horizontal="center" vertical="center" wrapText="1"/>
    </xf>
    <xf numFmtId="0" fontId="70" fillId="33" borderId="25" xfId="53" applyFont="1" applyFill="1" applyBorder="1" applyAlignment="1" applyProtection="1">
      <alignment horizontal="center" vertical="center" wrapText="1"/>
    </xf>
    <xf numFmtId="49" fontId="35" fillId="36" borderId="314" xfId="53" applyNumberFormat="1" applyFont="1" applyFill="1" applyBorder="1" applyAlignment="1" applyProtection="1">
      <alignment horizontal="center" vertical="center" wrapText="1"/>
    </xf>
    <xf numFmtId="0" fontId="23" fillId="36" borderId="369" xfId="0" applyFont="1" applyFill="1" applyBorder="1" applyAlignment="1" applyProtection="1">
      <alignment horizontal="left" indent="1"/>
    </xf>
    <xf numFmtId="0" fontId="23" fillId="36" borderId="370" xfId="0" applyFont="1" applyFill="1" applyBorder="1" applyAlignment="1" applyProtection="1">
      <alignment horizontal="left" indent="1"/>
    </xf>
    <xf numFmtId="0" fontId="26" fillId="0" borderId="414" xfId="53" applyFont="1" applyFill="1" applyBorder="1" applyAlignment="1" applyProtection="1">
      <alignment horizontal="left"/>
    </xf>
    <xf numFmtId="0" fontId="26" fillId="0" borderId="360" xfId="53" applyFont="1" applyFill="1" applyBorder="1" applyAlignment="1" applyProtection="1">
      <alignment horizontal="left"/>
    </xf>
    <xf numFmtId="0" fontId="23" fillId="0" borderId="369" xfId="0" applyFont="1" applyBorder="1" applyAlignment="1" applyProtection="1">
      <alignment horizontal="left" indent="1"/>
    </xf>
    <xf numFmtId="0" fontId="23" fillId="0" borderId="370" xfId="0" applyFont="1" applyBorder="1" applyAlignment="1" applyProtection="1">
      <alignment horizontal="left" indent="1"/>
    </xf>
    <xf numFmtId="49" fontId="35" fillId="33" borderId="432" xfId="53" applyNumberFormat="1" applyFont="1" applyFill="1" applyBorder="1" applyAlignment="1" applyProtection="1">
      <alignment horizontal="center" vertical="center" wrapText="1"/>
    </xf>
    <xf numFmtId="49" fontId="35" fillId="33" borderId="441" xfId="53" applyNumberFormat="1" applyFont="1" applyFill="1" applyBorder="1" applyAlignment="1" applyProtection="1">
      <alignment horizontal="center" vertical="center" wrapText="1"/>
    </xf>
    <xf numFmtId="49" fontId="35" fillId="33" borderId="433" xfId="53" applyNumberFormat="1" applyFont="1" applyFill="1" applyBorder="1" applyAlignment="1" applyProtection="1">
      <alignment horizontal="center" vertical="center" wrapText="1"/>
    </xf>
    <xf numFmtId="0" fontId="70" fillId="38" borderId="426" xfId="53" applyFont="1" applyFill="1" applyBorder="1" applyAlignment="1" applyProtection="1">
      <alignment horizontal="center" vertical="center" wrapText="1"/>
    </xf>
    <xf numFmtId="0" fontId="70" fillId="38" borderId="427" xfId="53" applyFont="1" applyFill="1" applyBorder="1" applyAlignment="1" applyProtection="1">
      <alignment horizontal="center" vertical="center" wrapText="1"/>
    </xf>
    <xf numFmtId="0" fontId="70" fillId="38" borderId="429" xfId="53" applyFont="1" applyFill="1" applyBorder="1" applyAlignment="1" applyProtection="1">
      <alignment horizontal="center" vertical="center" wrapText="1"/>
    </xf>
    <xf numFmtId="0" fontId="70" fillId="38" borderId="477" xfId="53" applyFont="1" applyFill="1" applyBorder="1" applyAlignment="1" applyProtection="1">
      <alignment horizontal="center" vertical="center" wrapText="1"/>
    </xf>
    <xf numFmtId="0" fontId="70" fillId="38" borderId="471" xfId="53" applyFont="1" applyFill="1" applyBorder="1" applyAlignment="1" applyProtection="1">
      <alignment horizontal="center" vertical="center" wrapText="1"/>
    </xf>
    <xf numFmtId="0" fontId="35" fillId="33" borderId="442" xfId="252" applyFont="1" applyFill="1" applyBorder="1" applyAlignment="1" applyProtection="1">
      <alignment horizontal="center" vertical="center" wrapText="1"/>
    </xf>
    <xf numFmtId="49" fontId="48" fillId="32" borderId="316" xfId="53" applyNumberFormat="1" applyFont="1" applyFill="1" applyBorder="1" applyAlignment="1" applyProtection="1">
      <alignment horizontal="center" vertical="center"/>
    </xf>
    <xf numFmtId="49" fontId="48" fillId="32" borderId="318" xfId="53" applyNumberFormat="1" applyFont="1" applyFill="1" applyBorder="1" applyAlignment="1" applyProtection="1">
      <alignment horizontal="center" vertical="center"/>
    </xf>
    <xf numFmtId="49" fontId="48" fillId="32" borderId="317" xfId="53" applyNumberFormat="1" applyFont="1" applyFill="1" applyBorder="1" applyAlignment="1" applyProtection="1">
      <alignment horizontal="center" vertical="center"/>
    </xf>
    <xf numFmtId="0" fontId="35" fillId="24" borderId="223" xfId="0" applyFont="1" applyFill="1" applyBorder="1" applyAlignment="1" applyProtection="1">
      <alignment horizontal="center" vertical="center" wrapText="1"/>
    </xf>
    <xf numFmtId="0" fontId="35" fillId="24" borderId="49" xfId="0" applyFont="1" applyFill="1" applyBorder="1" applyAlignment="1" applyProtection="1">
      <alignment horizontal="center" vertical="center" wrapText="1"/>
    </xf>
    <xf numFmtId="0" fontId="83" fillId="39" borderId="225" xfId="0" applyFont="1" applyFill="1" applyBorder="1" applyAlignment="1" applyProtection="1">
      <alignment horizontal="center" vertical="center" wrapText="1"/>
    </xf>
    <xf numFmtId="0" fontId="83" fillId="39" borderId="227" xfId="0" applyFont="1" applyFill="1" applyBorder="1" applyAlignment="1" applyProtection="1">
      <alignment horizontal="center" vertical="center" wrapText="1"/>
    </xf>
    <xf numFmtId="0" fontId="83" fillId="39" borderId="226" xfId="0" applyFont="1" applyFill="1" applyBorder="1" applyAlignment="1" applyProtection="1">
      <alignment horizontal="center" vertical="center" wrapText="1"/>
    </xf>
    <xf numFmtId="0" fontId="35" fillId="45" borderId="224" xfId="0" applyFont="1" applyFill="1" applyBorder="1" applyAlignment="1" applyProtection="1">
      <alignment horizontal="center" vertical="center" wrapText="1"/>
    </xf>
    <xf numFmtId="0" fontId="35" fillId="44" borderId="224" xfId="0" applyFont="1" applyFill="1" applyBorder="1" applyAlignment="1" applyProtection="1">
      <alignment horizontal="center" vertical="center" wrapText="1"/>
    </xf>
    <xf numFmtId="0" fontId="83" fillId="32" borderId="225" xfId="0" applyFont="1" applyFill="1" applyBorder="1" applyAlignment="1" applyProtection="1">
      <alignment horizontal="center" vertical="center" wrapText="1"/>
    </xf>
    <xf numFmtId="0" fontId="83" fillId="32" borderId="227" xfId="0" applyFont="1" applyFill="1" applyBorder="1" applyAlignment="1" applyProtection="1">
      <alignment horizontal="center" vertical="center" wrapText="1"/>
    </xf>
    <xf numFmtId="0" fontId="83" fillId="32" borderId="226" xfId="0" applyFont="1" applyFill="1" applyBorder="1" applyAlignment="1" applyProtection="1">
      <alignment horizontal="center" vertical="center" wrapText="1"/>
    </xf>
    <xf numFmtId="0" fontId="35" fillId="33" borderId="223" xfId="0" applyFont="1" applyFill="1" applyBorder="1" applyAlignment="1" applyProtection="1">
      <alignment horizontal="center" vertical="center" wrapText="1"/>
    </xf>
    <xf numFmtId="0" fontId="35" fillId="33" borderId="49" xfId="0" applyFont="1" applyFill="1" applyBorder="1" applyAlignment="1" applyProtection="1">
      <alignment horizontal="center" vertical="center" wrapText="1"/>
    </xf>
    <xf numFmtId="0" fontId="35" fillId="33" borderId="206" xfId="0" applyFont="1" applyFill="1" applyBorder="1" applyAlignment="1" applyProtection="1">
      <alignment horizontal="center" vertical="center" wrapText="1"/>
    </xf>
    <xf numFmtId="0" fontId="35" fillId="24" borderId="16" xfId="0" applyFont="1" applyFill="1" applyBorder="1" applyAlignment="1" applyProtection="1">
      <alignment horizontal="center" vertical="center" wrapText="1"/>
    </xf>
    <xf numFmtId="0" fontId="106" fillId="30" borderId="315" xfId="0" applyFont="1" applyFill="1" applyBorder="1" applyAlignment="1" applyProtection="1">
      <alignment horizontal="center" vertical="center" wrapText="1"/>
    </xf>
    <xf numFmtId="0" fontId="106" fillId="30" borderId="49" xfId="0" applyFont="1" applyFill="1" applyBorder="1" applyAlignment="1" applyProtection="1">
      <alignment vertical="center"/>
    </xf>
    <xf numFmtId="0" fontId="106" fillId="30" borderId="206" xfId="0" applyFont="1" applyFill="1" applyBorder="1" applyAlignment="1" applyProtection="1">
      <alignment vertical="center"/>
    </xf>
    <xf numFmtId="0" fontId="106" fillId="30" borderId="10" xfId="0" applyFont="1" applyFill="1" applyBorder="1" applyAlignment="1" applyProtection="1">
      <alignment horizontal="center" vertical="center" wrapText="1"/>
    </xf>
    <xf numFmtId="0" fontId="106" fillId="30" borderId="11" xfId="0" applyFont="1" applyFill="1" applyBorder="1" applyAlignment="1" applyProtection="1">
      <alignment horizontal="center" vertical="center" wrapText="1"/>
    </xf>
    <xf numFmtId="0" fontId="106" fillId="30" borderId="13" xfId="0" applyFont="1" applyFill="1" applyBorder="1" applyAlignment="1" applyProtection="1">
      <alignment horizontal="center" vertical="center"/>
    </xf>
    <xf numFmtId="0" fontId="30" fillId="24" borderId="10" xfId="0" applyFont="1" applyFill="1" applyBorder="1" applyAlignment="1" applyProtection="1">
      <alignment horizontal="center" vertical="center" wrapText="1"/>
    </xf>
    <xf numFmtId="0" fontId="30" fillId="24" borderId="11" xfId="0" applyFont="1" applyFill="1" applyBorder="1" applyAlignment="1" applyProtection="1">
      <alignment horizontal="center" vertical="center" wrapText="1"/>
    </xf>
    <xf numFmtId="0" fontId="30" fillId="24" borderId="13" xfId="0" applyFont="1" applyFill="1" applyBorder="1" applyAlignment="1" applyProtection="1">
      <alignment horizontal="center" vertical="center"/>
    </xf>
    <xf numFmtId="0" fontId="82" fillId="24" borderId="16" xfId="0" applyFont="1" applyFill="1" applyBorder="1" applyAlignment="1" applyProtection="1">
      <alignment horizontal="center" vertical="center" wrapText="1"/>
    </xf>
    <xf numFmtId="0" fontId="30" fillId="24" borderId="223" xfId="0" applyFont="1" applyFill="1" applyBorder="1" applyAlignment="1" applyProtection="1">
      <alignment horizontal="center" vertical="center" wrapText="1"/>
    </xf>
    <xf numFmtId="0" fontId="30" fillId="24" borderId="49" xfId="0" applyFont="1" applyFill="1" applyBorder="1" applyAlignment="1" applyProtection="1">
      <alignment horizontal="center" vertical="center" wrapText="1"/>
    </xf>
    <xf numFmtId="0" fontId="30" fillId="24" borderId="206" xfId="0" applyFont="1" applyFill="1" applyBorder="1" applyAlignment="1" applyProtection="1">
      <alignment horizontal="center" vertical="center" wrapText="1"/>
    </xf>
    <xf numFmtId="0" fontId="35" fillId="24" borderId="10" xfId="0" applyFont="1" applyFill="1" applyBorder="1" applyAlignment="1" applyProtection="1">
      <alignment horizontal="center" vertical="center" wrapText="1"/>
    </xf>
    <xf numFmtId="0" fontId="35" fillId="24" borderId="13" xfId="0" applyFont="1" applyFill="1" applyBorder="1" applyAlignment="1" applyProtection="1">
      <alignment horizontal="center" vertical="center" wrapText="1"/>
    </xf>
    <xf numFmtId="0" fontId="90" fillId="26" borderId="20" xfId="0" applyFont="1" applyFill="1" applyBorder="1" applyAlignment="1" applyProtection="1">
      <alignment horizontal="center" vertical="center" wrapText="1"/>
    </xf>
    <xf numFmtId="0" fontId="90" fillId="26" borderId="24" xfId="0" applyFont="1" applyFill="1" applyBorder="1" applyAlignment="1" applyProtection="1">
      <alignment horizontal="center" vertical="center" wrapText="1"/>
    </xf>
    <xf numFmtId="0" fontId="90" fillId="26" borderId="20" xfId="0" applyFont="1" applyFill="1" applyBorder="1" applyAlignment="1" applyProtection="1">
      <alignment horizontal="center" vertical="center"/>
    </xf>
    <xf numFmtId="0" fontId="90" fillId="26" borderId="26" xfId="0" applyFont="1" applyFill="1" applyBorder="1" applyAlignment="1" applyProtection="1">
      <alignment horizontal="center" vertical="center"/>
    </xf>
    <xf numFmtId="0" fontId="90" fillId="26" borderId="24" xfId="0" applyFont="1" applyFill="1" applyBorder="1" applyAlignment="1" applyProtection="1">
      <alignment horizontal="center" vertical="center"/>
    </xf>
    <xf numFmtId="0" fontId="90" fillId="26" borderId="20" xfId="0" quotePrefix="1" applyFont="1" applyFill="1" applyBorder="1" applyAlignment="1" applyProtection="1">
      <alignment horizontal="center" vertical="center"/>
    </xf>
    <xf numFmtId="0" fontId="90" fillId="26" borderId="26" xfId="0" quotePrefix="1" applyFont="1" applyFill="1" applyBorder="1" applyAlignment="1" applyProtection="1">
      <alignment horizontal="center" vertical="center"/>
    </xf>
    <xf numFmtId="0" fontId="50" fillId="0" borderId="26" xfId="0" applyFont="1" applyBorder="1" applyAlignment="1" applyProtection="1">
      <alignment horizontal="center" vertical="center"/>
    </xf>
    <xf numFmtId="0" fontId="50" fillId="0" borderId="24" xfId="0" applyFont="1" applyBorder="1" applyAlignment="1" applyProtection="1">
      <alignment horizontal="center" vertical="center"/>
    </xf>
    <xf numFmtId="168" fontId="23" fillId="0" borderId="0" xfId="0" applyNumberFormat="1" applyFont="1" applyBorder="1" applyAlignment="1" applyProtection="1">
      <alignment horizontal="right" vertical="center" wrapText="1" indent="1"/>
    </xf>
    <xf numFmtId="0" fontId="90" fillId="26" borderId="450" xfId="0" applyFont="1" applyFill="1" applyBorder="1" applyAlignment="1" applyProtection="1">
      <alignment horizontal="center" vertical="center"/>
    </xf>
    <xf numFmtId="0" fontId="90" fillId="26" borderId="446" xfId="0" applyFont="1" applyFill="1" applyBorder="1" applyAlignment="1" applyProtection="1">
      <alignment horizontal="center" vertical="center"/>
    </xf>
    <xf numFmtId="0" fontId="90" fillId="26" borderId="449" xfId="0" applyFont="1" applyFill="1" applyBorder="1" applyAlignment="1" applyProtection="1">
      <alignment horizontal="center" vertical="center"/>
    </xf>
    <xf numFmtId="0" fontId="35" fillId="24" borderId="344" xfId="53" applyFont="1" applyFill="1" applyBorder="1" applyAlignment="1" applyProtection="1">
      <alignment horizontal="center" vertical="center" wrapText="1"/>
    </xf>
    <xf numFmtId="0" fontId="48" fillId="24" borderId="344" xfId="53" applyFont="1" applyFill="1" applyBorder="1" applyAlignment="1" applyProtection="1">
      <alignment horizontal="center" vertical="center" wrapText="1"/>
    </xf>
    <xf numFmtId="0" fontId="35" fillId="52" borderId="344" xfId="53" applyFont="1" applyFill="1" applyBorder="1" applyAlignment="1" applyProtection="1">
      <alignment horizontal="center" vertical="center" wrapText="1"/>
    </xf>
    <xf numFmtId="0" fontId="86" fillId="54" borderId="432" xfId="70" applyFont="1" applyFill="1" applyBorder="1" applyAlignment="1" applyProtection="1">
      <alignment horizontal="center" vertical="center" wrapText="1"/>
    </xf>
    <xf numFmtId="0" fontId="86" fillId="54" borderId="430" xfId="70" applyFont="1" applyFill="1" applyBorder="1" applyAlignment="1" applyProtection="1">
      <alignment horizontal="center" vertical="center" wrapText="1"/>
    </xf>
    <xf numFmtId="0" fontId="86" fillId="54" borderId="433" xfId="70" applyFont="1" applyFill="1" applyBorder="1" applyAlignment="1" applyProtection="1">
      <alignment horizontal="center" vertical="center" wrapText="1"/>
    </xf>
    <xf numFmtId="0" fontId="86" fillId="54" borderId="467" xfId="70" applyFont="1" applyFill="1" applyBorder="1" applyAlignment="1" applyProtection="1">
      <alignment horizontal="center" vertical="center" wrapText="1"/>
    </xf>
    <xf numFmtId="0" fontId="82" fillId="41" borderId="344" xfId="47833" applyFont="1" applyFill="1" applyBorder="1" applyAlignment="1" applyProtection="1">
      <alignment horizontal="center" vertical="center" wrapText="1"/>
    </xf>
    <xf numFmtId="0" fontId="86" fillId="55" borderId="344" xfId="70" applyFont="1" applyFill="1" applyBorder="1" applyAlignment="1" applyProtection="1">
      <alignment horizontal="center" vertical="center" wrapText="1"/>
    </xf>
    <xf numFmtId="0" fontId="86" fillId="56" borderId="344" xfId="70" applyFont="1" applyFill="1" applyBorder="1" applyAlignment="1" applyProtection="1">
      <alignment horizontal="center" vertical="center" wrapText="1"/>
    </xf>
    <xf numFmtId="0" fontId="86" fillId="0" borderId="316" xfId="47830" applyFont="1" applyBorder="1" applyAlignment="1">
      <alignment horizontal="center" vertical="center" wrapText="1"/>
    </xf>
    <xf numFmtId="0" fontId="86" fillId="0" borderId="318" xfId="47830" applyFont="1" applyBorder="1" applyAlignment="1">
      <alignment horizontal="center" vertical="center"/>
    </xf>
    <xf numFmtId="0" fontId="86" fillId="0" borderId="317" xfId="47830" applyFont="1" applyBorder="1" applyAlignment="1">
      <alignment horizontal="center" vertical="center"/>
    </xf>
    <xf numFmtId="0" fontId="82" fillId="34" borderId="440" xfId="64" applyFont="1" applyFill="1" applyBorder="1" applyAlignment="1">
      <alignment horizontal="center" vertical="center" wrapText="1"/>
    </xf>
    <xf numFmtId="0" fontId="82" fillId="34" borderId="493" xfId="64" applyFont="1" applyFill="1" applyBorder="1" applyAlignment="1">
      <alignment horizontal="center" vertical="center" wrapText="1"/>
    </xf>
    <xf numFmtId="0" fontId="82" fillId="44" borderId="440" xfId="64" applyFont="1" applyFill="1" applyBorder="1" applyAlignment="1">
      <alignment horizontal="center" vertical="center" wrapText="1"/>
    </xf>
    <xf numFmtId="0" fontId="82" fillId="44" borderId="493" xfId="64" applyFont="1" applyFill="1" applyBorder="1" applyAlignment="1">
      <alignment horizontal="center" vertical="center" wrapText="1"/>
    </xf>
    <xf numFmtId="0" fontId="86" fillId="24" borderId="442" xfId="64" applyFont="1" applyFill="1" applyBorder="1" applyAlignment="1" applyProtection="1">
      <alignment horizontal="center" vertical="center" wrapText="1"/>
    </xf>
    <xf numFmtId="0" fontId="82" fillId="41" borderId="442" xfId="58" applyFont="1" applyFill="1" applyBorder="1" applyAlignment="1">
      <alignment horizontal="center" vertical="center" wrapText="1"/>
    </xf>
    <xf numFmtId="0" fontId="82" fillId="41" borderId="442" xfId="58" applyFont="1" applyFill="1" applyBorder="1" applyAlignment="1">
      <alignment horizontal="center" vertical="center"/>
    </xf>
    <xf numFmtId="0" fontId="82" fillId="32" borderId="442" xfId="58" applyFont="1" applyFill="1" applyBorder="1" applyAlignment="1">
      <alignment horizontal="center" vertical="center" wrapText="1"/>
    </xf>
    <xf numFmtId="0" fontId="26" fillId="24" borderId="344" xfId="64" applyFont="1" applyFill="1" applyBorder="1" applyAlignment="1" applyProtection="1">
      <alignment horizontal="center" vertical="center" wrapText="1"/>
    </xf>
    <xf numFmtId="167" fontId="23" fillId="0" borderId="0" xfId="0" applyNumberFormat="1" applyFont="1" applyFill="1" applyBorder="1" applyAlignment="1">
      <alignment horizontal="right"/>
    </xf>
    <xf numFmtId="0" fontId="26" fillId="27" borderId="314" xfId="0" applyFont="1" applyFill="1" applyBorder="1" applyAlignment="1">
      <alignment horizontal="center" vertical="center" wrapText="1"/>
    </xf>
    <xf numFmtId="1" fontId="26" fillId="27" borderId="314" xfId="47838" applyNumberFormat="1" applyFont="1" applyFill="1" applyBorder="1" applyAlignment="1">
      <alignment horizontal="center" vertical="center" wrapText="1"/>
    </xf>
    <xf numFmtId="1" fontId="26" fillId="27" borderId="314" xfId="47838" applyNumberFormat="1" applyFont="1" applyFill="1" applyBorder="1" applyAlignment="1">
      <alignment horizontal="center" vertical="center"/>
    </xf>
    <xf numFmtId="6" fontId="23" fillId="0" borderId="333" xfId="0" applyNumberFormat="1" applyFont="1" applyFill="1" applyBorder="1" applyAlignment="1">
      <alignment horizontal="right"/>
    </xf>
    <xf numFmtId="0" fontId="26" fillId="24" borderId="319" xfId="0" applyFont="1" applyFill="1" applyBorder="1" applyAlignment="1">
      <alignment horizontal="center" vertical="center" wrapText="1"/>
    </xf>
    <xf numFmtId="0" fontId="26" fillId="24" borderId="320" xfId="0" applyFont="1" applyFill="1" applyBorder="1" applyAlignment="1">
      <alignment horizontal="center" vertical="center" wrapText="1"/>
    </xf>
    <xf numFmtId="0" fontId="26" fillId="24" borderId="205" xfId="0" applyFont="1" applyFill="1" applyBorder="1" applyAlignment="1">
      <alignment horizontal="center" vertical="center" wrapText="1"/>
    </xf>
    <xf numFmtId="0" fontId="26" fillId="24" borderId="39" xfId="0" applyFont="1" applyFill="1" applyBorder="1" applyAlignment="1">
      <alignment horizontal="center" vertical="center" wrapText="1"/>
    </xf>
    <xf numFmtId="0" fontId="26" fillId="24" borderId="314" xfId="0" applyFont="1" applyFill="1" applyBorder="1" applyAlignment="1">
      <alignment horizontal="center" vertical="center" wrapText="1"/>
    </xf>
    <xf numFmtId="0" fontId="51" fillId="30" borderId="316" xfId="0" applyFont="1" applyFill="1" applyBorder="1" applyAlignment="1">
      <alignment horizontal="center" vertical="center"/>
    </xf>
    <xf numFmtId="0" fontId="51" fillId="30" borderId="318" xfId="0" applyFont="1" applyFill="1" applyBorder="1" applyAlignment="1">
      <alignment horizontal="center" vertical="center"/>
    </xf>
    <xf numFmtId="0" fontId="51" fillId="30" borderId="317" xfId="0" applyFont="1" applyFill="1" applyBorder="1" applyAlignment="1">
      <alignment horizontal="center" vertical="center"/>
    </xf>
    <xf numFmtId="0" fontId="51" fillId="39" borderId="316" xfId="0" applyFont="1" applyFill="1" applyBorder="1" applyAlignment="1">
      <alignment horizontal="center" vertical="center"/>
    </xf>
    <xf numFmtId="0" fontId="51" fillId="39" borderId="318" xfId="0" applyFont="1" applyFill="1" applyBorder="1" applyAlignment="1">
      <alignment horizontal="center" vertical="center"/>
    </xf>
    <xf numFmtId="0" fontId="51" fillId="39" borderId="317" xfId="0" applyFont="1" applyFill="1" applyBorder="1" applyAlignment="1">
      <alignment horizontal="center" vertical="center"/>
    </xf>
    <xf numFmtId="0" fontId="51" fillId="50" borderId="316" xfId="0" applyFont="1" applyFill="1" applyBorder="1" applyAlignment="1">
      <alignment horizontal="center" vertical="center"/>
    </xf>
    <xf numFmtId="0" fontId="51" fillId="50" borderId="318" xfId="0" applyFont="1" applyFill="1" applyBorder="1" applyAlignment="1">
      <alignment horizontal="center" vertical="center"/>
    </xf>
    <xf numFmtId="0" fontId="51" fillId="50" borderId="317" xfId="0" applyFont="1" applyFill="1" applyBorder="1" applyAlignment="1">
      <alignment horizontal="center" vertical="center"/>
    </xf>
    <xf numFmtId="0" fontId="51" fillId="32" borderId="316" xfId="0" applyFont="1" applyFill="1" applyBorder="1" applyAlignment="1">
      <alignment horizontal="center" vertical="center"/>
    </xf>
    <xf numFmtId="0" fontId="51" fillId="32" borderId="318" xfId="0" applyFont="1" applyFill="1" applyBorder="1" applyAlignment="1">
      <alignment horizontal="center" vertical="center"/>
    </xf>
    <xf numFmtId="0" fontId="51" fillId="32" borderId="317" xfId="0" applyFont="1" applyFill="1" applyBorder="1" applyAlignment="1">
      <alignment horizontal="center" vertical="center"/>
    </xf>
    <xf numFmtId="0" fontId="51" fillId="33" borderId="316" xfId="0" applyFont="1" applyFill="1" applyBorder="1" applyAlignment="1">
      <alignment horizontal="center" vertical="center"/>
    </xf>
    <xf numFmtId="0" fontId="51" fillId="33" borderId="318" xfId="0" applyFont="1" applyFill="1" applyBorder="1" applyAlignment="1">
      <alignment horizontal="center" vertical="center"/>
    </xf>
    <xf numFmtId="0" fontId="51" fillId="33" borderId="317" xfId="0" applyFont="1" applyFill="1" applyBorder="1" applyAlignment="1">
      <alignment horizontal="center" vertical="center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CCECFF"/>
      <color rgb="FFFFFF99"/>
      <color rgb="FFCCFFCC"/>
      <color rgb="FFFFFFCC"/>
      <color rgb="FFCCCCFF"/>
      <color rgb="FF99CCFF"/>
      <color rgb="FF800080"/>
      <color rgb="FFCCFFFF"/>
      <color rgb="FF000080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92"/>
  <sheetViews>
    <sheetView workbookViewId="0">
      <selection activeCell="I23" sqref="I23"/>
    </sheetView>
  </sheetViews>
  <sheetFormatPr defaultColWidth="8.85546875" defaultRowHeight="12.75" x14ac:dyDescent="0.2"/>
  <cols>
    <col min="1" max="1" width="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746" t="s">
        <v>453</v>
      </c>
      <c r="B1" s="1747"/>
      <c r="C1" s="1748" t="s">
        <v>350</v>
      </c>
      <c r="D1" s="1749"/>
      <c r="E1" s="1749"/>
      <c r="F1" s="1749"/>
      <c r="G1" s="1749"/>
      <c r="H1" s="1749"/>
      <c r="I1" s="1749"/>
      <c r="J1" s="1750"/>
      <c r="K1" s="1751" t="s">
        <v>350</v>
      </c>
      <c r="L1" s="1752"/>
      <c r="M1" s="1752"/>
      <c r="N1" s="1752"/>
      <c r="O1" s="1752"/>
      <c r="P1" s="1752"/>
      <c r="Q1" s="1752"/>
      <c r="R1" s="1752"/>
      <c r="S1" s="1752"/>
      <c r="T1" s="1753"/>
      <c r="U1" s="1748" t="s">
        <v>350</v>
      </c>
      <c r="V1" s="1749"/>
      <c r="W1" s="1749"/>
      <c r="X1" s="1749"/>
      <c r="Y1" s="1749"/>
      <c r="Z1" s="1749"/>
      <c r="AA1" s="1750"/>
      <c r="AB1" s="1748" t="s">
        <v>350</v>
      </c>
      <c r="AC1" s="1749"/>
      <c r="AD1" s="1749"/>
      <c r="AE1" s="1749"/>
      <c r="AF1" s="1750"/>
    </row>
    <row r="2" spans="1:32" ht="39.75" customHeight="1" x14ac:dyDescent="0.2">
      <c r="A2" s="1747"/>
      <c r="B2" s="1747"/>
      <c r="C2" s="1730" t="s">
        <v>1213</v>
      </c>
      <c r="D2" s="1755" t="s">
        <v>1294</v>
      </c>
      <c r="E2" s="1756"/>
      <c r="F2" s="1756"/>
      <c r="G2" s="1757"/>
      <c r="H2" s="1755" t="s">
        <v>847</v>
      </c>
      <c r="I2" s="1758"/>
      <c r="J2" s="1759"/>
      <c r="K2" s="1755" t="s">
        <v>844</v>
      </c>
      <c r="L2" s="1758"/>
      <c r="M2" s="1759"/>
      <c r="N2" s="1755" t="s">
        <v>845</v>
      </c>
      <c r="O2" s="1758"/>
      <c r="P2" s="1759"/>
      <c r="Q2" s="1755" t="s">
        <v>846</v>
      </c>
      <c r="R2" s="1758"/>
      <c r="S2" s="1759"/>
      <c r="T2" s="1730" t="s">
        <v>465</v>
      </c>
      <c r="U2" s="1733" t="s">
        <v>242</v>
      </c>
      <c r="V2" s="1733"/>
      <c r="W2" s="1733"/>
      <c r="X2" s="1730" t="s">
        <v>466</v>
      </c>
      <c r="Y2" s="1731" t="s">
        <v>1115</v>
      </c>
      <c r="Z2" s="1731" t="s">
        <v>467</v>
      </c>
      <c r="AA2" s="1733" t="s">
        <v>1299</v>
      </c>
      <c r="AB2" s="1730" t="s">
        <v>853</v>
      </c>
      <c r="AC2" s="1730" t="s">
        <v>1113</v>
      </c>
      <c r="AD2" s="1730" t="s">
        <v>283</v>
      </c>
      <c r="AE2" s="1730" t="s">
        <v>401</v>
      </c>
      <c r="AF2" s="1730" t="s">
        <v>854</v>
      </c>
    </row>
    <row r="3" spans="1:32" ht="91.5" customHeight="1" x14ac:dyDescent="0.2">
      <c r="A3" s="1747"/>
      <c r="B3" s="1747"/>
      <c r="C3" s="1754"/>
      <c r="D3" s="1589" t="s">
        <v>424</v>
      </c>
      <c r="E3" s="1589" t="s">
        <v>560</v>
      </c>
      <c r="F3" s="1589" t="s">
        <v>424</v>
      </c>
      <c r="G3" s="1589" t="s">
        <v>559</v>
      </c>
      <c r="H3" s="1589" t="s">
        <v>1214</v>
      </c>
      <c r="I3" s="1589" t="s">
        <v>424</v>
      </c>
      <c r="J3" s="1589" t="s">
        <v>364</v>
      </c>
      <c r="K3" s="1589" t="s">
        <v>1215</v>
      </c>
      <c r="L3" s="1589" t="s">
        <v>424</v>
      </c>
      <c r="M3" s="1589" t="s">
        <v>364</v>
      </c>
      <c r="N3" s="1589" t="s">
        <v>1216</v>
      </c>
      <c r="O3" s="1589" t="s">
        <v>424</v>
      </c>
      <c r="P3" s="1589" t="s">
        <v>364</v>
      </c>
      <c r="Q3" s="1589" t="s">
        <v>1216</v>
      </c>
      <c r="R3" s="1589" t="s">
        <v>424</v>
      </c>
      <c r="S3" s="1589" t="s">
        <v>364</v>
      </c>
      <c r="T3" s="1730"/>
      <c r="U3" s="1579" t="s">
        <v>1197</v>
      </c>
      <c r="V3" s="1579" t="s">
        <v>1198</v>
      </c>
      <c r="W3" s="1579" t="s">
        <v>243</v>
      </c>
      <c r="X3" s="1730"/>
      <c r="Y3" s="1732"/>
      <c r="Z3" s="1732"/>
      <c r="AA3" s="1733"/>
      <c r="AB3" s="1730"/>
      <c r="AC3" s="1730"/>
      <c r="AD3" s="1730"/>
      <c r="AE3" s="1730"/>
      <c r="AF3" s="1730"/>
    </row>
    <row r="4" spans="1:32" ht="14.25" customHeight="1" x14ac:dyDescent="0.2">
      <c r="A4" s="185"/>
      <c r="B4" s="186"/>
      <c r="C4" s="1590">
        <v>1</v>
      </c>
      <c r="D4" s="1590">
        <f t="shared" ref="D4:AA4" si="0">C4+1</f>
        <v>2</v>
      </c>
      <c r="E4" s="1590">
        <f t="shared" si="0"/>
        <v>3</v>
      </c>
      <c r="F4" s="1590">
        <f>E4+1</f>
        <v>4</v>
      </c>
      <c r="G4" s="1590">
        <f>F4+1</f>
        <v>5</v>
      </c>
      <c r="H4" s="1590">
        <f>G4+1</f>
        <v>6</v>
      </c>
      <c r="I4" s="1590">
        <f t="shared" si="0"/>
        <v>7</v>
      </c>
      <c r="J4" s="1590">
        <f t="shared" si="0"/>
        <v>8</v>
      </c>
      <c r="K4" s="1590">
        <f t="shared" si="0"/>
        <v>9</v>
      </c>
      <c r="L4" s="1590">
        <f t="shared" si="0"/>
        <v>10</v>
      </c>
      <c r="M4" s="1590">
        <f t="shared" si="0"/>
        <v>11</v>
      </c>
      <c r="N4" s="1590">
        <f t="shared" si="0"/>
        <v>12</v>
      </c>
      <c r="O4" s="1590">
        <f t="shared" si="0"/>
        <v>13</v>
      </c>
      <c r="P4" s="1590">
        <f t="shared" si="0"/>
        <v>14</v>
      </c>
      <c r="Q4" s="1590">
        <f t="shared" si="0"/>
        <v>15</v>
      </c>
      <c r="R4" s="1590">
        <f t="shared" si="0"/>
        <v>16</v>
      </c>
      <c r="S4" s="1590">
        <f t="shared" si="0"/>
        <v>17</v>
      </c>
      <c r="T4" s="1590">
        <f t="shared" si="0"/>
        <v>18</v>
      </c>
      <c r="U4" s="1590">
        <f t="shared" si="0"/>
        <v>19</v>
      </c>
      <c r="V4" s="1590">
        <f t="shared" si="0"/>
        <v>20</v>
      </c>
      <c r="W4" s="1590">
        <f t="shared" si="0"/>
        <v>21</v>
      </c>
      <c r="X4" s="1590">
        <f t="shared" si="0"/>
        <v>22</v>
      </c>
      <c r="Y4" s="1590">
        <f t="shared" si="0"/>
        <v>23</v>
      </c>
      <c r="Z4" s="1590">
        <f t="shared" si="0"/>
        <v>24</v>
      </c>
      <c r="AA4" s="1590">
        <f t="shared" si="0"/>
        <v>25</v>
      </c>
      <c r="AB4" s="1590">
        <f>AA4+1</f>
        <v>26</v>
      </c>
      <c r="AC4" s="1590">
        <f>AB4+1</f>
        <v>27</v>
      </c>
      <c r="AD4" s="1590">
        <f>AC4+1</f>
        <v>28</v>
      </c>
      <c r="AE4" s="1590">
        <f>AD4+1</f>
        <v>29</v>
      </c>
      <c r="AF4" s="1590">
        <f>AE4+1</f>
        <v>30</v>
      </c>
    </row>
    <row r="5" spans="1:32" s="767" customFormat="1" ht="32.25" customHeight="1" x14ac:dyDescent="0.2">
      <c r="A5" s="764"/>
      <c r="B5" s="765"/>
      <c r="C5" s="1587" t="s">
        <v>1537</v>
      </c>
      <c r="D5" s="1587" t="s">
        <v>1160</v>
      </c>
      <c r="E5" s="1587" t="s">
        <v>742</v>
      </c>
      <c r="F5" s="1587" t="s">
        <v>702</v>
      </c>
      <c r="G5" s="1587" t="s">
        <v>680</v>
      </c>
      <c r="H5" s="1587" t="s">
        <v>843</v>
      </c>
      <c r="I5" s="1587" t="s">
        <v>1161</v>
      </c>
      <c r="J5" s="1587" t="s">
        <v>751</v>
      </c>
      <c r="K5" s="1587" t="s">
        <v>842</v>
      </c>
      <c r="L5" s="1587" t="s">
        <v>1162</v>
      </c>
      <c r="M5" s="1587" t="s">
        <v>752</v>
      </c>
      <c r="N5" s="1587" t="s">
        <v>840</v>
      </c>
      <c r="O5" s="1587" t="s">
        <v>1163</v>
      </c>
      <c r="P5" s="1587" t="s">
        <v>753</v>
      </c>
      <c r="Q5" s="1587" t="s">
        <v>841</v>
      </c>
      <c r="R5" s="1587" t="s">
        <v>1164</v>
      </c>
      <c r="S5" s="1587" t="s">
        <v>754</v>
      </c>
      <c r="T5" s="1587" t="s">
        <v>755</v>
      </c>
      <c r="U5" s="1587" t="s">
        <v>836</v>
      </c>
      <c r="V5" s="1587" t="s">
        <v>837</v>
      </c>
      <c r="W5" s="1587" t="s">
        <v>756</v>
      </c>
      <c r="X5" s="1587" t="s">
        <v>757</v>
      </c>
      <c r="Y5" s="1587" t="s">
        <v>758</v>
      </c>
      <c r="Z5" s="1587" t="s">
        <v>759</v>
      </c>
      <c r="AA5" s="1587" t="s">
        <v>746</v>
      </c>
      <c r="AB5" s="1587" t="s">
        <v>1538</v>
      </c>
      <c r="AC5" s="1587" t="s">
        <v>1539</v>
      </c>
      <c r="AD5" s="1587" t="s">
        <v>760</v>
      </c>
      <c r="AE5" s="1587" t="s">
        <v>852</v>
      </c>
      <c r="AF5" s="1587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6.149999999999999" customHeight="1" x14ac:dyDescent="0.2">
      <c r="A7" s="12">
        <v>1</v>
      </c>
      <c r="B7" s="13" t="s">
        <v>5</v>
      </c>
      <c r="C7" s="176">
        <f>'5A2A_NewVision'!C7+'5A2B_Glencoe'!C7+'5A2C_ISL'!C7+'5A2D_Avoyelles'!C7+'5A2E_Delhi'!C7+'5A2F_BelleChasse'!C7+'5A2H_MAX'!C7</f>
        <v>0</v>
      </c>
      <c r="D7" s="14">
        <f>'9_Per Pupil Summary'!O6</f>
        <v>7134.5440483698458</v>
      </c>
      <c r="E7" s="18">
        <f>'5A2A_NewVision'!E7+'5A2B_Glencoe'!E7+'5A2C_ISL'!E7+'5A2D_Avoyelles'!E7+'5A2E_Delhi'!E7+'5A2F_BelleChasse'!E7+'5A2H_MAX'!E7</f>
        <v>0</v>
      </c>
      <c r="F7" s="18"/>
      <c r="G7" s="18">
        <f>'5A2A_NewVision'!G7+'5A2B_Glencoe'!G7+'5A2C_ISL'!G7+'5A2D_Avoyelles'!G7+'5A2E_Delhi'!G7+'5A2F_BelleChasse'!G7+'5A2H_MAX'!G7</f>
        <v>0</v>
      </c>
      <c r="H7" s="189">
        <f>'5A2A_NewVision'!H7+'5A2B_Glencoe'!H7+'5A2C_ISL'!H7+'5A2D_Avoyelles'!H7+'5A2E_Delhi'!H7+'5A2F_BelleChasse'!H7+'5A2H_MAX'!H7</f>
        <v>0</v>
      </c>
      <c r="I7" s="14">
        <f>'9_Per Pupil Summary'!I6</f>
        <v>675.22108033696668</v>
      </c>
      <c r="J7" s="18">
        <f>'5A2A_NewVision'!J7+'5A2B_Glencoe'!J7+'5A2C_ISL'!J7+'5A2D_Avoyelles'!J7+'5A2E_Delhi'!J7+'5A2F_BelleChasse'!J7+'5A2H_MAX'!J7</f>
        <v>0</v>
      </c>
      <c r="K7" s="189">
        <f>'5A2A_NewVision'!K7+'5A2B_Glencoe'!K7+'5A2C_ISL'!K7+'5A2D_Avoyelles'!K7+'5A2E_Delhi'!K7+'5A2F_BelleChasse'!K7+'5A2H_MAX'!K7</f>
        <v>0</v>
      </c>
      <c r="L7" s="14">
        <f>'9_Per Pupil Summary'!J6</f>
        <v>184.15120372826368</v>
      </c>
      <c r="M7" s="18">
        <f>'5A2A_NewVision'!M7+'5A2B_Glencoe'!M7+'5A2C_ISL'!M7+'5A2D_Avoyelles'!M7+'5A2E_Delhi'!M7+'5A2F_BelleChasse'!M7+'5A2H_MAX'!M7</f>
        <v>0</v>
      </c>
      <c r="N7" s="189">
        <f>'5A2A_NewVision'!N7+'5A2B_Glencoe'!N7+'5A2C_ISL'!N7+'5A2D_Avoyelles'!N7+'5A2E_Delhi'!N7+'5A2F_BelleChasse'!N7+'5A2H_MAX'!N7</f>
        <v>0</v>
      </c>
      <c r="O7" s="14">
        <f>'9_Per Pupil Summary'!K6</f>
        <v>4603.780093206592</v>
      </c>
      <c r="P7" s="18">
        <f>'5A2A_NewVision'!P7+'5A2B_Glencoe'!P7+'5A2C_ISL'!P7+'5A2D_Avoyelles'!P7+'5A2E_Delhi'!P7+'5A2F_BelleChasse'!P7+'5A2H_MAX'!P7</f>
        <v>0</v>
      </c>
      <c r="Q7" s="189">
        <f>'5A2A_NewVision'!Q7+'5A2B_Glencoe'!Q7+'5A2C_ISL'!Q7+'5A2D_Avoyelles'!Q7+'5A2E_Delhi'!Q7+'5A2F_BelleChasse'!Q7+'5A2H_MAX'!Q7</f>
        <v>0</v>
      </c>
      <c r="R7" s="14">
        <f>'9_Per Pupil Summary'!L6</f>
        <v>1841.5120372826366</v>
      </c>
      <c r="S7" s="18">
        <f>'5A2A_NewVision'!S7+'5A2B_Glencoe'!S7+'5A2C_ISL'!S7+'5A2D_Avoyelles'!S7+'5A2E_Delhi'!S7+'5A2F_BelleChasse'!S7+'5A2H_MAX'!S7</f>
        <v>0</v>
      </c>
      <c r="T7" s="21">
        <f>'5A2A_NewVision'!T7+'5A2B_Glencoe'!T7+'5A2C_ISL'!T7+'5A2D_Avoyelles'!T7+'5A2E_Delhi'!T7+'5A2F_BelleChasse'!T7+'5A2H_MAX'!T7</f>
        <v>0</v>
      </c>
      <c r="U7" s="14">
        <f>'5A2A_NewVision'!U7+'5A2B_Glencoe'!U7+'5A2C_ISL'!U7+'5A2D_Avoyelles'!U7+'5A2E_Delhi'!U7+'5A2F_BelleChasse'!U7+'5A2H_MAX'!U7</f>
        <v>0</v>
      </c>
      <c r="V7" s="14">
        <f>'5A2A_NewVision'!V7+'5A2B_Glencoe'!V7+'5A2C_ISL'!V7+'5A2D_Avoyelles'!V7+'5A2E_Delhi'!V7+'5A2F_BelleChasse'!V7+'5A2H_MAX'!V7</f>
        <v>0</v>
      </c>
      <c r="W7" s="15">
        <f>'5A2A_NewVision'!W7+'5A2B_Glencoe'!W7+'5A2C_ISL'!W7+'5A2D_Avoyelles'!W7+'5A2E_Delhi'!W7+'5A2F_BelleChasse'!W7+'5A2H_MAX'!W7</f>
        <v>0</v>
      </c>
      <c r="X7" s="21">
        <f>'5A2A_NewVision'!X7+'5A2B_Glencoe'!X7+'5A2C_ISL'!X7+'5A2D_Avoyelles'!X7+'5A2E_Delhi'!X7+'5A2F_BelleChasse'!X7+'5A2H_MAX'!X7</f>
        <v>0</v>
      </c>
      <c r="Y7" s="18">
        <f>'5A2A_NewVision'!Y7+'5A2B_Glencoe'!Y7+'5A2C_ISL'!Y7+'5A2D_Avoyelles'!Y7+'5A2E_Delhi'!Y7+'5A2F_BelleChasse'!Y7+'5A2H_MAX'!Y7</f>
        <v>0</v>
      </c>
      <c r="Z7" s="21">
        <f>'5A2A_NewVision'!Z7+'5A2B_Glencoe'!Z7+'5A2C_ISL'!Z7+'5A2D_Avoyelles'!Z7+'5A2E_Delhi'!Z7+'5A2F_BelleChasse'!Z7+'5A2H_MAX'!Z7</f>
        <v>0</v>
      </c>
      <c r="AA7" s="14">
        <f>'5A2A_NewVision'!AA7+'5A2B_Glencoe'!AA7+'5A2C_ISL'!AA7+'5A2D_Avoyelles'!AA7+'5A2E_Delhi'!AA7+'5A2F_BelleChasse'!AA7+'5A2H_MAX'!AA7</f>
        <v>0</v>
      </c>
      <c r="AB7" s="21">
        <f>'5A2A_NewVision'!AB7+'5A2B_Glencoe'!AB7+'5A2C_ISL'!AB7+'5A2D_Avoyelles'!AB7+'5A2E_Delhi'!AB7+'5A2F_BelleChasse'!AB7+'5A2H_MAX'!AB7</f>
        <v>0</v>
      </c>
      <c r="AC7" s="14">
        <f>'5A2A_NewVision'!AC7+'5A2B_Glencoe'!AC7+'5A2C_ISL'!AC7+'5A2D_Avoyelles'!AC7+'5A2E_Delhi'!AC7+'5A2F_BelleChasse'!AC7+'5A2H_MAX'!AC7</f>
        <v>0</v>
      </c>
      <c r="AD7" s="14">
        <f>'5A2A_NewVision'!AD7+'5A2B_Glencoe'!AD7+'5A2C_ISL'!AD7+'5A2D_Avoyelles'!AD7+'5A2E_Delhi'!AD7+'5A2F_BelleChasse'!AD7+'5A2H_MAX'!AD7</f>
        <v>0</v>
      </c>
      <c r="AE7" s="21">
        <f>'5A2A_NewVision'!AE7+'5A2B_Glencoe'!AE7+'5A2C_ISL'!AE7+'5A2D_Avoyelles'!AE7+'5A2E_Delhi'!AE7+'5A2F_BelleChasse'!AE7+'5A2H_MAX'!AE7</f>
        <v>0</v>
      </c>
      <c r="AF7" s="25">
        <f>'5A2A_NewVision'!AF7+'5A2B_Glencoe'!AF7+'5A2C_ISL'!AF7+'5A2D_Avoyelles'!AF7+'5A2E_Delhi'!AF7+'5A2F_BelleChasse'!AF7+'5A2H_MAX'!AF7</f>
        <v>0</v>
      </c>
    </row>
    <row r="8" spans="1:32" ht="16.149999999999999" customHeight="1" x14ac:dyDescent="0.2">
      <c r="A8" s="8">
        <v>2</v>
      </c>
      <c r="B8" s="9" t="s">
        <v>6</v>
      </c>
      <c r="C8" s="177">
        <f>'5A2A_NewVision'!C8+'5A2B_Glencoe'!C8+'5A2C_ISL'!C8+'5A2D_Avoyelles'!C8+'5A2E_Delhi'!C8+'5A2F_BelleChasse'!C8+'5A2H_MAX'!C8</f>
        <v>0</v>
      </c>
      <c r="D8" s="10">
        <f>'9_Per Pupil Summary'!O7</f>
        <v>9331.8556844383747</v>
      </c>
      <c r="E8" s="19">
        <f>'5A2A_NewVision'!E8+'5A2B_Glencoe'!E8+'5A2C_ISL'!E8+'5A2D_Avoyelles'!E8+'5A2E_Delhi'!E8+'5A2F_BelleChasse'!E8+'5A2H_MAX'!E8</f>
        <v>0</v>
      </c>
      <c r="F8" s="19"/>
      <c r="G8" s="19">
        <f>'5A2A_NewVision'!G8+'5A2B_Glencoe'!G8+'5A2C_ISL'!G8+'5A2D_Avoyelles'!G8+'5A2E_Delhi'!G8+'5A2F_BelleChasse'!G8+'5A2H_MAX'!G8</f>
        <v>0</v>
      </c>
      <c r="H8" s="190">
        <f>'5A2A_NewVision'!H8+'5A2B_Glencoe'!H8+'5A2C_ISL'!H8+'5A2D_Avoyelles'!H8+'5A2E_Delhi'!H8+'5A2F_BelleChasse'!H8+'5A2H_MAX'!H8</f>
        <v>0</v>
      </c>
      <c r="I8" s="10">
        <f>'9_Per Pupil Summary'!I7</f>
        <v>744.8096305970397</v>
      </c>
      <c r="J8" s="19">
        <f>'5A2A_NewVision'!J8+'5A2B_Glencoe'!J8+'5A2C_ISL'!J8+'5A2D_Avoyelles'!J8+'5A2E_Delhi'!J8+'5A2F_BelleChasse'!J8+'5A2H_MAX'!J8</f>
        <v>0</v>
      </c>
      <c r="K8" s="190">
        <f>'5A2A_NewVision'!K8+'5A2B_Glencoe'!K8+'5A2C_ISL'!K8+'5A2D_Avoyelles'!K8+'5A2E_Delhi'!K8+'5A2F_BelleChasse'!K8+'5A2H_MAX'!K8</f>
        <v>0</v>
      </c>
      <c r="L8" s="10">
        <f>'9_Per Pupil Summary'!J7</f>
        <v>203.1298992537381</v>
      </c>
      <c r="M8" s="19">
        <f>'5A2A_NewVision'!M8+'5A2B_Glencoe'!M8+'5A2C_ISL'!M8+'5A2D_Avoyelles'!M8+'5A2E_Delhi'!M8+'5A2F_BelleChasse'!M8+'5A2H_MAX'!M8</f>
        <v>0</v>
      </c>
      <c r="N8" s="190">
        <f>'5A2A_NewVision'!N8+'5A2B_Glencoe'!N8+'5A2C_ISL'!N8+'5A2D_Avoyelles'!N8+'5A2E_Delhi'!N8+'5A2F_BelleChasse'!N8+'5A2H_MAX'!N8</f>
        <v>0</v>
      </c>
      <c r="O8" s="10">
        <f>'9_Per Pupil Summary'!K7</f>
        <v>5078.2474813434528</v>
      </c>
      <c r="P8" s="19">
        <f>'5A2A_NewVision'!P8+'5A2B_Glencoe'!P8+'5A2C_ISL'!P8+'5A2D_Avoyelles'!P8+'5A2E_Delhi'!P8+'5A2F_BelleChasse'!P8+'5A2H_MAX'!P8</f>
        <v>0</v>
      </c>
      <c r="Q8" s="190">
        <f>'5A2A_NewVision'!Q8+'5A2B_Glencoe'!Q8+'5A2C_ISL'!Q8+'5A2D_Avoyelles'!Q8+'5A2E_Delhi'!Q8+'5A2F_BelleChasse'!Q8+'5A2H_MAX'!Q8</f>
        <v>0</v>
      </c>
      <c r="R8" s="10">
        <f>'9_Per Pupil Summary'!L7</f>
        <v>2031.2989925373811</v>
      </c>
      <c r="S8" s="19">
        <f>'5A2A_NewVision'!S8+'5A2B_Glencoe'!S8+'5A2C_ISL'!S8+'5A2D_Avoyelles'!S8+'5A2E_Delhi'!S8+'5A2F_BelleChasse'!S8+'5A2H_MAX'!S8</f>
        <v>0</v>
      </c>
      <c r="T8" s="22">
        <f>'5A2A_NewVision'!T8+'5A2B_Glencoe'!T8+'5A2C_ISL'!T8+'5A2D_Avoyelles'!T8+'5A2E_Delhi'!T8+'5A2F_BelleChasse'!T8+'5A2H_MAX'!T8</f>
        <v>0</v>
      </c>
      <c r="U8" s="10">
        <f>'5A2A_NewVision'!U8+'5A2B_Glencoe'!U8+'5A2C_ISL'!U8+'5A2D_Avoyelles'!U8+'5A2E_Delhi'!U8+'5A2F_BelleChasse'!U8+'5A2H_MAX'!U8</f>
        <v>0</v>
      </c>
      <c r="V8" s="10">
        <f>'5A2A_NewVision'!V8+'5A2B_Glencoe'!V8+'5A2C_ISL'!V8+'5A2D_Avoyelles'!V8+'5A2E_Delhi'!V8+'5A2F_BelleChasse'!V8+'5A2H_MAX'!V8</f>
        <v>0</v>
      </c>
      <c r="W8" s="11">
        <f>'5A2A_NewVision'!W8+'5A2B_Glencoe'!W8+'5A2C_ISL'!W8+'5A2D_Avoyelles'!W8+'5A2E_Delhi'!W8+'5A2F_BelleChasse'!W8+'5A2H_MAX'!W8</f>
        <v>0</v>
      </c>
      <c r="X8" s="22">
        <f>'5A2A_NewVision'!X8+'5A2B_Glencoe'!X8+'5A2C_ISL'!X8+'5A2D_Avoyelles'!X8+'5A2E_Delhi'!X8+'5A2F_BelleChasse'!X8+'5A2H_MAX'!X8</f>
        <v>0</v>
      </c>
      <c r="Y8" s="19">
        <f>'5A2A_NewVision'!Y8+'5A2B_Glencoe'!Y8+'5A2C_ISL'!Y8+'5A2D_Avoyelles'!Y8+'5A2E_Delhi'!Y8+'5A2F_BelleChasse'!Y8+'5A2H_MAX'!Y8</f>
        <v>0</v>
      </c>
      <c r="Z8" s="22">
        <f>'5A2A_NewVision'!Z8+'5A2B_Glencoe'!Z8+'5A2C_ISL'!Z8+'5A2D_Avoyelles'!Z8+'5A2E_Delhi'!Z8+'5A2F_BelleChasse'!Z8+'5A2H_MAX'!Z8</f>
        <v>0</v>
      </c>
      <c r="AA8" s="10">
        <f>'5A2A_NewVision'!AA8+'5A2B_Glencoe'!AA8+'5A2C_ISL'!AA8+'5A2D_Avoyelles'!AA8+'5A2E_Delhi'!AA8+'5A2F_BelleChasse'!AA8+'5A2H_MAX'!AA8</f>
        <v>0</v>
      </c>
      <c r="AB8" s="22">
        <f>'5A2A_NewVision'!AB8+'5A2B_Glencoe'!AB8+'5A2C_ISL'!AB8+'5A2D_Avoyelles'!AB8+'5A2E_Delhi'!AB8+'5A2F_BelleChasse'!AB8+'5A2H_MAX'!AB8</f>
        <v>0</v>
      </c>
      <c r="AC8" s="10">
        <f>'5A2A_NewVision'!AC8+'5A2B_Glencoe'!AC8+'5A2C_ISL'!AC8+'5A2D_Avoyelles'!AC8+'5A2E_Delhi'!AC8+'5A2F_BelleChasse'!AC8+'5A2H_MAX'!AC8</f>
        <v>0</v>
      </c>
      <c r="AD8" s="10">
        <f>'5A2A_NewVision'!AD8+'5A2B_Glencoe'!AD8+'5A2C_ISL'!AD8+'5A2D_Avoyelles'!AD8+'5A2E_Delhi'!AD8+'5A2F_BelleChasse'!AD8+'5A2H_MAX'!AD8</f>
        <v>0</v>
      </c>
      <c r="AE8" s="22">
        <f>'5A2A_NewVision'!AE8+'5A2B_Glencoe'!AE8+'5A2C_ISL'!AE8+'5A2D_Avoyelles'!AE8+'5A2E_Delhi'!AE8+'5A2F_BelleChasse'!AE8+'5A2H_MAX'!AE8</f>
        <v>0</v>
      </c>
      <c r="AF8" s="26">
        <f>'5A2A_NewVision'!AF8+'5A2B_Glencoe'!AF8+'5A2C_ISL'!AF8+'5A2D_Avoyelles'!AF8+'5A2E_Delhi'!AF8+'5A2F_BelleChasse'!AF8+'5A2H_MAX'!AF8</f>
        <v>0</v>
      </c>
    </row>
    <row r="9" spans="1:32" ht="16.149999999999999" customHeight="1" x14ac:dyDescent="0.2">
      <c r="A9" s="8">
        <v>3</v>
      </c>
      <c r="B9" s="9" t="s">
        <v>7</v>
      </c>
      <c r="C9" s="177">
        <f>'5A2A_NewVision'!C9+'5A2B_Glencoe'!C9+'5A2C_ISL'!C9+'5A2D_Avoyelles'!C9+'5A2E_Delhi'!C9+'5A2F_BelleChasse'!C9+'5A2H_MAX'!C9</f>
        <v>0</v>
      </c>
      <c r="D9" s="10">
        <f>'9_Per Pupil Summary'!O8</f>
        <v>10578.158124916596</v>
      </c>
      <c r="E9" s="19">
        <f>'5A2A_NewVision'!E9+'5A2B_Glencoe'!E9+'5A2C_ISL'!E9+'5A2D_Avoyelles'!E9+'5A2E_Delhi'!E9+'5A2F_BelleChasse'!E9+'5A2H_MAX'!E9</f>
        <v>0</v>
      </c>
      <c r="F9" s="19"/>
      <c r="G9" s="19">
        <f>'5A2A_NewVision'!G9+'5A2B_Glencoe'!G9+'5A2C_ISL'!G9+'5A2D_Avoyelles'!G9+'5A2E_Delhi'!G9+'5A2F_BelleChasse'!G9+'5A2H_MAX'!G9</f>
        <v>0</v>
      </c>
      <c r="H9" s="190">
        <f>'5A2A_NewVision'!H9+'5A2B_Glencoe'!H9+'5A2C_ISL'!H9+'5A2D_Avoyelles'!H9+'5A2E_Delhi'!H9+'5A2F_BelleChasse'!H9+'5A2H_MAX'!H9</f>
        <v>0</v>
      </c>
      <c r="I9" s="10">
        <f>'9_Per Pupil Summary'!I8</f>
        <v>561.83618462997322</v>
      </c>
      <c r="J9" s="19">
        <f>'5A2A_NewVision'!J9+'5A2B_Glencoe'!J9+'5A2C_ISL'!J9+'5A2D_Avoyelles'!J9+'5A2E_Delhi'!J9+'5A2F_BelleChasse'!J9+'5A2H_MAX'!J9</f>
        <v>0</v>
      </c>
      <c r="K9" s="190">
        <f>'5A2A_NewVision'!K9+'5A2B_Glencoe'!K9+'5A2C_ISL'!K9+'5A2D_Avoyelles'!K9+'5A2E_Delhi'!K9+'5A2F_BelleChasse'!K9+'5A2H_MAX'!K9</f>
        <v>0</v>
      </c>
      <c r="L9" s="10">
        <f>'9_Per Pupil Summary'!J8</f>
        <v>153.22805035362904</v>
      </c>
      <c r="M9" s="19">
        <f>'5A2A_NewVision'!M9+'5A2B_Glencoe'!M9+'5A2C_ISL'!M9+'5A2D_Avoyelles'!M9+'5A2E_Delhi'!M9+'5A2F_BelleChasse'!M9+'5A2H_MAX'!M9</f>
        <v>0</v>
      </c>
      <c r="N9" s="190">
        <f>'5A2A_NewVision'!N9+'5A2B_Glencoe'!N9+'5A2C_ISL'!N9+'5A2D_Avoyelles'!N9+'5A2E_Delhi'!N9+'5A2F_BelleChasse'!N9+'5A2H_MAX'!N9</f>
        <v>0</v>
      </c>
      <c r="O9" s="10">
        <f>'9_Per Pupil Summary'!K8</f>
        <v>3830.7012588407251</v>
      </c>
      <c r="P9" s="19">
        <f>'5A2A_NewVision'!P9+'5A2B_Glencoe'!P9+'5A2C_ISL'!P9+'5A2D_Avoyelles'!P9+'5A2E_Delhi'!P9+'5A2F_BelleChasse'!P9+'5A2H_MAX'!P9</f>
        <v>0</v>
      </c>
      <c r="Q9" s="190">
        <f>'5A2A_NewVision'!Q9+'5A2B_Glencoe'!Q9+'5A2C_ISL'!Q9+'5A2D_Avoyelles'!Q9+'5A2E_Delhi'!Q9+'5A2F_BelleChasse'!Q9+'5A2H_MAX'!Q9</f>
        <v>0</v>
      </c>
      <c r="R9" s="10">
        <f>'9_Per Pupil Summary'!L8</f>
        <v>1532.2805035362899</v>
      </c>
      <c r="S9" s="19">
        <f>'5A2A_NewVision'!S9+'5A2B_Glencoe'!S9+'5A2C_ISL'!S9+'5A2D_Avoyelles'!S9+'5A2E_Delhi'!S9+'5A2F_BelleChasse'!S9+'5A2H_MAX'!S9</f>
        <v>0</v>
      </c>
      <c r="T9" s="22">
        <f>'5A2A_NewVision'!T9+'5A2B_Glencoe'!T9+'5A2C_ISL'!T9+'5A2D_Avoyelles'!T9+'5A2E_Delhi'!T9+'5A2F_BelleChasse'!T9+'5A2H_MAX'!T9</f>
        <v>0</v>
      </c>
      <c r="U9" s="10">
        <f>'5A2A_NewVision'!U9+'5A2B_Glencoe'!U9+'5A2C_ISL'!U9+'5A2D_Avoyelles'!U9+'5A2E_Delhi'!U9+'5A2F_BelleChasse'!U9+'5A2H_MAX'!U9</f>
        <v>0</v>
      </c>
      <c r="V9" s="10">
        <f>'5A2A_NewVision'!V9+'5A2B_Glencoe'!V9+'5A2C_ISL'!V9+'5A2D_Avoyelles'!V9+'5A2E_Delhi'!V9+'5A2F_BelleChasse'!V9+'5A2H_MAX'!V9</f>
        <v>0</v>
      </c>
      <c r="W9" s="11">
        <f>'5A2A_NewVision'!W9+'5A2B_Glencoe'!W9+'5A2C_ISL'!W9+'5A2D_Avoyelles'!W9+'5A2E_Delhi'!W9+'5A2F_BelleChasse'!W9+'5A2H_MAX'!W9</f>
        <v>0</v>
      </c>
      <c r="X9" s="22">
        <f>'5A2A_NewVision'!X9+'5A2B_Glencoe'!X9+'5A2C_ISL'!X9+'5A2D_Avoyelles'!X9+'5A2E_Delhi'!X9+'5A2F_BelleChasse'!X9+'5A2H_MAX'!X9</f>
        <v>0</v>
      </c>
      <c r="Y9" s="19">
        <f>'5A2A_NewVision'!Y9+'5A2B_Glencoe'!Y9+'5A2C_ISL'!Y9+'5A2D_Avoyelles'!Y9+'5A2E_Delhi'!Y9+'5A2F_BelleChasse'!Y9+'5A2H_MAX'!Y9</f>
        <v>0</v>
      </c>
      <c r="Z9" s="22">
        <f>'5A2A_NewVision'!Z9+'5A2B_Glencoe'!Z9+'5A2C_ISL'!Z9+'5A2D_Avoyelles'!Z9+'5A2E_Delhi'!Z9+'5A2F_BelleChasse'!Z9+'5A2H_MAX'!Z9</f>
        <v>0</v>
      </c>
      <c r="AA9" s="10">
        <f>'5A2A_NewVision'!AA9+'5A2B_Glencoe'!AA9+'5A2C_ISL'!AA9+'5A2D_Avoyelles'!AA9+'5A2E_Delhi'!AA9+'5A2F_BelleChasse'!AA9+'5A2H_MAX'!AA9</f>
        <v>0</v>
      </c>
      <c r="AB9" s="22">
        <f>'5A2A_NewVision'!AB9+'5A2B_Glencoe'!AB9+'5A2C_ISL'!AB9+'5A2D_Avoyelles'!AB9+'5A2E_Delhi'!AB9+'5A2F_BelleChasse'!AB9+'5A2H_MAX'!AB9</f>
        <v>0</v>
      </c>
      <c r="AC9" s="10">
        <f>'5A2A_NewVision'!AC9+'5A2B_Glencoe'!AC9+'5A2C_ISL'!AC9+'5A2D_Avoyelles'!AC9+'5A2E_Delhi'!AC9+'5A2F_BelleChasse'!AC9+'5A2H_MAX'!AC9</f>
        <v>0</v>
      </c>
      <c r="AD9" s="10">
        <f>'5A2A_NewVision'!AD9+'5A2B_Glencoe'!AD9+'5A2C_ISL'!AD9+'5A2D_Avoyelles'!AD9+'5A2E_Delhi'!AD9+'5A2F_BelleChasse'!AD9+'5A2H_MAX'!AD9</f>
        <v>0</v>
      </c>
      <c r="AE9" s="22">
        <f>'5A2A_NewVision'!AE9+'5A2B_Glencoe'!AE9+'5A2C_ISL'!AE9+'5A2D_Avoyelles'!AE9+'5A2E_Delhi'!AE9+'5A2F_BelleChasse'!AE9+'5A2H_MAX'!AE9</f>
        <v>0</v>
      </c>
      <c r="AF9" s="26">
        <f>'5A2A_NewVision'!AF9+'5A2B_Glencoe'!AF9+'5A2C_ISL'!AF9+'5A2D_Avoyelles'!AF9+'5A2E_Delhi'!AF9+'5A2F_BelleChasse'!AF9+'5A2H_MAX'!AF9</f>
        <v>0</v>
      </c>
    </row>
    <row r="10" spans="1:32" ht="16.149999999999999" customHeight="1" x14ac:dyDescent="0.2">
      <c r="A10" s="8">
        <v>4</v>
      </c>
      <c r="B10" s="9" t="s">
        <v>8</v>
      </c>
      <c r="C10" s="177">
        <f>'5A2A_NewVision'!C10+'5A2B_Glencoe'!C10+'5A2C_ISL'!C10+'5A2D_Avoyelles'!C10+'5A2E_Delhi'!C10+'5A2F_BelleChasse'!C10+'5A2H_MAX'!C10</f>
        <v>0</v>
      </c>
      <c r="D10" s="10">
        <f>'9_Per Pupil Summary'!O9</f>
        <v>9624.1755194371563</v>
      </c>
      <c r="E10" s="19">
        <f>'5A2A_NewVision'!E10+'5A2B_Glencoe'!E10+'5A2C_ISL'!E10+'5A2D_Avoyelles'!E10+'5A2E_Delhi'!E10+'5A2F_BelleChasse'!E10+'5A2H_MAX'!E10</f>
        <v>0</v>
      </c>
      <c r="F10" s="19"/>
      <c r="G10" s="19">
        <f>'5A2A_NewVision'!G10+'5A2B_Glencoe'!G10+'5A2C_ISL'!G10+'5A2D_Avoyelles'!G10+'5A2E_Delhi'!G10+'5A2F_BelleChasse'!G10+'5A2H_MAX'!G10</f>
        <v>0</v>
      </c>
      <c r="H10" s="190">
        <f>'5A2A_NewVision'!H10+'5A2B_Glencoe'!H10+'5A2C_ISL'!H10+'5A2D_Avoyelles'!H10+'5A2E_Delhi'!H10+'5A2F_BelleChasse'!H10+'5A2H_MAX'!H10</f>
        <v>0</v>
      </c>
      <c r="I10" s="10">
        <f>'9_Per Pupil Summary'!I9</f>
        <v>668.10000569799149</v>
      </c>
      <c r="J10" s="19">
        <f>'5A2A_NewVision'!J10+'5A2B_Glencoe'!J10+'5A2C_ISL'!J10+'5A2D_Avoyelles'!J10+'5A2E_Delhi'!J10+'5A2F_BelleChasse'!J10+'5A2H_MAX'!J10</f>
        <v>0</v>
      </c>
      <c r="K10" s="190">
        <f>'5A2A_NewVision'!K10+'5A2B_Glencoe'!K10+'5A2C_ISL'!K10+'5A2D_Avoyelles'!K10+'5A2E_Delhi'!K10+'5A2F_BelleChasse'!K10+'5A2H_MAX'!K10</f>
        <v>0</v>
      </c>
      <c r="L10" s="10">
        <f>'9_Per Pupil Summary'!J9</f>
        <v>182.20909246308861</v>
      </c>
      <c r="M10" s="19">
        <f>'5A2A_NewVision'!M10+'5A2B_Glencoe'!M10+'5A2C_ISL'!M10+'5A2D_Avoyelles'!M10+'5A2E_Delhi'!M10+'5A2F_BelleChasse'!M10+'5A2H_MAX'!M10</f>
        <v>0</v>
      </c>
      <c r="N10" s="190">
        <f>'5A2A_NewVision'!N10+'5A2B_Glencoe'!N10+'5A2C_ISL'!N10+'5A2D_Avoyelles'!N10+'5A2E_Delhi'!N10+'5A2F_BelleChasse'!N10+'5A2H_MAX'!N10</f>
        <v>0</v>
      </c>
      <c r="O10" s="10">
        <f>'9_Per Pupil Summary'!K9</f>
        <v>4555.227311577215</v>
      </c>
      <c r="P10" s="19">
        <f>'5A2A_NewVision'!P10+'5A2B_Glencoe'!P10+'5A2C_ISL'!P10+'5A2D_Avoyelles'!P10+'5A2E_Delhi'!P10+'5A2F_BelleChasse'!P10+'5A2H_MAX'!P10</f>
        <v>0</v>
      </c>
      <c r="Q10" s="190">
        <f>'5A2A_NewVision'!Q10+'5A2B_Glencoe'!Q10+'5A2C_ISL'!Q10+'5A2D_Avoyelles'!Q10+'5A2E_Delhi'!Q10+'5A2F_BelleChasse'!Q10+'5A2H_MAX'!Q10</f>
        <v>0</v>
      </c>
      <c r="R10" s="10">
        <f>'9_Per Pupil Summary'!L9</f>
        <v>1822.0909246308859</v>
      </c>
      <c r="S10" s="19">
        <f>'5A2A_NewVision'!S10+'5A2B_Glencoe'!S10+'5A2C_ISL'!S10+'5A2D_Avoyelles'!S10+'5A2E_Delhi'!S10+'5A2F_BelleChasse'!S10+'5A2H_MAX'!S10</f>
        <v>0</v>
      </c>
      <c r="T10" s="22">
        <f>'5A2A_NewVision'!T10+'5A2B_Glencoe'!T10+'5A2C_ISL'!T10+'5A2D_Avoyelles'!T10+'5A2E_Delhi'!T10+'5A2F_BelleChasse'!T10+'5A2H_MAX'!T10</f>
        <v>0</v>
      </c>
      <c r="U10" s="10">
        <f>'5A2A_NewVision'!U10+'5A2B_Glencoe'!U10+'5A2C_ISL'!U10+'5A2D_Avoyelles'!U10+'5A2E_Delhi'!U10+'5A2F_BelleChasse'!U10+'5A2H_MAX'!U10</f>
        <v>0</v>
      </c>
      <c r="V10" s="10">
        <f>'5A2A_NewVision'!V10+'5A2B_Glencoe'!V10+'5A2C_ISL'!V10+'5A2D_Avoyelles'!V10+'5A2E_Delhi'!V10+'5A2F_BelleChasse'!V10+'5A2H_MAX'!V10</f>
        <v>0</v>
      </c>
      <c r="W10" s="11">
        <f>'5A2A_NewVision'!W10+'5A2B_Glencoe'!W10+'5A2C_ISL'!W10+'5A2D_Avoyelles'!W10+'5A2E_Delhi'!W10+'5A2F_BelleChasse'!W10+'5A2H_MAX'!W10</f>
        <v>0</v>
      </c>
      <c r="X10" s="22">
        <f>'5A2A_NewVision'!X10+'5A2B_Glencoe'!X10+'5A2C_ISL'!X10+'5A2D_Avoyelles'!X10+'5A2E_Delhi'!X10+'5A2F_BelleChasse'!X10+'5A2H_MAX'!X10</f>
        <v>0</v>
      </c>
      <c r="Y10" s="19">
        <f>'5A2A_NewVision'!Y10+'5A2B_Glencoe'!Y10+'5A2C_ISL'!Y10+'5A2D_Avoyelles'!Y10+'5A2E_Delhi'!Y10+'5A2F_BelleChasse'!Y10+'5A2H_MAX'!Y10</f>
        <v>0</v>
      </c>
      <c r="Z10" s="22">
        <f>'5A2A_NewVision'!Z10+'5A2B_Glencoe'!Z10+'5A2C_ISL'!Z10+'5A2D_Avoyelles'!Z10+'5A2E_Delhi'!Z10+'5A2F_BelleChasse'!Z10+'5A2H_MAX'!Z10</f>
        <v>0</v>
      </c>
      <c r="AA10" s="10">
        <f>'5A2A_NewVision'!AA10+'5A2B_Glencoe'!AA10+'5A2C_ISL'!AA10+'5A2D_Avoyelles'!AA10+'5A2E_Delhi'!AA10+'5A2F_BelleChasse'!AA10+'5A2H_MAX'!AA10</f>
        <v>0</v>
      </c>
      <c r="AB10" s="22">
        <f>'5A2A_NewVision'!AB10+'5A2B_Glencoe'!AB10+'5A2C_ISL'!AB10+'5A2D_Avoyelles'!AB10+'5A2E_Delhi'!AB10+'5A2F_BelleChasse'!AB10+'5A2H_MAX'!AB10</f>
        <v>0</v>
      </c>
      <c r="AC10" s="10">
        <f>'5A2A_NewVision'!AC10+'5A2B_Glencoe'!AC10+'5A2C_ISL'!AC10+'5A2D_Avoyelles'!AC10+'5A2E_Delhi'!AC10+'5A2F_BelleChasse'!AC10+'5A2H_MAX'!AC10</f>
        <v>0</v>
      </c>
      <c r="AD10" s="10">
        <f>'5A2A_NewVision'!AD10+'5A2B_Glencoe'!AD10+'5A2C_ISL'!AD10+'5A2D_Avoyelles'!AD10+'5A2E_Delhi'!AD10+'5A2F_BelleChasse'!AD10+'5A2H_MAX'!AD10</f>
        <v>0</v>
      </c>
      <c r="AE10" s="22">
        <f>'5A2A_NewVision'!AE10+'5A2B_Glencoe'!AE10+'5A2C_ISL'!AE10+'5A2D_Avoyelles'!AE10+'5A2E_Delhi'!AE10+'5A2F_BelleChasse'!AE10+'5A2H_MAX'!AE10</f>
        <v>0</v>
      </c>
      <c r="AF10" s="26">
        <f>'5A2A_NewVision'!AF10+'5A2B_Glencoe'!AF10+'5A2C_ISL'!AF10+'5A2D_Avoyelles'!AF10+'5A2E_Delhi'!AF10+'5A2F_BelleChasse'!AF10+'5A2H_MAX'!AF10</f>
        <v>0</v>
      </c>
    </row>
    <row r="11" spans="1:32" ht="16.149999999999999" customHeight="1" x14ac:dyDescent="0.2">
      <c r="A11" s="3">
        <v>5</v>
      </c>
      <c r="B11" s="4" t="s">
        <v>9</v>
      </c>
      <c r="C11" s="178">
        <f>'5A2A_NewVision'!C11+'5A2B_Glencoe'!C11+'5A2C_ISL'!C11+'5A2D_Avoyelles'!C11+'5A2E_Delhi'!C11+'5A2F_BelleChasse'!C11+'5A2H_MAX'!C11</f>
        <v>0</v>
      </c>
      <c r="D11" s="5">
        <f>'9_Per Pupil Summary'!O10</f>
        <v>6935.9273143783148</v>
      </c>
      <c r="E11" s="20">
        <f>'5A2A_NewVision'!E11+'5A2B_Glencoe'!E11+'5A2C_ISL'!E11+'5A2D_Avoyelles'!E11+'5A2E_Delhi'!E11+'5A2F_BelleChasse'!E11+'5A2H_MAX'!E11</f>
        <v>0</v>
      </c>
      <c r="F11" s="20"/>
      <c r="G11" s="20">
        <f>'5A2A_NewVision'!G11+'5A2B_Glencoe'!G11+'5A2C_ISL'!G11+'5A2D_Avoyelles'!G11+'5A2E_Delhi'!G11+'5A2F_BelleChasse'!G11+'5A2H_MAX'!G11</f>
        <v>0</v>
      </c>
      <c r="H11" s="191">
        <f>'5A2A_NewVision'!H11+'5A2B_Glencoe'!H11+'5A2C_ISL'!H11+'5A2D_Avoyelles'!H11+'5A2E_Delhi'!H11+'5A2F_BelleChasse'!H11+'5A2H_MAX'!H11</f>
        <v>0</v>
      </c>
      <c r="I11" s="5">
        <f>'9_Per Pupil Summary'!I10</f>
        <v>713.58541065662382</v>
      </c>
      <c r="J11" s="20">
        <f>'5A2A_NewVision'!J11+'5A2B_Glencoe'!J11+'5A2C_ISL'!J11+'5A2D_Avoyelles'!J11+'5A2E_Delhi'!J11+'5A2F_BelleChasse'!J11+'5A2H_MAX'!J11</f>
        <v>0</v>
      </c>
      <c r="K11" s="191">
        <f>'5A2A_NewVision'!K11+'5A2B_Glencoe'!K11+'5A2C_ISL'!K11+'5A2D_Avoyelles'!K11+'5A2E_Delhi'!K11+'5A2F_BelleChasse'!K11+'5A2H_MAX'!K11</f>
        <v>0</v>
      </c>
      <c r="L11" s="5">
        <f>'9_Per Pupil Summary'!J10</f>
        <v>194.61420290635192</v>
      </c>
      <c r="M11" s="20">
        <f>'5A2A_NewVision'!M11+'5A2B_Glencoe'!M11+'5A2C_ISL'!M11+'5A2D_Avoyelles'!M11+'5A2E_Delhi'!M11+'5A2F_BelleChasse'!M11+'5A2H_MAX'!M11</f>
        <v>0</v>
      </c>
      <c r="N11" s="191">
        <f>'5A2A_NewVision'!N11+'5A2B_Glencoe'!N11+'5A2C_ISL'!N11+'5A2D_Avoyelles'!N11+'5A2E_Delhi'!N11+'5A2F_BelleChasse'!N11+'5A2H_MAX'!N11</f>
        <v>0</v>
      </c>
      <c r="O11" s="5">
        <f>'9_Per Pupil Summary'!K10</f>
        <v>4865.3550726587982</v>
      </c>
      <c r="P11" s="20">
        <f>'5A2A_NewVision'!P11+'5A2B_Glencoe'!P11+'5A2C_ISL'!P11+'5A2D_Avoyelles'!P11+'5A2E_Delhi'!P11+'5A2F_BelleChasse'!P11+'5A2H_MAX'!P11</f>
        <v>0</v>
      </c>
      <c r="Q11" s="191">
        <f>'5A2A_NewVision'!Q11+'5A2B_Glencoe'!Q11+'5A2C_ISL'!Q11+'5A2D_Avoyelles'!Q11+'5A2E_Delhi'!Q11+'5A2F_BelleChasse'!Q11+'5A2H_MAX'!Q11</f>
        <v>0</v>
      </c>
      <c r="R11" s="5">
        <f>'9_Per Pupil Summary'!L10</f>
        <v>1946.142029063519</v>
      </c>
      <c r="S11" s="20">
        <f>'5A2A_NewVision'!S11+'5A2B_Glencoe'!S11+'5A2C_ISL'!S11+'5A2D_Avoyelles'!S11+'5A2E_Delhi'!S11+'5A2F_BelleChasse'!S11+'5A2H_MAX'!S11</f>
        <v>0</v>
      </c>
      <c r="T11" s="23">
        <f>'5A2A_NewVision'!T11+'5A2B_Glencoe'!T11+'5A2C_ISL'!T11+'5A2D_Avoyelles'!T11+'5A2E_Delhi'!T11+'5A2F_BelleChasse'!T11+'5A2H_MAX'!T11</f>
        <v>0</v>
      </c>
      <c r="U11" s="5">
        <f>'5A2A_NewVision'!U11+'5A2B_Glencoe'!U11+'5A2C_ISL'!U11+'5A2D_Avoyelles'!U11+'5A2E_Delhi'!U11+'5A2F_BelleChasse'!U11+'5A2H_MAX'!U11</f>
        <v>0</v>
      </c>
      <c r="V11" s="5">
        <f>'5A2A_NewVision'!V11+'5A2B_Glencoe'!V11+'5A2C_ISL'!V11+'5A2D_Avoyelles'!V11+'5A2E_Delhi'!V11+'5A2F_BelleChasse'!V11+'5A2H_MAX'!V11</f>
        <v>0</v>
      </c>
      <c r="W11" s="6">
        <f>'5A2A_NewVision'!W11+'5A2B_Glencoe'!W11+'5A2C_ISL'!W11+'5A2D_Avoyelles'!W11+'5A2E_Delhi'!W11+'5A2F_BelleChasse'!W11+'5A2H_MAX'!W11</f>
        <v>0</v>
      </c>
      <c r="X11" s="23">
        <f>'5A2A_NewVision'!X11+'5A2B_Glencoe'!X11+'5A2C_ISL'!X11+'5A2D_Avoyelles'!X11+'5A2E_Delhi'!X11+'5A2F_BelleChasse'!X11+'5A2H_MAX'!X11</f>
        <v>0</v>
      </c>
      <c r="Y11" s="20">
        <f>'5A2A_NewVision'!Y11+'5A2B_Glencoe'!Y11+'5A2C_ISL'!Y11+'5A2D_Avoyelles'!Y11+'5A2E_Delhi'!Y11+'5A2F_BelleChasse'!Y11+'5A2H_MAX'!Y11</f>
        <v>0</v>
      </c>
      <c r="Z11" s="23">
        <f>'5A2A_NewVision'!Z11+'5A2B_Glencoe'!Z11+'5A2C_ISL'!Z11+'5A2D_Avoyelles'!Z11+'5A2E_Delhi'!Z11+'5A2F_BelleChasse'!Z11+'5A2H_MAX'!Z11</f>
        <v>0</v>
      </c>
      <c r="AA11" s="5">
        <f>'5A2A_NewVision'!AA11+'5A2B_Glencoe'!AA11+'5A2C_ISL'!AA11+'5A2D_Avoyelles'!AA11+'5A2E_Delhi'!AA11+'5A2F_BelleChasse'!AA11+'5A2H_MAX'!AA11</f>
        <v>0</v>
      </c>
      <c r="AB11" s="23">
        <f>'5A2A_NewVision'!AB11+'5A2B_Glencoe'!AB11+'5A2C_ISL'!AB11+'5A2D_Avoyelles'!AB11+'5A2E_Delhi'!AB11+'5A2F_BelleChasse'!AB11+'5A2H_MAX'!AB11</f>
        <v>0</v>
      </c>
      <c r="AC11" s="7">
        <f>'5A2A_NewVision'!AC11+'5A2B_Glencoe'!AC11+'5A2C_ISL'!AC11+'5A2D_Avoyelles'!AC11+'5A2E_Delhi'!AC11+'5A2F_BelleChasse'!AC11+'5A2H_MAX'!AC11</f>
        <v>0</v>
      </c>
      <c r="AD11" s="5">
        <f>'5A2A_NewVision'!AD11+'5A2B_Glencoe'!AD11+'5A2C_ISL'!AD11+'5A2D_Avoyelles'!AD11+'5A2E_Delhi'!AD11+'5A2F_BelleChasse'!AD11+'5A2H_MAX'!AD11</f>
        <v>0</v>
      </c>
      <c r="AE11" s="24">
        <f>'5A2A_NewVision'!AE11+'5A2B_Glencoe'!AE11+'5A2C_ISL'!AE11+'5A2D_Avoyelles'!AE11+'5A2E_Delhi'!AE11+'5A2F_BelleChasse'!AE11+'5A2H_MAX'!AE11</f>
        <v>0</v>
      </c>
      <c r="AF11" s="24">
        <f>'5A2A_NewVision'!AF11+'5A2B_Glencoe'!AF11+'5A2C_ISL'!AF11+'5A2D_Avoyelles'!AF11+'5A2E_Delhi'!AF11+'5A2F_BelleChasse'!AF11+'5A2H_MAX'!AF11</f>
        <v>0</v>
      </c>
    </row>
    <row r="12" spans="1:32" ht="16.149999999999999" customHeight="1" x14ac:dyDescent="0.2">
      <c r="A12" s="12">
        <v>6</v>
      </c>
      <c r="B12" s="13" t="s">
        <v>10</v>
      </c>
      <c r="C12" s="176">
        <f>'5A2A_NewVision'!C12+'5A2B_Glencoe'!C12+'5A2C_ISL'!C12+'5A2D_Avoyelles'!C12+'5A2E_Delhi'!C12+'5A2F_BelleChasse'!C12+'5A2H_MAX'!C12</f>
        <v>0</v>
      </c>
      <c r="D12" s="14">
        <f>'9_Per Pupil Summary'!O11</f>
        <v>9600.5655228316245</v>
      </c>
      <c r="E12" s="18">
        <f>'5A2A_NewVision'!E12+'5A2B_Glencoe'!E12+'5A2C_ISL'!E12+'5A2D_Avoyelles'!E12+'5A2E_Delhi'!E12+'5A2F_BelleChasse'!E12+'5A2H_MAX'!E12</f>
        <v>0</v>
      </c>
      <c r="F12" s="18"/>
      <c r="G12" s="18">
        <f>'5A2A_NewVision'!G12+'5A2B_Glencoe'!G12+'5A2C_ISL'!G12+'5A2D_Avoyelles'!G12+'5A2E_Delhi'!G12+'5A2F_BelleChasse'!G12+'5A2H_MAX'!G12</f>
        <v>0</v>
      </c>
      <c r="H12" s="189">
        <f>'5A2A_NewVision'!H12+'5A2B_Glencoe'!H12+'5A2C_ISL'!H12+'5A2D_Avoyelles'!H12+'5A2E_Delhi'!H12+'5A2F_BelleChasse'!H12+'5A2H_MAX'!H12</f>
        <v>0</v>
      </c>
      <c r="I12" s="14">
        <f>'9_Per Pupil Summary'!I11</f>
        <v>653.88583242970719</v>
      </c>
      <c r="J12" s="18">
        <f>'5A2A_NewVision'!J12+'5A2B_Glencoe'!J12+'5A2C_ISL'!J12+'5A2D_Avoyelles'!J12+'5A2E_Delhi'!J12+'5A2F_BelleChasse'!J12+'5A2H_MAX'!J12</f>
        <v>0</v>
      </c>
      <c r="K12" s="189">
        <f>'5A2A_NewVision'!K12+'5A2B_Glencoe'!K12+'5A2C_ISL'!K12+'5A2D_Avoyelles'!K12+'5A2E_Delhi'!K12+'5A2F_BelleChasse'!K12+'5A2H_MAX'!K12</f>
        <v>0</v>
      </c>
      <c r="L12" s="14">
        <f>'9_Per Pupil Summary'!J11</f>
        <v>178.3324997535565</v>
      </c>
      <c r="M12" s="18">
        <f>'5A2A_NewVision'!M12+'5A2B_Glencoe'!M12+'5A2C_ISL'!M12+'5A2D_Avoyelles'!M12+'5A2E_Delhi'!M12+'5A2F_BelleChasse'!M12+'5A2H_MAX'!M12</f>
        <v>0</v>
      </c>
      <c r="N12" s="189">
        <f>'5A2A_NewVision'!N12+'5A2B_Glencoe'!N12+'5A2C_ISL'!N12+'5A2D_Avoyelles'!N12+'5A2E_Delhi'!N12+'5A2F_BelleChasse'!N12+'5A2H_MAX'!N12</f>
        <v>0</v>
      </c>
      <c r="O12" s="14">
        <f>'9_Per Pupil Summary'!K11</f>
        <v>4458.3124938389128</v>
      </c>
      <c r="P12" s="18">
        <f>'5A2A_NewVision'!P12+'5A2B_Glencoe'!P12+'5A2C_ISL'!P12+'5A2D_Avoyelles'!P12+'5A2E_Delhi'!P12+'5A2F_BelleChasse'!P12+'5A2H_MAX'!P12</f>
        <v>0</v>
      </c>
      <c r="Q12" s="189">
        <f>'5A2A_NewVision'!Q12+'5A2B_Glencoe'!Q12+'5A2C_ISL'!Q12+'5A2D_Avoyelles'!Q12+'5A2E_Delhi'!Q12+'5A2F_BelleChasse'!Q12+'5A2H_MAX'!Q12</f>
        <v>0</v>
      </c>
      <c r="R12" s="14">
        <f>'9_Per Pupil Summary'!L11</f>
        <v>1783.3249975355652</v>
      </c>
      <c r="S12" s="18">
        <f>'5A2A_NewVision'!S12+'5A2B_Glencoe'!S12+'5A2C_ISL'!S12+'5A2D_Avoyelles'!S12+'5A2E_Delhi'!S12+'5A2F_BelleChasse'!S12+'5A2H_MAX'!S12</f>
        <v>0</v>
      </c>
      <c r="T12" s="21">
        <f>'5A2A_NewVision'!T12+'5A2B_Glencoe'!T12+'5A2C_ISL'!T12+'5A2D_Avoyelles'!T12+'5A2E_Delhi'!T12+'5A2F_BelleChasse'!T12+'5A2H_MAX'!T12</f>
        <v>0</v>
      </c>
      <c r="U12" s="14">
        <f>'5A2A_NewVision'!U12+'5A2B_Glencoe'!U12+'5A2C_ISL'!U12+'5A2D_Avoyelles'!U12+'5A2E_Delhi'!U12+'5A2F_BelleChasse'!U12+'5A2H_MAX'!U12</f>
        <v>0</v>
      </c>
      <c r="V12" s="14">
        <f>'5A2A_NewVision'!V12+'5A2B_Glencoe'!V12+'5A2C_ISL'!V12+'5A2D_Avoyelles'!V12+'5A2E_Delhi'!V12+'5A2F_BelleChasse'!V12+'5A2H_MAX'!V12</f>
        <v>0</v>
      </c>
      <c r="W12" s="15">
        <f>'5A2A_NewVision'!W12+'5A2B_Glencoe'!W12+'5A2C_ISL'!W12+'5A2D_Avoyelles'!W12+'5A2E_Delhi'!W12+'5A2F_BelleChasse'!W12+'5A2H_MAX'!W12</f>
        <v>0</v>
      </c>
      <c r="X12" s="21">
        <f>'5A2A_NewVision'!X12+'5A2B_Glencoe'!X12+'5A2C_ISL'!X12+'5A2D_Avoyelles'!X12+'5A2E_Delhi'!X12+'5A2F_BelleChasse'!X12+'5A2H_MAX'!X12</f>
        <v>0</v>
      </c>
      <c r="Y12" s="18">
        <f>'5A2A_NewVision'!Y12+'5A2B_Glencoe'!Y12+'5A2C_ISL'!Y12+'5A2D_Avoyelles'!Y12+'5A2E_Delhi'!Y12+'5A2F_BelleChasse'!Y12+'5A2H_MAX'!Y12</f>
        <v>0</v>
      </c>
      <c r="Z12" s="21">
        <f>'5A2A_NewVision'!Z12+'5A2B_Glencoe'!Z12+'5A2C_ISL'!Z12+'5A2D_Avoyelles'!Z12+'5A2E_Delhi'!Z12+'5A2F_BelleChasse'!Z12+'5A2H_MAX'!Z12</f>
        <v>0</v>
      </c>
      <c r="AA12" s="14">
        <f>'5A2A_NewVision'!AA12+'5A2B_Glencoe'!AA12+'5A2C_ISL'!AA12+'5A2D_Avoyelles'!AA12+'5A2E_Delhi'!AA12+'5A2F_BelleChasse'!AA12+'5A2H_MAX'!AA12</f>
        <v>0</v>
      </c>
      <c r="AB12" s="21">
        <f>'5A2A_NewVision'!AB12+'5A2B_Glencoe'!AB12+'5A2C_ISL'!AB12+'5A2D_Avoyelles'!AB12+'5A2E_Delhi'!AB12+'5A2F_BelleChasse'!AB12+'5A2H_MAX'!AB12</f>
        <v>0</v>
      </c>
      <c r="AC12" s="14">
        <f>'5A2A_NewVision'!AC12+'5A2B_Glencoe'!AC12+'5A2C_ISL'!AC12+'5A2D_Avoyelles'!AC12+'5A2E_Delhi'!AC12+'5A2F_BelleChasse'!AC12+'5A2H_MAX'!AC12</f>
        <v>0</v>
      </c>
      <c r="AD12" s="14">
        <f>'5A2A_NewVision'!AD12+'5A2B_Glencoe'!AD12+'5A2C_ISL'!AD12+'5A2D_Avoyelles'!AD12+'5A2E_Delhi'!AD12+'5A2F_BelleChasse'!AD12+'5A2H_MAX'!AD12</f>
        <v>0</v>
      </c>
      <c r="AE12" s="21">
        <f>'5A2A_NewVision'!AE12+'5A2B_Glencoe'!AE12+'5A2C_ISL'!AE12+'5A2D_Avoyelles'!AE12+'5A2E_Delhi'!AE12+'5A2F_BelleChasse'!AE12+'5A2H_MAX'!AE12</f>
        <v>0</v>
      </c>
      <c r="AF12" s="25">
        <f>'5A2A_NewVision'!AF12+'5A2B_Glencoe'!AF12+'5A2C_ISL'!AF12+'5A2D_Avoyelles'!AF12+'5A2E_Delhi'!AF12+'5A2F_BelleChasse'!AF12+'5A2H_MAX'!AF12</f>
        <v>0</v>
      </c>
    </row>
    <row r="13" spans="1:32" ht="16.149999999999999" customHeight="1" x14ac:dyDescent="0.2">
      <c r="A13" s="8">
        <v>7</v>
      </c>
      <c r="B13" s="9" t="s">
        <v>11</v>
      </c>
      <c r="C13" s="177">
        <f>'5A2A_NewVision'!C13+'5A2B_Glencoe'!C13+'5A2C_ISL'!C13+'5A2D_Avoyelles'!C13+'5A2E_Delhi'!C13+'5A2F_BelleChasse'!C13+'5A2H_MAX'!C13</f>
        <v>0</v>
      </c>
      <c r="D13" s="10">
        <f>'9_Per Pupil Summary'!O12</f>
        <v>16380.610410210054</v>
      </c>
      <c r="E13" s="19">
        <f>'5A2A_NewVision'!E13+'5A2B_Glencoe'!E13+'5A2C_ISL'!E13+'5A2D_Avoyelles'!E13+'5A2E_Delhi'!E13+'5A2F_BelleChasse'!E13+'5A2H_MAX'!E13</f>
        <v>0</v>
      </c>
      <c r="F13" s="19"/>
      <c r="G13" s="19">
        <f>'5A2A_NewVision'!G13+'5A2B_Glencoe'!G13+'5A2C_ISL'!G13+'5A2D_Avoyelles'!G13+'5A2E_Delhi'!G13+'5A2F_BelleChasse'!G13+'5A2H_MAX'!G13</f>
        <v>0</v>
      </c>
      <c r="H13" s="190">
        <f>'5A2A_NewVision'!H13+'5A2B_Glencoe'!H13+'5A2C_ISL'!H13+'5A2D_Avoyelles'!H13+'5A2E_Delhi'!H13+'5A2F_BelleChasse'!H13+'5A2H_MAX'!H13</f>
        <v>0</v>
      </c>
      <c r="I13" s="10">
        <f>'9_Per Pupil Summary'!I12</f>
        <v>414.53570284783814</v>
      </c>
      <c r="J13" s="19">
        <f>'5A2A_NewVision'!J13+'5A2B_Glencoe'!J13+'5A2C_ISL'!J13+'5A2D_Avoyelles'!J13+'5A2E_Delhi'!J13+'5A2F_BelleChasse'!J13+'5A2H_MAX'!J13</f>
        <v>0</v>
      </c>
      <c r="K13" s="190">
        <f>'5A2A_NewVision'!K13+'5A2B_Glencoe'!K13+'5A2C_ISL'!K13+'5A2D_Avoyelles'!K13+'5A2E_Delhi'!K13+'5A2F_BelleChasse'!K13+'5A2H_MAX'!K13</f>
        <v>0</v>
      </c>
      <c r="L13" s="10">
        <f>'9_Per Pupil Summary'!J12</f>
        <v>113.05519168577402</v>
      </c>
      <c r="M13" s="19">
        <f>'5A2A_NewVision'!M13+'5A2B_Glencoe'!M13+'5A2C_ISL'!M13+'5A2D_Avoyelles'!M13+'5A2E_Delhi'!M13+'5A2F_BelleChasse'!M13+'5A2H_MAX'!M13</f>
        <v>0</v>
      </c>
      <c r="N13" s="190">
        <f>'5A2A_NewVision'!N13+'5A2B_Glencoe'!N13+'5A2C_ISL'!N13+'5A2D_Avoyelles'!N13+'5A2E_Delhi'!N13+'5A2F_BelleChasse'!N13+'5A2H_MAX'!N13</f>
        <v>0</v>
      </c>
      <c r="O13" s="10">
        <f>'9_Per Pupil Summary'!K12</f>
        <v>2826.3797921443506</v>
      </c>
      <c r="P13" s="19">
        <f>'5A2A_NewVision'!P13+'5A2B_Glencoe'!P13+'5A2C_ISL'!P13+'5A2D_Avoyelles'!P13+'5A2E_Delhi'!P13+'5A2F_BelleChasse'!P13+'5A2H_MAX'!P13</f>
        <v>0</v>
      </c>
      <c r="Q13" s="190">
        <f>'5A2A_NewVision'!Q13+'5A2B_Glencoe'!Q13+'5A2C_ISL'!Q13+'5A2D_Avoyelles'!Q13+'5A2E_Delhi'!Q13+'5A2F_BelleChasse'!Q13+'5A2H_MAX'!Q13</f>
        <v>0</v>
      </c>
      <c r="R13" s="10">
        <f>'9_Per Pupil Summary'!L12</f>
        <v>1130.5519168577403</v>
      </c>
      <c r="S13" s="19">
        <f>'5A2A_NewVision'!S13+'5A2B_Glencoe'!S13+'5A2C_ISL'!S13+'5A2D_Avoyelles'!S13+'5A2E_Delhi'!S13+'5A2F_BelleChasse'!S13+'5A2H_MAX'!S13</f>
        <v>0</v>
      </c>
      <c r="T13" s="22">
        <f>'5A2A_NewVision'!T13+'5A2B_Glencoe'!T13+'5A2C_ISL'!T13+'5A2D_Avoyelles'!T13+'5A2E_Delhi'!T13+'5A2F_BelleChasse'!T13+'5A2H_MAX'!T13</f>
        <v>0</v>
      </c>
      <c r="U13" s="10">
        <f>'5A2A_NewVision'!U13+'5A2B_Glencoe'!U13+'5A2C_ISL'!U13+'5A2D_Avoyelles'!U13+'5A2E_Delhi'!U13+'5A2F_BelleChasse'!U13+'5A2H_MAX'!U13</f>
        <v>0</v>
      </c>
      <c r="V13" s="10">
        <f>'5A2A_NewVision'!V13+'5A2B_Glencoe'!V13+'5A2C_ISL'!V13+'5A2D_Avoyelles'!V13+'5A2E_Delhi'!V13+'5A2F_BelleChasse'!V13+'5A2H_MAX'!V13</f>
        <v>0</v>
      </c>
      <c r="W13" s="11">
        <f>'5A2A_NewVision'!W13+'5A2B_Glencoe'!W13+'5A2C_ISL'!W13+'5A2D_Avoyelles'!W13+'5A2E_Delhi'!W13+'5A2F_BelleChasse'!W13+'5A2H_MAX'!W13</f>
        <v>0</v>
      </c>
      <c r="X13" s="22">
        <f>'5A2A_NewVision'!X13+'5A2B_Glencoe'!X13+'5A2C_ISL'!X13+'5A2D_Avoyelles'!X13+'5A2E_Delhi'!X13+'5A2F_BelleChasse'!X13+'5A2H_MAX'!X13</f>
        <v>0</v>
      </c>
      <c r="Y13" s="19">
        <f>'5A2A_NewVision'!Y13+'5A2B_Glencoe'!Y13+'5A2C_ISL'!Y13+'5A2D_Avoyelles'!Y13+'5A2E_Delhi'!Y13+'5A2F_BelleChasse'!Y13+'5A2H_MAX'!Y13</f>
        <v>0</v>
      </c>
      <c r="Z13" s="22">
        <f>'5A2A_NewVision'!Z13+'5A2B_Glencoe'!Z13+'5A2C_ISL'!Z13+'5A2D_Avoyelles'!Z13+'5A2E_Delhi'!Z13+'5A2F_BelleChasse'!Z13+'5A2H_MAX'!Z13</f>
        <v>0</v>
      </c>
      <c r="AA13" s="10">
        <f>'5A2A_NewVision'!AA13+'5A2B_Glencoe'!AA13+'5A2C_ISL'!AA13+'5A2D_Avoyelles'!AA13+'5A2E_Delhi'!AA13+'5A2F_BelleChasse'!AA13+'5A2H_MAX'!AA13</f>
        <v>0</v>
      </c>
      <c r="AB13" s="22">
        <f>'5A2A_NewVision'!AB13+'5A2B_Glencoe'!AB13+'5A2C_ISL'!AB13+'5A2D_Avoyelles'!AB13+'5A2E_Delhi'!AB13+'5A2F_BelleChasse'!AB13+'5A2H_MAX'!AB13</f>
        <v>0</v>
      </c>
      <c r="AC13" s="10">
        <f>'5A2A_NewVision'!AC13+'5A2B_Glencoe'!AC13+'5A2C_ISL'!AC13+'5A2D_Avoyelles'!AC13+'5A2E_Delhi'!AC13+'5A2F_BelleChasse'!AC13+'5A2H_MAX'!AC13</f>
        <v>0</v>
      </c>
      <c r="AD13" s="10">
        <f>'5A2A_NewVision'!AD13+'5A2B_Glencoe'!AD13+'5A2C_ISL'!AD13+'5A2D_Avoyelles'!AD13+'5A2E_Delhi'!AD13+'5A2F_BelleChasse'!AD13+'5A2H_MAX'!AD13</f>
        <v>0</v>
      </c>
      <c r="AE13" s="22">
        <f>'5A2A_NewVision'!AE13+'5A2B_Glencoe'!AE13+'5A2C_ISL'!AE13+'5A2D_Avoyelles'!AE13+'5A2E_Delhi'!AE13+'5A2F_BelleChasse'!AE13+'5A2H_MAX'!AE13</f>
        <v>0</v>
      </c>
      <c r="AF13" s="26">
        <f>'5A2A_NewVision'!AF13+'5A2B_Glencoe'!AF13+'5A2C_ISL'!AF13+'5A2D_Avoyelles'!AF13+'5A2E_Delhi'!AF13+'5A2F_BelleChasse'!AF13+'5A2H_MAX'!AF13</f>
        <v>0</v>
      </c>
    </row>
    <row r="14" spans="1:32" ht="16.149999999999999" customHeight="1" x14ac:dyDescent="0.2">
      <c r="A14" s="8">
        <v>8</v>
      </c>
      <c r="B14" s="9" t="s">
        <v>12</v>
      </c>
      <c r="C14" s="177">
        <f>'5A2A_NewVision'!C14+'5A2B_Glencoe'!C14+'5A2C_ISL'!C14+'5A2D_Avoyelles'!C14+'5A2E_Delhi'!C14+'5A2F_BelleChasse'!C14+'5A2H_MAX'!C14</f>
        <v>0</v>
      </c>
      <c r="D14" s="10">
        <f>'9_Per Pupil Summary'!O13</f>
        <v>9322.2354902537591</v>
      </c>
      <c r="E14" s="19">
        <f>'5A2A_NewVision'!E14+'5A2B_Glencoe'!E14+'5A2C_ISL'!E14+'5A2D_Avoyelles'!E14+'5A2E_Delhi'!E14+'5A2F_BelleChasse'!E14+'5A2H_MAX'!E14</f>
        <v>0</v>
      </c>
      <c r="F14" s="19"/>
      <c r="G14" s="19">
        <f>'5A2A_NewVision'!G14+'5A2B_Glencoe'!G14+'5A2C_ISL'!G14+'5A2D_Avoyelles'!G14+'5A2E_Delhi'!G14+'5A2F_BelleChasse'!G14+'5A2H_MAX'!G14</f>
        <v>0</v>
      </c>
      <c r="H14" s="190">
        <f>'5A2A_NewVision'!H14+'5A2B_Glencoe'!H14+'5A2C_ISL'!H14+'5A2D_Avoyelles'!H14+'5A2E_Delhi'!H14+'5A2F_BelleChasse'!H14+'5A2H_MAX'!H14</f>
        <v>0</v>
      </c>
      <c r="I14" s="10">
        <f>'9_Per Pupil Summary'!I13</f>
        <v>633.13321220759485</v>
      </c>
      <c r="J14" s="19">
        <f>'5A2A_NewVision'!J14+'5A2B_Glencoe'!J14+'5A2C_ISL'!J14+'5A2D_Avoyelles'!J14+'5A2E_Delhi'!J14+'5A2F_BelleChasse'!J14+'5A2H_MAX'!J14</f>
        <v>0</v>
      </c>
      <c r="K14" s="190">
        <f>'5A2A_NewVision'!K14+'5A2B_Glencoe'!K14+'5A2C_ISL'!K14+'5A2D_Avoyelles'!K14+'5A2E_Delhi'!K14+'5A2F_BelleChasse'!K14+'5A2H_MAX'!K14</f>
        <v>0</v>
      </c>
      <c r="L14" s="10">
        <f>'9_Per Pupil Summary'!J13</f>
        <v>172.67269423843499</v>
      </c>
      <c r="M14" s="19">
        <f>'5A2A_NewVision'!M14+'5A2B_Glencoe'!M14+'5A2C_ISL'!M14+'5A2D_Avoyelles'!M14+'5A2E_Delhi'!M14+'5A2F_BelleChasse'!M14+'5A2H_MAX'!M14</f>
        <v>0</v>
      </c>
      <c r="N14" s="190">
        <f>'5A2A_NewVision'!N14+'5A2B_Glencoe'!N14+'5A2C_ISL'!N14+'5A2D_Avoyelles'!N14+'5A2E_Delhi'!N14+'5A2F_BelleChasse'!N14+'5A2H_MAX'!N14</f>
        <v>0</v>
      </c>
      <c r="O14" s="10">
        <f>'9_Per Pupil Summary'!K13</f>
        <v>4316.817355960874</v>
      </c>
      <c r="P14" s="19">
        <f>'5A2A_NewVision'!P14+'5A2B_Glencoe'!P14+'5A2C_ISL'!P14+'5A2D_Avoyelles'!P14+'5A2E_Delhi'!P14+'5A2F_BelleChasse'!P14+'5A2H_MAX'!P14</f>
        <v>0</v>
      </c>
      <c r="Q14" s="190">
        <f>'5A2A_NewVision'!Q14+'5A2B_Glencoe'!Q14+'5A2C_ISL'!Q14+'5A2D_Avoyelles'!Q14+'5A2E_Delhi'!Q14+'5A2F_BelleChasse'!Q14+'5A2H_MAX'!Q14</f>
        <v>0</v>
      </c>
      <c r="R14" s="10">
        <f>'9_Per Pupil Summary'!L13</f>
        <v>1726.7269423843495</v>
      </c>
      <c r="S14" s="19">
        <f>'5A2A_NewVision'!S14+'5A2B_Glencoe'!S14+'5A2C_ISL'!S14+'5A2D_Avoyelles'!S14+'5A2E_Delhi'!S14+'5A2F_BelleChasse'!S14+'5A2H_MAX'!S14</f>
        <v>0</v>
      </c>
      <c r="T14" s="22">
        <f>'5A2A_NewVision'!T14+'5A2B_Glencoe'!T14+'5A2C_ISL'!T14+'5A2D_Avoyelles'!T14+'5A2E_Delhi'!T14+'5A2F_BelleChasse'!T14+'5A2H_MAX'!T14</f>
        <v>0</v>
      </c>
      <c r="U14" s="10">
        <f>'5A2A_NewVision'!U14+'5A2B_Glencoe'!U14+'5A2C_ISL'!U14+'5A2D_Avoyelles'!U14+'5A2E_Delhi'!U14+'5A2F_BelleChasse'!U14+'5A2H_MAX'!U14</f>
        <v>0</v>
      </c>
      <c r="V14" s="10">
        <f>'5A2A_NewVision'!V14+'5A2B_Glencoe'!V14+'5A2C_ISL'!V14+'5A2D_Avoyelles'!V14+'5A2E_Delhi'!V14+'5A2F_BelleChasse'!V14+'5A2H_MAX'!V14</f>
        <v>0</v>
      </c>
      <c r="W14" s="11">
        <f>'5A2A_NewVision'!W14+'5A2B_Glencoe'!W14+'5A2C_ISL'!W14+'5A2D_Avoyelles'!W14+'5A2E_Delhi'!W14+'5A2F_BelleChasse'!W14+'5A2H_MAX'!W14</f>
        <v>0</v>
      </c>
      <c r="X14" s="22">
        <f>'5A2A_NewVision'!X14+'5A2B_Glencoe'!X14+'5A2C_ISL'!X14+'5A2D_Avoyelles'!X14+'5A2E_Delhi'!X14+'5A2F_BelleChasse'!X14+'5A2H_MAX'!X14</f>
        <v>0</v>
      </c>
      <c r="Y14" s="19">
        <f>'5A2A_NewVision'!Y14+'5A2B_Glencoe'!Y14+'5A2C_ISL'!Y14+'5A2D_Avoyelles'!Y14+'5A2E_Delhi'!Y14+'5A2F_BelleChasse'!Y14+'5A2H_MAX'!Y14</f>
        <v>0</v>
      </c>
      <c r="Z14" s="22">
        <f>'5A2A_NewVision'!Z14+'5A2B_Glencoe'!Z14+'5A2C_ISL'!Z14+'5A2D_Avoyelles'!Z14+'5A2E_Delhi'!Z14+'5A2F_BelleChasse'!Z14+'5A2H_MAX'!Z14</f>
        <v>0</v>
      </c>
      <c r="AA14" s="10">
        <f>'5A2A_NewVision'!AA14+'5A2B_Glencoe'!AA14+'5A2C_ISL'!AA14+'5A2D_Avoyelles'!AA14+'5A2E_Delhi'!AA14+'5A2F_BelleChasse'!AA14+'5A2H_MAX'!AA14</f>
        <v>0</v>
      </c>
      <c r="AB14" s="22">
        <f>'5A2A_NewVision'!AB14+'5A2B_Glencoe'!AB14+'5A2C_ISL'!AB14+'5A2D_Avoyelles'!AB14+'5A2E_Delhi'!AB14+'5A2F_BelleChasse'!AB14+'5A2H_MAX'!AB14</f>
        <v>0</v>
      </c>
      <c r="AC14" s="10">
        <f>'5A2A_NewVision'!AC14+'5A2B_Glencoe'!AC14+'5A2C_ISL'!AC14+'5A2D_Avoyelles'!AC14+'5A2E_Delhi'!AC14+'5A2F_BelleChasse'!AC14+'5A2H_MAX'!AC14</f>
        <v>0</v>
      </c>
      <c r="AD14" s="10">
        <f>'5A2A_NewVision'!AD14+'5A2B_Glencoe'!AD14+'5A2C_ISL'!AD14+'5A2D_Avoyelles'!AD14+'5A2E_Delhi'!AD14+'5A2F_BelleChasse'!AD14+'5A2H_MAX'!AD14</f>
        <v>0</v>
      </c>
      <c r="AE14" s="22">
        <f>'5A2A_NewVision'!AE14+'5A2B_Glencoe'!AE14+'5A2C_ISL'!AE14+'5A2D_Avoyelles'!AE14+'5A2E_Delhi'!AE14+'5A2F_BelleChasse'!AE14+'5A2H_MAX'!AE14</f>
        <v>0</v>
      </c>
      <c r="AF14" s="26">
        <f>'5A2A_NewVision'!AF14+'5A2B_Glencoe'!AF14+'5A2C_ISL'!AF14+'5A2D_Avoyelles'!AF14+'5A2E_Delhi'!AF14+'5A2F_BelleChasse'!AF14+'5A2H_MAX'!AF14</f>
        <v>0</v>
      </c>
    </row>
    <row r="15" spans="1:32" ht="16.149999999999999" customHeight="1" x14ac:dyDescent="0.2">
      <c r="A15" s="8">
        <v>9</v>
      </c>
      <c r="B15" s="9" t="s">
        <v>13</v>
      </c>
      <c r="C15" s="177">
        <f>'5A2A_NewVision'!C15+'5A2B_Glencoe'!C15+'5A2C_ISL'!C15+'5A2D_Avoyelles'!C15+'5A2E_Delhi'!C15+'5A2F_BelleChasse'!C15+'5A2H_MAX'!C15</f>
        <v>0</v>
      </c>
      <c r="D15" s="10">
        <f>'9_Per Pupil Summary'!O14</f>
        <v>10085.259320157142</v>
      </c>
      <c r="E15" s="19">
        <f>'5A2A_NewVision'!E15+'5A2B_Glencoe'!E15+'5A2C_ISL'!E15+'5A2D_Avoyelles'!E15+'5A2E_Delhi'!E15+'5A2F_BelleChasse'!E15+'5A2H_MAX'!E15</f>
        <v>0</v>
      </c>
      <c r="F15" s="19"/>
      <c r="G15" s="19">
        <f>'5A2A_NewVision'!G15+'5A2B_Glencoe'!G15+'5A2C_ISL'!G15+'5A2D_Avoyelles'!G15+'5A2E_Delhi'!G15+'5A2F_BelleChasse'!G15+'5A2H_MAX'!G15</f>
        <v>0</v>
      </c>
      <c r="H15" s="190">
        <f>'5A2A_NewVision'!H15+'5A2B_Glencoe'!H15+'5A2C_ISL'!H15+'5A2D_Avoyelles'!H15+'5A2E_Delhi'!H15+'5A2F_BelleChasse'!H15+'5A2H_MAX'!H15</f>
        <v>0</v>
      </c>
      <c r="I15" s="10">
        <f>'9_Per Pupil Summary'!I14</f>
        <v>597.05845282196208</v>
      </c>
      <c r="J15" s="19">
        <f>'5A2A_NewVision'!J15+'5A2B_Glencoe'!J15+'5A2C_ISL'!J15+'5A2D_Avoyelles'!J15+'5A2E_Delhi'!J15+'5A2F_BelleChasse'!J15+'5A2H_MAX'!J15</f>
        <v>0</v>
      </c>
      <c r="K15" s="190">
        <f>'5A2A_NewVision'!K15+'5A2B_Glencoe'!K15+'5A2C_ISL'!K15+'5A2D_Avoyelles'!K15+'5A2E_Delhi'!K15+'5A2F_BelleChasse'!K15+'5A2H_MAX'!K15</f>
        <v>0</v>
      </c>
      <c r="L15" s="10">
        <f>'9_Per Pupil Summary'!J14</f>
        <v>162.83412349689877</v>
      </c>
      <c r="M15" s="19">
        <f>'5A2A_NewVision'!M15+'5A2B_Glencoe'!M15+'5A2C_ISL'!M15+'5A2D_Avoyelles'!M15+'5A2E_Delhi'!M15+'5A2F_BelleChasse'!M15+'5A2H_MAX'!M15</f>
        <v>0</v>
      </c>
      <c r="N15" s="190">
        <f>'5A2A_NewVision'!N15+'5A2B_Glencoe'!N15+'5A2C_ISL'!N15+'5A2D_Avoyelles'!N15+'5A2E_Delhi'!N15+'5A2F_BelleChasse'!N15+'5A2H_MAX'!N15</f>
        <v>0</v>
      </c>
      <c r="O15" s="10">
        <f>'9_Per Pupil Summary'!K14</f>
        <v>4070.8530874224698</v>
      </c>
      <c r="P15" s="19">
        <f>'5A2A_NewVision'!P15+'5A2B_Glencoe'!P15+'5A2C_ISL'!P15+'5A2D_Avoyelles'!P15+'5A2E_Delhi'!P15+'5A2F_BelleChasse'!P15+'5A2H_MAX'!P15</f>
        <v>0</v>
      </c>
      <c r="Q15" s="190">
        <f>'5A2A_NewVision'!Q15+'5A2B_Glencoe'!Q15+'5A2C_ISL'!Q15+'5A2D_Avoyelles'!Q15+'5A2E_Delhi'!Q15+'5A2F_BelleChasse'!Q15+'5A2H_MAX'!Q15</f>
        <v>0</v>
      </c>
      <c r="R15" s="10">
        <f>'9_Per Pupil Summary'!L14</f>
        <v>1628.3412349689875</v>
      </c>
      <c r="S15" s="19">
        <f>'5A2A_NewVision'!S15+'5A2B_Glencoe'!S15+'5A2C_ISL'!S15+'5A2D_Avoyelles'!S15+'5A2E_Delhi'!S15+'5A2F_BelleChasse'!S15+'5A2H_MAX'!S15</f>
        <v>0</v>
      </c>
      <c r="T15" s="22">
        <f>'5A2A_NewVision'!T15+'5A2B_Glencoe'!T15+'5A2C_ISL'!T15+'5A2D_Avoyelles'!T15+'5A2E_Delhi'!T15+'5A2F_BelleChasse'!T15+'5A2H_MAX'!T15</f>
        <v>0</v>
      </c>
      <c r="U15" s="10">
        <f>'5A2A_NewVision'!U15+'5A2B_Glencoe'!U15+'5A2C_ISL'!U15+'5A2D_Avoyelles'!U15+'5A2E_Delhi'!U15+'5A2F_BelleChasse'!U15+'5A2H_MAX'!U15</f>
        <v>0</v>
      </c>
      <c r="V15" s="10">
        <f>'5A2A_NewVision'!V15+'5A2B_Glencoe'!V15+'5A2C_ISL'!V15+'5A2D_Avoyelles'!V15+'5A2E_Delhi'!V15+'5A2F_BelleChasse'!V15+'5A2H_MAX'!V15</f>
        <v>0</v>
      </c>
      <c r="W15" s="11">
        <f>'5A2A_NewVision'!W15+'5A2B_Glencoe'!W15+'5A2C_ISL'!W15+'5A2D_Avoyelles'!W15+'5A2E_Delhi'!W15+'5A2F_BelleChasse'!W15+'5A2H_MAX'!W15</f>
        <v>0</v>
      </c>
      <c r="X15" s="22">
        <f>'5A2A_NewVision'!X15+'5A2B_Glencoe'!X15+'5A2C_ISL'!X15+'5A2D_Avoyelles'!X15+'5A2E_Delhi'!X15+'5A2F_BelleChasse'!X15+'5A2H_MAX'!X15</f>
        <v>0</v>
      </c>
      <c r="Y15" s="19">
        <f>'5A2A_NewVision'!Y15+'5A2B_Glencoe'!Y15+'5A2C_ISL'!Y15+'5A2D_Avoyelles'!Y15+'5A2E_Delhi'!Y15+'5A2F_BelleChasse'!Y15+'5A2H_MAX'!Y15</f>
        <v>0</v>
      </c>
      <c r="Z15" s="22">
        <f>'5A2A_NewVision'!Z15+'5A2B_Glencoe'!Z15+'5A2C_ISL'!Z15+'5A2D_Avoyelles'!Z15+'5A2E_Delhi'!Z15+'5A2F_BelleChasse'!Z15+'5A2H_MAX'!Z15</f>
        <v>0</v>
      </c>
      <c r="AA15" s="10">
        <f>'5A2A_NewVision'!AA15+'5A2B_Glencoe'!AA15+'5A2C_ISL'!AA15+'5A2D_Avoyelles'!AA15+'5A2E_Delhi'!AA15+'5A2F_BelleChasse'!AA15+'5A2H_MAX'!AA15</f>
        <v>0</v>
      </c>
      <c r="AB15" s="22">
        <f>'5A2A_NewVision'!AB15+'5A2B_Glencoe'!AB15+'5A2C_ISL'!AB15+'5A2D_Avoyelles'!AB15+'5A2E_Delhi'!AB15+'5A2F_BelleChasse'!AB15+'5A2H_MAX'!AB15</f>
        <v>0</v>
      </c>
      <c r="AC15" s="10">
        <f>'5A2A_NewVision'!AC15+'5A2B_Glencoe'!AC15+'5A2C_ISL'!AC15+'5A2D_Avoyelles'!AC15+'5A2E_Delhi'!AC15+'5A2F_BelleChasse'!AC15+'5A2H_MAX'!AC15</f>
        <v>0</v>
      </c>
      <c r="AD15" s="10">
        <f>'5A2A_NewVision'!AD15+'5A2B_Glencoe'!AD15+'5A2C_ISL'!AD15+'5A2D_Avoyelles'!AD15+'5A2E_Delhi'!AD15+'5A2F_BelleChasse'!AD15+'5A2H_MAX'!AD15</f>
        <v>0</v>
      </c>
      <c r="AE15" s="22">
        <f>'5A2A_NewVision'!AE15+'5A2B_Glencoe'!AE15+'5A2C_ISL'!AE15+'5A2D_Avoyelles'!AE15+'5A2E_Delhi'!AE15+'5A2F_BelleChasse'!AE15+'5A2H_MAX'!AE15</f>
        <v>0</v>
      </c>
      <c r="AF15" s="26">
        <f>'5A2A_NewVision'!AF15+'5A2B_Glencoe'!AF15+'5A2C_ISL'!AF15+'5A2D_Avoyelles'!AF15+'5A2E_Delhi'!AF15+'5A2F_BelleChasse'!AF15+'5A2H_MAX'!AF15</f>
        <v>0</v>
      </c>
    </row>
    <row r="16" spans="1:32" ht="16.149999999999999" customHeight="1" x14ac:dyDescent="0.2">
      <c r="A16" s="3">
        <v>10</v>
      </c>
      <c r="B16" s="4" t="s">
        <v>14</v>
      </c>
      <c r="C16" s="178">
        <f>'5A2A_NewVision'!C16+'5A2B_Glencoe'!C16+'5A2C_ISL'!C16+'5A2D_Avoyelles'!C16+'5A2E_Delhi'!C16+'5A2F_BelleChasse'!C16+'5A2H_MAX'!C16</f>
        <v>0</v>
      </c>
      <c r="D16" s="5">
        <f>'9_Per Pupil Summary'!O15</f>
        <v>11086.53894169118</v>
      </c>
      <c r="E16" s="20">
        <f>'5A2A_NewVision'!E16+'5A2B_Glencoe'!E16+'5A2C_ISL'!E16+'5A2D_Avoyelles'!E16+'5A2E_Delhi'!E16+'5A2F_BelleChasse'!E16+'5A2H_MAX'!E16</f>
        <v>0</v>
      </c>
      <c r="F16" s="20"/>
      <c r="G16" s="20">
        <f>'5A2A_NewVision'!G16+'5A2B_Glencoe'!G16+'5A2C_ISL'!G16+'5A2D_Avoyelles'!G16+'5A2E_Delhi'!G16+'5A2F_BelleChasse'!G16+'5A2H_MAX'!G16</f>
        <v>0</v>
      </c>
      <c r="H16" s="191">
        <f>'5A2A_NewVision'!H16+'5A2B_Glencoe'!H16+'5A2C_ISL'!H16+'5A2D_Avoyelles'!H16+'5A2E_Delhi'!H16+'5A2F_BelleChasse'!H16+'5A2H_MAX'!H16</f>
        <v>0</v>
      </c>
      <c r="I16" s="5">
        <f>'9_Per Pupil Summary'!I15</f>
        <v>468.4199679016063</v>
      </c>
      <c r="J16" s="20">
        <f>'5A2A_NewVision'!J16+'5A2B_Glencoe'!J16+'5A2C_ISL'!J16+'5A2D_Avoyelles'!J16+'5A2E_Delhi'!J16+'5A2F_BelleChasse'!J16+'5A2H_MAX'!J16</f>
        <v>0</v>
      </c>
      <c r="K16" s="191">
        <f>'5A2A_NewVision'!K16+'5A2B_Glencoe'!K16+'5A2C_ISL'!K16+'5A2D_Avoyelles'!K16+'5A2E_Delhi'!K16+'5A2F_BelleChasse'!K16+'5A2H_MAX'!K16</f>
        <v>0</v>
      </c>
      <c r="L16" s="5">
        <f>'9_Per Pupil Summary'!J15</f>
        <v>127.75090033680171</v>
      </c>
      <c r="M16" s="20">
        <f>'5A2A_NewVision'!M16+'5A2B_Glencoe'!M16+'5A2C_ISL'!M16+'5A2D_Avoyelles'!M16+'5A2E_Delhi'!M16+'5A2F_BelleChasse'!M16+'5A2H_MAX'!M16</f>
        <v>0</v>
      </c>
      <c r="N16" s="191">
        <f>'5A2A_NewVision'!N16+'5A2B_Glencoe'!N16+'5A2C_ISL'!N16+'5A2D_Avoyelles'!N16+'5A2E_Delhi'!N16+'5A2F_BelleChasse'!N16+'5A2H_MAX'!N16</f>
        <v>0</v>
      </c>
      <c r="O16" s="5">
        <f>'9_Per Pupil Summary'!K15</f>
        <v>3193.7725084200424</v>
      </c>
      <c r="P16" s="20">
        <f>'5A2A_NewVision'!P16+'5A2B_Glencoe'!P16+'5A2C_ISL'!P16+'5A2D_Avoyelles'!P16+'5A2E_Delhi'!P16+'5A2F_BelleChasse'!P16+'5A2H_MAX'!P16</f>
        <v>0</v>
      </c>
      <c r="Q16" s="191">
        <f>'5A2A_NewVision'!Q16+'5A2B_Glencoe'!Q16+'5A2C_ISL'!Q16+'5A2D_Avoyelles'!Q16+'5A2E_Delhi'!Q16+'5A2F_BelleChasse'!Q16+'5A2H_MAX'!Q16</f>
        <v>0</v>
      </c>
      <c r="R16" s="5">
        <f>'9_Per Pupil Summary'!L15</f>
        <v>1277.5090033680171</v>
      </c>
      <c r="S16" s="20">
        <f>'5A2A_NewVision'!S16+'5A2B_Glencoe'!S16+'5A2C_ISL'!S16+'5A2D_Avoyelles'!S16+'5A2E_Delhi'!S16+'5A2F_BelleChasse'!S16+'5A2H_MAX'!S16</f>
        <v>0</v>
      </c>
      <c r="T16" s="23">
        <f>'5A2A_NewVision'!T16+'5A2B_Glencoe'!T16+'5A2C_ISL'!T16+'5A2D_Avoyelles'!T16+'5A2E_Delhi'!T16+'5A2F_BelleChasse'!T16+'5A2H_MAX'!T16</f>
        <v>0</v>
      </c>
      <c r="U16" s="5">
        <f>'5A2A_NewVision'!U16+'5A2B_Glencoe'!U16+'5A2C_ISL'!U16+'5A2D_Avoyelles'!U16+'5A2E_Delhi'!U16+'5A2F_BelleChasse'!U16+'5A2H_MAX'!U16</f>
        <v>0</v>
      </c>
      <c r="V16" s="5">
        <f>'5A2A_NewVision'!V16+'5A2B_Glencoe'!V16+'5A2C_ISL'!V16+'5A2D_Avoyelles'!V16+'5A2E_Delhi'!V16+'5A2F_BelleChasse'!V16+'5A2H_MAX'!V16</f>
        <v>0</v>
      </c>
      <c r="W16" s="6">
        <f>'5A2A_NewVision'!W16+'5A2B_Glencoe'!W16+'5A2C_ISL'!W16+'5A2D_Avoyelles'!W16+'5A2E_Delhi'!W16+'5A2F_BelleChasse'!W16+'5A2H_MAX'!W16</f>
        <v>0</v>
      </c>
      <c r="X16" s="23">
        <f>'5A2A_NewVision'!X16+'5A2B_Glencoe'!X16+'5A2C_ISL'!X16+'5A2D_Avoyelles'!X16+'5A2E_Delhi'!X16+'5A2F_BelleChasse'!X16+'5A2H_MAX'!X16</f>
        <v>0</v>
      </c>
      <c r="Y16" s="20">
        <f>'5A2A_NewVision'!Y16+'5A2B_Glencoe'!Y16+'5A2C_ISL'!Y16+'5A2D_Avoyelles'!Y16+'5A2E_Delhi'!Y16+'5A2F_BelleChasse'!Y16+'5A2H_MAX'!Y16</f>
        <v>0</v>
      </c>
      <c r="Z16" s="23">
        <f>'5A2A_NewVision'!Z16+'5A2B_Glencoe'!Z16+'5A2C_ISL'!Z16+'5A2D_Avoyelles'!Z16+'5A2E_Delhi'!Z16+'5A2F_BelleChasse'!Z16+'5A2H_MAX'!Z16</f>
        <v>0</v>
      </c>
      <c r="AA16" s="5">
        <f>'5A2A_NewVision'!AA16+'5A2B_Glencoe'!AA16+'5A2C_ISL'!AA16+'5A2D_Avoyelles'!AA16+'5A2E_Delhi'!AA16+'5A2F_BelleChasse'!AA16+'5A2H_MAX'!AA16</f>
        <v>0</v>
      </c>
      <c r="AB16" s="23">
        <f>'5A2A_NewVision'!AB16+'5A2B_Glencoe'!AB16+'5A2C_ISL'!AB16+'5A2D_Avoyelles'!AB16+'5A2E_Delhi'!AB16+'5A2F_BelleChasse'!AB16+'5A2H_MAX'!AB16</f>
        <v>0</v>
      </c>
      <c r="AC16" s="7">
        <f>'5A2A_NewVision'!AC16+'5A2B_Glencoe'!AC16+'5A2C_ISL'!AC16+'5A2D_Avoyelles'!AC16+'5A2E_Delhi'!AC16+'5A2F_BelleChasse'!AC16+'5A2H_MAX'!AC16</f>
        <v>0</v>
      </c>
      <c r="AD16" s="5">
        <f>'5A2A_NewVision'!AD16+'5A2B_Glencoe'!AD16+'5A2C_ISL'!AD16+'5A2D_Avoyelles'!AD16+'5A2E_Delhi'!AD16+'5A2F_BelleChasse'!AD16+'5A2H_MAX'!AD16</f>
        <v>0</v>
      </c>
      <c r="AE16" s="24">
        <f>'5A2A_NewVision'!AE16+'5A2B_Glencoe'!AE16+'5A2C_ISL'!AE16+'5A2D_Avoyelles'!AE16+'5A2E_Delhi'!AE16+'5A2F_BelleChasse'!AE16+'5A2H_MAX'!AE16</f>
        <v>0</v>
      </c>
      <c r="AF16" s="24">
        <f>'5A2A_NewVision'!AF16+'5A2B_Glencoe'!AF16+'5A2C_ISL'!AF16+'5A2D_Avoyelles'!AF16+'5A2E_Delhi'!AF16+'5A2F_BelleChasse'!AF16+'5A2H_MAX'!AF16</f>
        <v>0</v>
      </c>
    </row>
    <row r="17" spans="1:32" ht="16.149999999999999" customHeight="1" x14ac:dyDescent="0.2">
      <c r="A17" s="12">
        <v>11</v>
      </c>
      <c r="B17" s="13" t="s">
        <v>15</v>
      </c>
      <c r="C17" s="176">
        <f>'5A2A_NewVision'!C17+'5A2B_Glencoe'!C17+'5A2C_ISL'!C17+'5A2D_Avoyelles'!C17+'5A2E_Delhi'!C17+'5A2F_BelleChasse'!C17+'5A2H_MAX'!C17</f>
        <v>0</v>
      </c>
      <c r="D17" s="14">
        <f>'9_Per Pupil Summary'!O16</f>
        <v>9143.7372035650442</v>
      </c>
      <c r="E17" s="18">
        <f>'5A2A_NewVision'!E17+'5A2B_Glencoe'!E17+'5A2C_ISL'!E17+'5A2D_Avoyelles'!E17+'5A2E_Delhi'!E17+'5A2F_BelleChasse'!E17+'5A2H_MAX'!E17</f>
        <v>0</v>
      </c>
      <c r="F17" s="18"/>
      <c r="G17" s="18">
        <f>'5A2A_NewVision'!G17+'5A2B_Glencoe'!G17+'5A2C_ISL'!G17+'5A2D_Avoyelles'!G17+'5A2E_Delhi'!G17+'5A2F_BelleChasse'!G17+'5A2H_MAX'!G17</f>
        <v>0</v>
      </c>
      <c r="H17" s="189">
        <f>'5A2A_NewVision'!H17+'5A2B_Glencoe'!H17+'5A2C_ISL'!H17+'5A2D_Avoyelles'!H17+'5A2E_Delhi'!H17+'5A2F_BelleChasse'!H17+'5A2H_MAX'!H17</f>
        <v>0</v>
      </c>
      <c r="I17" s="14">
        <f>'9_Per Pupil Summary'!I16</f>
        <v>724.543655372545</v>
      </c>
      <c r="J17" s="18">
        <f>'5A2A_NewVision'!J17+'5A2B_Glencoe'!J17+'5A2C_ISL'!J17+'5A2D_Avoyelles'!J17+'5A2E_Delhi'!J17+'5A2F_BelleChasse'!J17+'5A2H_MAX'!J17</f>
        <v>0</v>
      </c>
      <c r="K17" s="189">
        <f>'5A2A_NewVision'!K17+'5A2B_Glencoe'!K17+'5A2C_ISL'!K17+'5A2D_Avoyelles'!K17+'5A2E_Delhi'!K17+'5A2F_BelleChasse'!K17+'5A2H_MAX'!K17</f>
        <v>0</v>
      </c>
      <c r="L17" s="14">
        <f>'9_Per Pupil Summary'!J16</f>
        <v>197.6028151016032</v>
      </c>
      <c r="M17" s="18">
        <f>'5A2A_NewVision'!M17+'5A2B_Glencoe'!M17+'5A2C_ISL'!M17+'5A2D_Avoyelles'!M17+'5A2E_Delhi'!M17+'5A2F_BelleChasse'!M17+'5A2H_MAX'!M17</f>
        <v>0</v>
      </c>
      <c r="N17" s="189">
        <f>'5A2A_NewVision'!N17+'5A2B_Glencoe'!N17+'5A2C_ISL'!N17+'5A2D_Avoyelles'!N17+'5A2E_Delhi'!N17+'5A2F_BelleChasse'!N17+'5A2H_MAX'!N17</f>
        <v>0</v>
      </c>
      <c r="O17" s="14">
        <f>'9_Per Pupil Summary'!K16</f>
        <v>4940.0703775400798</v>
      </c>
      <c r="P17" s="18">
        <f>'5A2A_NewVision'!P17+'5A2B_Glencoe'!P17+'5A2C_ISL'!P17+'5A2D_Avoyelles'!P17+'5A2E_Delhi'!P17+'5A2F_BelleChasse'!P17+'5A2H_MAX'!P17</f>
        <v>0</v>
      </c>
      <c r="Q17" s="189">
        <f>'5A2A_NewVision'!Q17+'5A2B_Glencoe'!Q17+'5A2C_ISL'!Q17+'5A2D_Avoyelles'!Q17+'5A2E_Delhi'!Q17+'5A2F_BelleChasse'!Q17+'5A2H_MAX'!Q17</f>
        <v>0</v>
      </c>
      <c r="R17" s="14">
        <f>'9_Per Pupil Summary'!L16</f>
        <v>1976.0281510160319</v>
      </c>
      <c r="S17" s="18">
        <f>'5A2A_NewVision'!S17+'5A2B_Glencoe'!S17+'5A2C_ISL'!S17+'5A2D_Avoyelles'!S17+'5A2E_Delhi'!S17+'5A2F_BelleChasse'!S17+'5A2H_MAX'!S17</f>
        <v>0</v>
      </c>
      <c r="T17" s="21">
        <f>'5A2A_NewVision'!T17+'5A2B_Glencoe'!T17+'5A2C_ISL'!T17+'5A2D_Avoyelles'!T17+'5A2E_Delhi'!T17+'5A2F_BelleChasse'!T17+'5A2H_MAX'!T17</f>
        <v>0</v>
      </c>
      <c r="U17" s="14">
        <f>'5A2A_NewVision'!U17+'5A2B_Glencoe'!U17+'5A2C_ISL'!U17+'5A2D_Avoyelles'!U17+'5A2E_Delhi'!U17+'5A2F_BelleChasse'!U17+'5A2H_MAX'!U17</f>
        <v>0</v>
      </c>
      <c r="V17" s="14">
        <f>'5A2A_NewVision'!V17+'5A2B_Glencoe'!V17+'5A2C_ISL'!V17+'5A2D_Avoyelles'!V17+'5A2E_Delhi'!V17+'5A2F_BelleChasse'!V17+'5A2H_MAX'!V17</f>
        <v>0</v>
      </c>
      <c r="W17" s="15">
        <f>'5A2A_NewVision'!W17+'5A2B_Glencoe'!W17+'5A2C_ISL'!W17+'5A2D_Avoyelles'!W17+'5A2E_Delhi'!W17+'5A2F_BelleChasse'!W17+'5A2H_MAX'!W17</f>
        <v>0</v>
      </c>
      <c r="X17" s="21">
        <f>'5A2A_NewVision'!X17+'5A2B_Glencoe'!X17+'5A2C_ISL'!X17+'5A2D_Avoyelles'!X17+'5A2E_Delhi'!X17+'5A2F_BelleChasse'!X17+'5A2H_MAX'!X17</f>
        <v>0</v>
      </c>
      <c r="Y17" s="18">
        <f>'5A2A_NewVision'!Y17+'5A2B_Glencoe'!Y17+'5A2C_ISL'!Y17+'5A2D_Avoyelles'!Y17+'5A2E_Delhi'!Y17+'5A2F_BelleChasse'!Y17+'5A2H_MAX'!Y17</f>
        <v>0</v>
      </c>
      <c r="Z17" s="21">
        <f>'5A2A_NewVision'!Z17+'5A2B_Glencoe'!Z17+'5A2C_ISL'!Z17+'5A2D_Avoyelles'!Z17+'5A2E_Delhi'!Z17+'5A2F_BelleChasse'!Z17+'5A2H_MAX'!Z17</f>
        <v>0</v>
      </c>
      <c r="AA17" s="14">
        <f>'5A2A_NewVision'!AA17+'5A2B_Glencoe'!AA17+'5A2C_ISL'!AA17+'5A2D_Avoyelles'!AA17+'5A2E_Delhi'!AA17+'5A2F_BelleChasse'!AA17+'5A2H_MAX'!AA17</f>
        <v>0</v>
      </c>
      <c r="AB17" s="21">
        <f>'5A2A_NewVision'!AB17+'5A2B_Glencoe'!AB17+'5A2C_ISL'!AB17+'5A2D_Avoyelles'!AB17+'5A2E_Delhi'!AB17+'5A2F_BelleChasse'!AB17+'5A2H_MAX'!AB17</f>
        <v>0</v>
      </c>
      <c r="AC17" s="14">
        <f>'5A2A_NewVision'!AC17+'5A2B_Glencoe'!AC17+'5A2C_ISL'!AC17+'5A2D_Avoyelles'!AC17+'5A2E_Delhi'!AC17+'5A2F_BelleChasse'!AC17+'5A2H_MAX'!AC17</f>
        <v>0</v>
      </c>
      <c r="AD17" s="14">
        <f>'5A2A_NewVision'!AD17+'5A2B_Glencoe'!AD17+'5A2C_ISL'!AD17+'5A2D_Avoyelles'!AD17+'5A2E_Delhi'!AD17+'5A2F_BelleChasse'!AD17+'5A2H_MAX'!AD17</f>
        <v>0</v>
      </c>
      <c r="AE17" s="21">
        <f>'5A2A_NewVision'!AE17+'5A2B_Glencoe'!AE17+'5A2C_ISL'!AE17+'5A2D_Avoyelles'!AE17+'5A2E_Delhi'!AE17+'5A2F_BelleChasse'!AE17+'5A2H_MAX'!AE17</f>
        <v>0</v>
      </c>
      <c r="AF17" s="25">
        <f>'5A2A_NewVision'!AF17+'5A2B_Glencoe'!AF17+'5A2C_ISL'!AF17+'5A2D_Avoyelles'!AF17+'5A2E_Delhi'!AF17+'5A2F_BelleChasse'!AF17+'5A2H_MAX'!AF17</f>
        <v>0</v>
      </c>
    </row>
    <row r="18" spans="1:32" ht="16.149999999999999" customHeight="1" x14ac:dyDescent="0.2">
      <c r="A18" s="8">
        <v>12</v>
      </c>
      <c r="B18" s="9" t="s">
        <v>16</v>
      </c>
      <c r="C18" s="177">
        <f>'5A2A_NewVision'!C18+'5A2B_Glencoe'!C18+'5A2C_ISL'!C18+'5A2D_Avoyelles'!C18+'5A2E_Delhi'!C18+'5A2F_BelleChasse'!C18+'5A2H_MAX'!C18</f>
        <v>0</v>
      </c>
      <c r="D18" s="10">
        <f>'9_Per Pupil Summary'!O17</f>
        <v>16075.107128299569</v>
      </c>
      <c r="E18" s="19">
        <f>'5A2A_NewVision'!E18+'5A2B_Glencoe'!E18+'5A2C_ISL'!E18+'5A2D_Avoyelles'!E18+'5A2E_Delhi'!E18+'5A2F_BelleChasse'!E18+'5A2H_MAX'!E18</f>
        <v>0</v>
      </c>
      <c r="F18" s="19"/>
      <c r="G18" s="19">
        <f>'5A2A_NewVision'!G18+'5A2B_Glencoe'!G18+'5A2C_ISL'!G18+'5A2D_Avoyelles'!G18+'5A2E_Delhi'!G18+'5A2F_BelleChasse'!G18+'5A2H_MAX'!G18</f>
        <v>0</v>
      </c>
      <c r="H18" s="190">
        <f>'5A2A_NewVision'!H18+'5A2B_Glencoe'!H18+'5A2C_ISL'!H18+'5A2D_Avoyelles'!H18+'5A2E_Delhi'!H18+'5A2F_BelleChasse'!H18+'5A2H_MAX'!H18</f>
        <v>0</v>
      </c>
      <c r="I18" s="10">
        <f>'9_Per Pupil Summary'!I17</f>
        <v>220.8249829031819</v>
      </c>
      <c r="J18" s="19">
        <f>'5A2A_NewVision'!J18+'5A2B_Glencoe'!J18+'5A2C_ISL'!J18+'5A2D_Avoyelles'!J18+'5A2E_Delhi'!J18+'5A2F_BelleChasse'!J18+'5A2H_MAX'!J18</f>
        <v>0</v>
      </c>
      <c r="K18" s="190">
        <f>'5A2A_NewVision'!K18+'5A2B_Glencoe'!K18+'5A2C_ISL'!K18+'5A2D_Avoyelles'!K18+'5A2E_Delhi'!K18+'5A2F_BelleChasse'!K18+'5A2H_MAX'!K18</f>
        <v>0</v>
      </c>
      <c r="L18" s="10">
        <f>'9_Per Pupil Summary'!J17</f>
        <v>60.224995337231412</v>
      </c>
      <c r="M18" s="19">
        <f>'5A2A_NewVision'!M18+'5A2B_Glencoe'!M18+'5A2C_ISL'!M18+'5A2D_Avoyelles'!M18+'5A2E_Delhi'!M18+'5A2F_BelleChasse'!M18+'5A2H_MAX'!M18</f>
        <v>0</v>
      </c>
      <c r="N18" s="190">
        <f>'5A2A_NewVision'!N18+'5A2B_Glencoe'!N18+'5A2C_ISL'!N18+'5A2D_Avoyelles'!N18+'5A2E_Delhi'!N18+'5A2F_BelleChasse'!N18+'5A2H_MAX'!N18</f>
        <v>0</v>
      </c>
      <c r="O18" s="10">
        <f>'9_Per Pupil Summary'!K17</f>
        <v>1505.6248834307858</v>
      </c>
      <c r="P18" s="19">
        <f>'5A2A_NewVision'!P18+'5A2B_Glencoe'!P18+'5A2C_ISL'!P18+'5A2D_Avoyelles'!P18+'5A2E_Delhi'!P18+'5A2F_BelleChasse'!P18+'5A2H_MAX'!P18</f>
        <v>0</v>
      </c>
      <c r="Q18" s="190">
        <f>'5A2A_NewVision'!Q18+'5A2B_Glencoe'!Q18+'5A2C_ISL'!Q18+'5A2D_Avoyelles'!Q18+'5A2E_Delhi'!Q18+'5A2F_BelleChasse'!Q18+'5A2H_MAX'!Q18</f>
        <v>0</v>
      </c>
      <c r="R18" s="10">
        <f>'9_Per Pupil Summary'!L17</f>
        <v>602.24995337231428</v>
      </c>
      <c r="S18" s="19">
        <f>'5A2A_NewVision'!S18+'5A2B_Glencoe'!S18+'5A2C_ISL'!S18+'5A2D_Avoyelles'!S18+'5A2E_Delhi'!S18+'5A2F_BelleChasse'!S18+'5A2H_MAX'!S18</f>
        <v>0</v>
      </c>
      <c r="T18" s="22">
        <f>'5A2A_NewVision'!T18+'5A2B_Glencoe'!T18+'5A2C_ISL'!T18+'5A2D_Avoyelles'!T18+'5A2E_Delhi'!T18+'5A2F_BelleChasse'!T18+'5A2H_MAX'!T18</f>
        <v>0</v>
      </c>
      <c r="U18" s="10">
        <f>'5A2A_NewVision'!U18+'5A2B_Glencoe'!U18+'5A2C_ISL'!U18+'5A2D_Avoyelles'!U18+'5A2E_Delhi'!U18+'5A2F_BelleChasse'!U18+'5A2H_MAX'!U18</f>
        <v>0</v>
      </c>
      <c r="V18" s="10">
        <f>'5A2A_NewVision'!V18+'5A2B_Glencoe'!V18+'5A2C_ISL'!V18+'5A2D_Avoyelles'!V18+'5A2E_Delhi'!V18+'5A2F_BelleChasse'!V18+'5A2H_MAX'!V18</f>
        <v>0</v>
      </c>
      <c r="W18" s="11">
        <f>'5A2A_NewVision'!W18+'5A2B_Glencoe'!W18+'5A2C_ISL'!W18+'5A2D_Avoyelles'!W18+'5A2E_Delhi'!W18+'5A2F_BelleChasse'!W18+'5A2H_MAX'!W18</f>
        <v>0</v>
      </c>
      <c r="X18" s="22">
        <f>'5A2A_NewVision'!X18+'5A2B_Glencoe'!X18+'5A2C_ISL'!X18+'5A2D_Avoyelles'!X18+'5A2E_Delhi'!X18+'5A2F_BelleChasse'!X18+'5A2H_MAX'!X18</f>
        <v>0</v>
      </c>
      <c r="Y18" s="19">
        <f>'5A2A_NewVision'!Y18+'5A2B_Glencoe'!Y18+'5A2C_ISL'!Y18+'5A2D_Avoyelles'!Y18+'5A2E_Delhi'!Y18+'5A2F_BelleChasse'!Y18+'5A2H_MAX'!Y18</f>
        <v>0</v>
      </c>
      <c r="Z18" s="22">
        <f>'5A2A_NewVision'!Z18+'5A2B_Glencoe'!Z18+'5A2C_ISL'!Z18+'5A2D_Avoyelles'!Z18+'5A2E_Delhi'!Z18+'5A2F_BelleChasse'!Z18+'5A2H_MAX'!Z18</f>
        <v>0</v>
      </c>
      <c r="AA18" s="10">
        <f>'5A2A_NewVision'!AA18+'5A2B_Glencoe'!AA18+'5A2C_ISL'!AA18+'5A2D_Avoyelles'!AA18+'5A2E_Delhi'!AA18+'5A2F_BelleChasse'!AA18+'5A2H_MAX'!AA18</f>
        <v>0</v>
      </c>
      <c r="AB18" s="22">
        <f>'5A2A_NewVision'!AB18+'5A2B_Glencoe'!AB18+'5A2C_ISL'!AB18+'5A2D_Avoyelles'!AB18+'5A2E_Delhi'!AB18+'5A2F_BelleChasse'!AB18+'5A2H_MAX'!AB18</f>
        <v>0</v>
      </c>
      <c r="AC18" s="10">
        <f>'5A2A_NewVision'!AC18+'5A2B_Glencoe'!AC18+'5A2C_ISL'!AC18+'5A2D_Avoyelles'!AC18+'5A2E_Delhi'!AC18+'5A2F_BelleChasse'!AC18+'5A2H_MAX'!AC18</f>
        <v>0</v>
      </c>
      <c r="AD18" s="10">
        <f>'5A2A_NewVision'!AD18+'5A2B_Glencoe'!AD18+'5A2C_ISL'!AD18+'5A2D_Avoyelles'!AD18+'5A2E_Delhi'!AD18+'5A2F_BelleChasse'!AD18+'5A2H_MAX'!AD18</f>
        <v>0</v>
      </c>
      <c r="AE18" s="22">
        <f>'5A2A_NewVision'!AE18+'5A2B_Glencoe'!AE18+'5A2C_ISL'!AE18+'5A2D_Avoyelles'!AE18+'5A2E_Delhi'!AE18+'5A2F_BelleChasse'!AE18+'5A2H_MAX'!AE18</f>
        <v>0</v>
      </c>
      <c r="AF18" s="26">
        <f>'5A2A_NewVision'!AF18+'5A2B_Glencoe'!AF18+'5A2C_ISL'!AF18+'5A2D_Avoyelles'!AF18+'5A2E_Delhi'!AF18+'5A2F_BelleChasse'!AF18+'5A2H_MAX'!AF18</f>
        <v>0</v>
      </c>
    </row>
    <row r="19" spans="1:32" ht="16.149999999999999" customHeight="1" x14ac:dyDescent="0.2">
      <c r="A19" s="8">
        <v>13</v>
      </c>
      <c r="B19" s="9" t="s">
        <v>17</v>
      </c>
      <c r="C19" s="177">
        <f>'5A2A_NewVision'!C19+'5A2B_Glencoe'!C19+'5A2C_ISL'!C19+'5A2D_Avoyelles'!C19+'5A2E_Delhi'!C19+'5A2F_BelleChasse'!C19+'5A2H_MAX'!C19</f>
        <v>0</v>
      </c>
      <c r="D19" s="10">
        <f>'9_Per Pupil Summary'!O18</f>
        <v>9187.2268305948783</v>
      </c>
      <c r="E19" s="19">
        <f>'5A2A_NewVision'!E19+'5A2B_Glencoe'!E19+'5A2C_ISL'!E19+'5A2D_Avoyelles'!E19+'5A2E_Delhi'!E19+'5A2F_BelleChasse'!E19+'5A2H_MAX'!E19</f>
        <v>0</v>
      </c>
      <c r="F19" s="19"/>
      <c r="G19" s="19">
        <f>'5A2A_NewVision'!G19+'5A2B_Glencoe'!G19+'5A2C_ISL'!G19+'5A2D_Avoyelles'!G19+'5A2E_Delhi'!G19+'5A2F_BelleChasse'!G19+'5A2H_MAX'!G19</f>
        <v>0</v>
      </c>
      <c r="H19" s="190">
        <f>'5A2A_NewVision'!H19+'5A2B_Glencoe'!H19+'5A2C_ISL'!H19+'5A2D_Avoyelles'!H19+'5A2E_Delhi'!H19+'5A2F_BelleChasse'!H19+'5A2H_MAX'!H19</f>
        <v>0</v>
      </c>
      <c r="I19" s="10">
        <f>'9_Per Pupil Summary'!I18</f>
        <v>728.3912111420882</v>
      </c>
      <c r="J19" s="19">
        <f>'5A2A_NewVision'!J19+'5A2B_Glencoe'!J19+'5A2C_ISL'!J19+'5A2D_Avoyelles'!J19+'5A2E_Delhi'!J19+'5A2F_BelleChasse'!J19+'5A2H_MAX'!J19</f>
        <v>0</v>
      </c>
      <c r="K19" s="190">
        <f>'5A2A_NewVision'!K19+'5A2B_Glencoe'!K19+'5A2C_ISL'!K19+'5A2D_Avoyelles'!K19+'5A2E_Delhi'!K19+'5A2F_BelleChasse'!K19+'5A2H_MAX'!K19</f>
        <v>0</v>
      </c>
      <c r="L19" s="10">
        <f>'9_Per Pupil Summary'!J18</f>
        <v>198.65214849329678</v>
      </c>
      <c r="M19" s="19">
        <f>'5A2A_NewVision'!M19+'5A2B_Glencoe'!M19+'5A2C_ISL'!M19+'5A2D_Avoyelles'!M19+'5A2E_Delhi'!M19+'5A2F_BelleChasse'!M19+'5A2H_MAX'!M19</f>
        <v>0</v>
      </c>
      <c r="N19" s="190">
        <f>'5A2A_NewVision'!N19+'5A2B_Glencoe'!N19+'5A2C_ISL'!N19+'5A2D_Avoyelles'!N19+'5A2E_Delhi'!N19+'5A2F_BelleChasse'!N19+'5A2H_MAX'!N19</f>
        <v>0</v>
      </c>
      <c r="O19" s="10">
        <f>'9_Per Pupil Summary'!K18</f>
        <v>4966.3037123324193</v>
      </c>
      <c r="P19" s="19">
        <f>'5A2A_NewVision'!P19+'5A2B_Glencoe'!P19+'5A2C_ISL'!P19+'5A2D_Avoyelles'!P19+'5A2E_Delhi'!P19+'5A2F_BelleChasse'!P19+'5A2H_MAX'!P19</f>
        <v>0</v>
      </c>
      <c r="Q19" s="190">
        <f>'5A2A_NewVision'!Q19+'5A2B_Glencoe'!Q19+'5A2C_ISL'!Q19+'5A2D_Avoyelles'!Q19+'5A2E_Delhi'!Q19+'5A2F_BelleChasse'!Q19+'5A2H_MAX'!Q19</f>
        <v>0</v>
      </c>
      <c r="R19" s="10">
        <f>'9_Per Pupil Summary'!L18</f>
        <v>1986.5214849329675</v>
      </c>
      <c r="S19" s="19">
        <f>'5A2A_NewVision'!S19+'5A2B_Glencoe'!S19+'5A2C_ISL'!S19+'5A2D_Avoyelles'!S19+'5A2E_Delhi'!S19+'5A2F_BelleChasse'!S19+'5A2H_MAX'!S19</f>
        <v>0</v>
      </c>
      <c r="T19" s="22">
        <f>'5A2A_NewVision'!T19+'5A2B_Glencoe'!T19+'5A2C_ISL'!T19+'5A2D_Avoyelles'!T19+'5A2E_Delhi'!T19+'5A2F_BelleChasse'!T19+'5A2H_MAX'!T19</f>
        <v>0</v>
      </c>
      <c r="U19" s="10">
        <f>'5A2A_NewVision'!U19+'5A2B_Glencoe'!U19+'5A2C_ISL'!U19+'5A2D_Avoyelles'!U19+'5A2E_Delhi'!U19+'5A2F_BelleChasse'!U19+'5A2H_MAX'!U19</f>
        <v>0</v>
      </c>
      <c r="V19" s="10">
        <f>'5A2A_NewVision'!V19+'5A2B_Glencoe'!V19+'5A2C_ISL'!V19+'5A2D_Avoyelles'!V19+'5A2E_Delhi'!V19+'5A2F_BelleChasse'!V19+'5A2H_MAX'!V19</f>
        <v>0</v>
      </c>
      <c r="W19" s="11">
        <f>'5A2A_NewVision'!W19+'5A2B_Glencoe'!W19+'5A2C_ISL'!W19+'5A2D_Avoyelles'!W19+'5A2E_Delhi'!W19+'5A2F_BelleChasse'!W19+'5A2H_MAX'!W19</f>
        <v>0</v>
      </c>
      <c r="X19" s="22">
        <f>'5A2A_NewVision'!X19+'5A2B_Glencoe'!X19+'5A2C_ISL'!X19+'5A2D_Avoyelles'!X19+'5A2E_Delhi'!X19+'5A2F_BelleChasse'!X19+'5A2H_MAX'!X19</f>
        <v>0</v>
      </c>
      <c r="Y19" s="19">
        <f>'5A2A_NewVision'!Y19+'5A2B_Glencoe'!Y19+'5A2C_ISL'!Y19+'5A2D_Avoyelles'!Y19+'5A2E_Delhi'!Y19+'5A2F_BelleChasse'!Y19+'5A2H_MAX'!Y19</f>
        <v>0</v>
      </c>
      <c r="Z19" s="22">
        <f>'5A2A_NewVision'!Z19+'5A2B_Glencoe'!Z19+'5A2C_ISL'!Z19+'5A2D_Avoyelles'!Z19+'5A2E_Delhi'!Z19+'5A2F_BelleChasse'!Z19+'5A2H_MAX'!Z19</f>
        <v>0</v>
      </c>
      <c r="AA19" s="10">
        <f>'5A2A_NewVision'!AA19+'5A2B_Glencoe'!AA19+'5A2C_ISL'!AA19+'5A2D_Avoyelles'!AA19+'5A2E_Delhi'!AA19+'5A2F_BelleChasse'!AA19+'5A2H_MAX'!AA19</f>
        <v>0</v>
      </c>
      <c r="AB19" s="22">
        <f>'5A2A_NewVision'!AB19+'5A2B_Glencoe'!AB19+'5A2C_ISL'!AB19+'5A2D_Avoyelles'!AB19+'5A2E_Delhi'!AB19+'5A2F_BelleChasse'!AB19+'5A2H_MAX'!AB19</f>
        <v>0</v>
      </c>
      <c r="AC19" s="10">
        <f>'5A2A_NewVision'!AC19+'5A2B_Glencoe'!AC19+'5A2C_ISL'!AC19+'5A2D_Avoyelles'!AC19+'5A2E_Delhi'!AC19+'5A2F_BelleChasse'!AC19+'5A2H_MAX'!AC19</f>
        <v>0</v>
      </c>
      <c r="AD19" s="10">
        <f>'5A2A_NewVision'!AD19+'5A2B_Glencoe'!AD19+'5A2C_ISL'!AD19+'5A2D_Avoyelles'!AD19+'5A2E_Delhi'!AD19+'5A2F_BelleChasse'!AD19+'5A2H_MAX'!AD19</f>
        <v>0</v>
      </c>
      <c r="AE19" s="22">
        <f>'5A2A_NewVision'!AE19+'5A2B_Glencoe'!AE19+'5A2C_ISL'!AE19+'5A2D_Avoyelles'!AE19+'5A2E_Delhi'!AE19+'5A2F_BelleChasse'!AE19+'5A2H_MAX'!AE19</f>
        <v>0</v>
      </c>
      <c r="AF19" s="26">
        <f>'5A2A_NewVision'!AF19+'5A2B_Glencoe'!AF19+'5A2C_ISL'!AF19+'5A2D_Avoyelles'!AF19+'5A2E_Delhi'!AF19+'5A2F_BelleChasse'!AF19+'5A2H_MAX'!AF19</f>
        <v>0</v>
      </c>
    </row>
    <row r="20" spans="1:32" ht="16.149999999999999" customHeight="1" x14ac:dyDescent="0.2">
      <c r="A20" s="8">
        <v>14</v>
      </c>
      <c r="B20" s="9" t="s">
        <v>18</v>
      </c>
      <c r="C20" s="177">
        <f>'5A2A_NewVision'!C20+'5A2B_Glencoe'!C20+'5A2C_ISL'!C20+'5A2D_Avoyelles'!C20+'5A2E_Delhi'!C20+'5A2F_BelleChasse'!C20+'5A2H_MAX'!C20</f>
        <v>0</v>
      </c>
      <c r="D20" s="10">
        <f>'9_Per Pupil Summary'!O19</f>
        <v>8758.8034818138913</v>
      </c>
      <c r="E20" s="19">
        <f>'5A2A_NewVision'!E20+'5A2B_Glencoe'!E20+'5A2C_ISL'!E20+'5A2D_Avoyelles'!E20+'5A2E_Delhi'!E20+'5A2F_BelleChasse'!E20+'5A2H_MAX'!E20</f>
        <v>0</v>
      </c>
      <c r="F20" s="19"/>
      <c r="G20" s="19">
        <f>'5A2A_NewVision'!G20+'5A2B_Glencoe'!G20+'5A2C_ISL'!G20+'5A2D_Avoyelles'!G20+'5A2E_Delhi'!G20+'5A2F_BelleChasse'!G20+'5A2H_MAX'!G20</f>
        <v>0</v>
      </c>
      <c r="H20" s="190">
        <f>'5A2A_NewVision'!H20+'5A2B_Glencoe'!H20+'5A2C_ISL'!H20+'5A2D_Avoyelles'!H20+'5A2E_Delhi'!H20+'5A2F_BelleChasse'!H20+'5A2H_MAX'!H20</f>
        <v>0</v>
      </c>
      <c r="I20" s="10">
        <f>'9_Per Pupil Summary'!I19</f>
        <v>670.65817625546651</v>
      </c>
      <c r="J20" s="19">
        <f>'5A2A_NewVision'!J20+'5A2B_Glencoe'!J20+'5A2C_ISL'!J20+'5A2D_Avoyelles'!J20+'5A2E_Delhi'!J20+'5A2F_BelleChasse'!J20+'5A2H_MAX'!J20</f>
        <v>0</v>
      </c>
      <c r="K20" s="190">
        <f>'5A2A_NewVision'!K20+'5A2B_Glencoe'!K20+'5A2C_ISL'!K20+'5A2D_Avoyelles'!K20+'5A2E_Delhi'!K20+'5A2F_BelleChasse'!K20+'5A2H_MAX'!K20</f>
        <v>0</v>
      </c>
      <c r="L20" s="10">
        <f>'9_Per Pupil Summary'!J19</f>
        <v>182.90677534239995</v>
      </c>
      <c r="M20" s="19">
        <f>'5A2A_NewVision'!M20+'5A2B_Glencoe'!M20+'5A2C_ISL'!M20+'5A2D_Avoyelles'!M20+'5A2E_Delhi'!M20+'5A2F_BelleChasse'!M20+'5A2H_MAX'!M20</f>
        <v>0</v>
      </c>
      <c r="N20" s="190">
        <f>'5A2A_NewVision'!N20+'5A2B_Glencoe'!N20+'5A2C_ISL'!N20+'5A2D_Avoyelles'!N20+'5A2E_Delhi'!N20+'5A2F_BelleChasse'!N20+'5A2H_MAX'!N20</f>
        <v>0</v>
      </c>
      <c r="O20" s="10">
        <f>'9_Per Pupil Summary'!K19</f>
        <v>4572.669383559999</v>
      </c>
      <c r="P20" s="19">
        <f>'5A2A_NewVision'!P20+'5A2B_Glencoe'!P20+'5A2C_ISL'!P20+'5A2D_Avoyelles'!P20+'5A2E_Delhi'!P20+'5A2F_BelleChasse'!P20+'5A2H_MAX'!P20</f>
        <v>0</v>
      </c>
      <c r="Q20" s="190">
        <f>'5A2A_NewVision'!Q20+'5A2B_Glencoe'!Q20+'5A2C_ISL'!Q20+'5A2D_Avoyelles'!Q20+'5A2E_Delhi'!Q20+'5A2F_BelleChasse'!Q20+'5A2H_MAX'!Q20</f>
        <v>0</v>
      </c>
      <c r="R20" s="10">
        <f>'9_Per Pupil Summary'!L19</f>
        <v>1829.0677534239996</v>
      </c>
      <c r="S20" s="19">
        <f>'5A2A_NewVision'!S20+'5A2B_Glencoe'!S20+'5A2C_ISL'!S20+'5A2D_Avoyelles'!S20+'5A2E_Delhi'!S20+'5A2F_BelleChasse'!S20+'5A2H_MAX'!S20</f>
        <v>0</v>
      </c>
      <c r="T20" s="22">
        <f>'5A2A_NewVision'!T20+'5A2B_Glencoe'!T20+'5A2C_ISL'!T20+'5A2D_Avoyelles'!T20+'5A2E_Delhi'!T20+'5A2F_BelleChasse'!T20+'5A2H_MAX'!T20</f>
        <v>0</v>
      </c>
      <c r="U20" s="10">
        <f>'5A2A_NewVision'!U20+'5A2B_Glencoe'!U20+'5A2C_ISL'!U20+'5A2D_Avoyelles'!U20+'5A2E_Delhi'!U20+'5A2F_BelleChasse'!U20+'5A2H_MAX'!U20</f>
        <v>0</v>
      </c>
      <c r="V20" s="10">
        <f>'5A2A_NewVision'!V20+'5A2B_Glencoe'!V20+'5A2C_ISL'!V20+'5A2D_Avoyelles'!V20+'5A2E_Delhi'!V20+'5A2F_BelleChasse'!V20+'5A2H_MAX'!V20</f>
        <v>0</v>
      </c>
      <c r="W20" s="11">
        <f>'5A2A_NewVision'!W20+'5A2B_Glencoe'!W20+'5A2C_ISL'!W20+'5A2D_Avoyelles'!W20+'5A2E_Delhi'!W20+'5A2F_BelleChasse'!W20+'5A2H_MAX'!W20</f>
        <v>0</v>
      </c>
      <c r="X20" s="22">
        <f>'5A2A_NewVision'!X20+'5A2B_Glencoe'!X20+'5A2C_ISL'!X20+'5A2D_Avoyelles'!X20+'5A2E_Delhi'!X20+'5A2F_BelleChasse'!X20+'5A2H_MAX'!X20</f>
        <v>0</v>
      </c>
      <c r="Y20" s="19">
        <f>'5A2A_NewVision'!Y20+'5A2B_Glencoe'!Y20+'5A2C_ISL'!Y20+'5A2D_Avoyelles'!Y20+'5A2E_Delhi'!Y20+'5A2F_BelleChasse'!Y20+'5A2H_MAX'!Y20</f>
        <v>0</v>
      </c>
      <c r="Z20" s="22">
        <f>'5A2A_NewVision'!Z20+'5A2B_Glencoe'!Z20+'5A2C_ISL'!Z20+'5A2D_Avoyelles'!Z20+'5A2E_Delhi'!Z20+'5A2F_BelleChasse'!Z20+'5A2H_MAX'!Z20</f>
        <v>0</v>
      </c>
      <c r="AA20" s="10">
        <f>'5A2A_NewVision'!AA20+'5A2B_Glencoe'!AA20+'5A2C_ISL'!AA20+'5A2D_Avoyelles'!AA20+'5A2E_Delhi'!AA20+'5A2F_BelleChasse'!AA20+'5A2H_MAX'!AA20</f>
        <v>0</v>
      </c>
      <c r="AB20" s="22">
        <f>'5A2A_NewVision'!AB20+'5A2B_Glencoe'!AB20+'5A2C_ISL'!AB20+'5A2D_Avoyelles'!AB20+'5A2E_Delhi'!AB20+'5A2F_BelleChasse'!AB20+'5A2H_MAX'!AB20</f>
        <v>0</v>
      </c>
      <c r="AC20" s="10">
        <f>'5A2A_NewVision'!AC20+'5A2B_Glencoe'!AC20+'5A2C_ISL'!AC20+'5A2D_Avoyelles'!AC20+'5A2E_Delhi'!AC20+'5A2F_BelleChasse'!AC20+'5A2H_MAX'!AC20</f>
        <v>0</v>
      </c>
      <c r="AD20" s="10">
        <f>'5A2A_NewVision'!AD20+'5A2B_Glencoe'!AD20+'5A2C_ISL'!AD20+'5A2D_Avoyelles'!AD20+'5A2E_Delhi'!AD20+'5A2F_BelleChasse'!AD20+'5A2H_MAX'!AD20</f>
        <v>0</v>
      </c>
      <c r="AE20" s="22">
        <f>'5A2A_NewVision'!AE20+'5A2B_Glencoe'!AE20+'5A2C_ISL'!AE20+'5A2D_Avoyelles'!AE20+'5A2E_Delhi'!AE20+'5A2F_BelleChasse'!AE20+'5A2H_MAX'!AE20</f>
        <v>0</v>
      </c>
      <c r="AF20" s="26">
        <f>'5A2A_NewVision'!AF20+'5A2B_Glencoe'!AF20+'5A2C_ISL'!AF20+'5A2D_Avoyelles'!AF20+'5A2E_Delhi'!AF20+'5A2F_BelleChasse'!AF20+'5A2H_MAX'!AF20</f>
        <v>0</v>
      </c>
    </row>
    <row r="21" spans="1:32" ht="16.149999999999999" customHeight="1" x14ac:dyDescent="0.2">
      <c r="A21" s="3">
        <v>15</v>
      </c>
      <c r="B21" s="4" t="s">
        <v>19</v>
      </c>
      <c r="C21" s="178">
        <f>'5A2A_NewVision'!C21+'5A2B_Glencoe'!C21+'5A2C_ISL'!C21+'5A2D_Avoyelles'!C21+'5A2E_Delhi'!C21+'5A2F_BelleChasse'!C21+'5A2H_MAX'!C21</f>
        <v>0</v>
      </c>
      <c r="D21" s="5">
        <f>'9_Per Pupil Summary'!O20</f>
        <v>8425.3428967457876</v>
      </c>
      <c r="E21" s="20">
        <f>'5A2A_NewVision'!E21+'5A2B_Glencoe'!E21+'5A2C_ISL'!E21+'5A2D_Avoyelles'!E21+'5A2E_Delhi'!E21+'5A2F_BelleChasse'!E21+'5A2H_MAX'!E21</f>
        <v>0</v>
      </c>
      <c r="F21" s="20"/>
      <c r="G21" s="20">
        <f>'5A2A_NewVision'!G21+'5A2B_Glencoe'!G21+'5A2C_ISL'!G21+'5A2D_Avoyelles'!G21+'5A2E_Delhi'!G21+'5A2F_BelleChasse'!G21+'5A2H_MAX'!G21</f>
        <v>0</v>
      </c>
      <c r="H21" s="191">
        <f>'5A2A_NewVision'!H21+'5A2B_Glencoe'!H21+'5A2C_ISL'!H21+'5A2D_Avoyelles'!H21+'5A2E_Delhi'!H21+'5A2F_BelleChasse'!H21+'5A2H_MAX'!H21</f>
        <v>0</v>
      </c>
      <c r="I21" s="5">
        <f>'9_Per Pupil Summary'!I20</f>
        <v>714.19543728407302</v>
      </c>
      <c r="J21" s="20">
        <f>'5A2A_NewVision'!J21+'5A2B_Glencoe'!J21+'5A2C_ISL'!J21+'5A2D_Avoyelles'!J21+'5A2E_Delhi'!J21+'5A2F_BelleChasse'!J21+'5A2H_MAX'!J21</f>
        <v>0</v>
      </c>
      <c r="K21" s="191">
        <f>'5A2A_NewVision'!K21+'5A2B_Glencoe'!K21+'5A2C_ISL'!K21+'5A2D_Avoyelles'!K21+'5A2E_Delhi'!K21+'5A2F_BelleChasse'!K21+'5A2H_MAX'!K21</f>
        <v>0</v>
      </c>
      <c r="L21" s="5">
        <f>'9_Per Pupil Summary'!J20</f>
        <v>194.78057380474718</v>
      </c>
      <c r="M21" s="20">
        <f>'5A2A_NewVision'!M21+'5A2B_Glencoe'!M21+'5A2C_ISL'!M21+'5A2D_Avoyelles'!M21+'5A2E_Delhi'!M21+'5A2F_BelleChasse'!M21+'5A2H_MAX'!M21</f>
        <v>0</v>
      </c>
      <c r="N21" s="191">
        <f>'5A2A_NewVision'!N21+'5A2B_Glencoe'!N21+'5A2C_ISL'!N21+'5A2D_Avoyelles'!N21+'5A2E_Delhi'!N21+'5A2F_BelleChasse'!N21+'5A2H_MAX'!N21</f>
        <v>0</v>
      </c>
      <c r="O21" s="5">
        <f>'9_Per Pupil Summary'!K20</f>
        <v>4869.5143451186805</v>
      </c>
      <c r="P21" s="20">
        <f>'5A2A_NewVision'!P21+'5A2B_Glencoe'!P21+'5A2C_ISL'!P21+'5A2D_Avoyelles'!P21+'5A2E_Delhi'!P21+'5A2F_BelleChasse'!P21+'5A2H_MAX'!P21</f>
        <v>0</v>
      </c>
      <c r="Q21" s="191">
        <f>'5A2A_NewVision'!Q21+'5A2B_Glencoe'!Q21+'5A2C_ISL'!Q21+'5A2D_Avoyelles'!Q21+'5A2E_Delhi'!Q21+'5A2F_BelleChasse'!Q21+'5A2H_MAX'!Q21</f>
        <v>0</v>
      </c>
      <c r="R21" s="5">
        <f>'9_Per Pupil Summary'!L20</f>
        <v>1947.8057380474718</v>
      </c>
      <c r="S21" s="20">
        <f>'5A2A_NewVision'!S21+'5A2B_Glencoe'!S21+'5A2C_ISL'!S21+'5A2D_Avoyelles'!S21+'5A2E_Delhi'!S21+'5A2F_BelleChasse'!S21+'5A2H_MAX'!S21</f>
        <v>0</v>
      </c>
      <c r="T21" s="23">
        <f>'5A2A_NewVision'!T21+'5A2B_Glencoe'!T21+'5A2C_ISL'!T21+'5A2D_Avoyelles'!T21+'5A2E_Delhi'!T21+'5A2F_BelleChasse'!T21+'5A2H_MAX'!T21</f>
        <v>0</v>
      </c>
      <c r="U21" s="5">
        <f>'5A2A_NewVision'!U21+'5A2B_Glencoe'!U21+'5A2C_ISL'!U21+'5A2D_Avoyelles'!U21+'5A2E_Delhi'!U21+'5A2F_BelleChasse'!U21+'5A2H_MAX'!U21</f>
        <v>0</v>
      </c>
      <c r="V21" s="5">
        <f>'5A2A_NewVision'!V21+'5A2B_Glencoe'!V21+'5A2C_ISL'!V21+'5A2D_Avoyelles'!V21+'5A2E_Delhi'!V21+'5A2F_BelleChasse'!V21+'5A2H_MAX'!V21</f>
        <v>0</v>
      </c>
      <c r="W21" s="6">
        <f>'5A2A_NewVision'!W21+'5A2B_Glencoe'!W21+'5A2C_ISL'!W21+'5A2D_Avoyelles'!W21+'5A2E_Delhi'!W21+'5A2F_BelleChasse'!W21+'5A2H_MAX'!W21</f>
        <v>0</v>
      </c>
      <c r="X21" s="23">
        <f>'5A2A_NewVision'!X21+'5A2B_Glencoe'!X21+'5A2C_ISL'!X21+'5A2D_Avoyelles'!X21+'5A2E_Delhi'!X21+'5A2F_BelleChasse'!X21+'5A2H_MAX'!X21</f>
        <v>0</v>
      </c>
      <c r="Y21" s="20">
        <f>'5A2A_NewVision'!Y21+'5A2B_Glencoe'!Y21+'5A2C_ISL'!Y21+'5A2D_Avoyelles'!Y21+'5A2E_Delhi'!Y21+'5A2F_BelleChasse'!Y21+'5A2H_MAX'!Y21</f>
        <v>0</v>
      </c>
      <c r="Z21" s="23">
        <f>'5A2A_NewVision'!Z21+'5A2B_Glencoe'!Z21+'5A2C_ISL'!Z21+'5A2D_Avoyelles'!Z21+'5A2E_Delhi'!Z21+'5A2F_BelleChasse'!Z21+'5A2H_MAX'!Z21</f>
        <v>0</v>
      </c>
      <c r="AA21" s="5">
        <f>'5A2A_NewVision'!AA21+'5A2B_Glencoe'!AA21+'5A2C_ISL'!AA21+'5A2D_Avoyelles'!AA21+'5A2E_Delhi'!AA21+'5A2F_BelleChasse'!AA21+'5A2H_MAX'!AA21</f>
        <v>0</v>
      </c>
      <c r="AB21" s="23">
        <f>'5A2A_NewVision'!AB21+'5A2B_Glencoe'!AB21+'5A2C_ISL'!AB21+'5A2D_Avoyelles'!AB21+'5A2E_Delhi'!AB21+'5A2F_BelleChasse'!AB21+'5A2H_MAX'!AB21</f>
        <v>0</v>
      </c>
      <c r="AC21" s="7">
        <f>'5A2A_NewVision'!AC21+'5A2B_Glencoe'!AC21+'5A2C_ISL'!AC21+'5A2D_Avoyelles'!AC21+'5A2E_Delhi'!AC21+'5A2F_BelleChasse'!AC21+'5A2H_MAX'!AC21</f>
        <v>0</v>
      </c>
      <c r="AD21" s="5">
        <f>'5A2A_NewVision'!AD21+'5A2B_Glencoe'!AD21+'5A2C_ISL'!AD21+'5A2D_Avoyelles'!AD21+'5A2E_Delhi'!AD21+'5A2F_BelleChasse'!AD21+'5A2H_MAX'!AD21</f>
        <v>0</v>
      </c>
      <c r="AE21" s="24">
        <f>'5A2A_NewVision'!AE21+'5A2B_Glencoe'!AE21+'5A2C_ISL'!AE21+'5A2D_Avoyelles'!AE21+'5A2E_Delhi'!AE21+'5A2F_BelleChasse'!AE21+'5A2H_MAX'!AE21</f>
        <v>0</v>
      </c>
      <c r="AF21" s="24">
        <f>'5A2A_NewVision'!AF21+'5A2B_Glencoe'!AF21+'5A2C_ISL'!AF21+'5A2D_Avoyelles'!AF21+'5A2E_Delhi'!AF21+'5A2F_BelleChasse'!AF21+'5A2H_MAX'!AF21</f>
        <v>0</v>
      </c>
    </row>
    <row r="22" spans="1:32" ht="16.149999999999999" customHeight="1" x14ac:dyDescent="0.2">
      <c r="A22" s="12">
        <v>16</v>
      </c>
      <c r="B22" s="13" t="s">
        <v>20</v>
      </c>
      <c r="C22" s="176">
        <f>'5A2A_NewVision'!C22+'5A2B_Glencoe'!C22+'5A2C_ISL'!C22+'5A2D_Avoyelles'!C22+'5A2E_Delhi'!C22+'5A2F_BelleChasse'!C22+'5A2H_MAX'!C22</f>
        <v>0</v>
      </c>
      <c r="D22" s="14">
        <f>'9_Per Pupil Summary'!O21</f>
        <v>15522.720309947965</v>
      </c>
      <c r="E22" s="18">
        <f>'5A2A_NewVision'!E22+'5A2B_Glencoe'!E22+'5A2C_ISL'!E22+'5A2D_Avoyelles'!E22+'5A2E_Delhi'!E22+'5A2F_BelleChasse'!E22+'5A2H_MAX'!E22</f>
        <v>0</v>
      </c>
      <c r="F22" s="18"/>
      <c r="G22" s="18">
        <f>'5A2A_NewVision'!G22+'5A2B_Glencoe'!G22+'5A2C_ISL'!G22+'5A2D_Avoyelles'!G22+'5A2E_Delhi'!G22+'5A2F_BelleChasse'!G22+'5A2H_MAX'!G22</f>
        <v>0</v>
      </c>
      <c r="H22" s="189">
        <f>'5A2A_NewVision'!H22+'5A2B_Glencoe'!H22+'5A2C_ISL'!H22+'5A2D_Avoyelles'!H22+'5A2E_Delhi'!H22+'5A2F_BelleChasse'!H22+'5A2H_MAX'!H22</f>
        <v>0</v>
      </c>
      <c r="I22" s="14">
        <f>'9_Per Pupil Summary'!I21</f>
        <v>284.31987995325807</v>
      </c>
      <c r="J22" s="18">
        <f>'5A2A_NewVision'!J22+'5A2B_Glencoe'!J22+'5A2C_ISL'!J22+'5A2D_Avoyelles'!J22+'5A2E_Delhi'!J22+'5A2F_BelleChasse'!J22+'5A2H_MAX'!J22</f>
        <v>0</v>
      </c>
      <c r="K22" s="189">
        <f>'5A2A_NewVision'!K22+'5A2B_Glencoe'!K22+'5A2C_ISL'!K22+'5A2D_Avoyelles'!K22+'5A2E_Delhi'!K22+'5A2F_BelleChasse'!K22+'5A2H_MAX'!K22</f>
        <v>0</v>
      </c>
      <c r="L22" s="14">
        <f>'9_Per Pupil Summary'!J21</f>
        <v>77.541785441797629</v>
      </c>
      <c r="M22" s="18">
        <f>'5A2A_NewVision'!M22+'5A2B_Glencoe'!M22+'5A2C_ISL'!M22+'5A2D_Avoyelles'!M22+'5A2E_Delhi'!M22+'5A2F_BelleChasse'!M22+'5A2H_MAX'!M22</f>
        <v>0</v>
      </c>
      <c r="N22" s="189">
        <f>'5A2A_NewVision'!N22+'5A2B_Glencoe'!N22+'5A2C_ISL'!N22+'5A2D_Avoyelles'!N22+'5A2E_Delhi'!N22+'5A2F_BelleChasse'!N22+'5A2H_MAX'!N22</f>
        <v>0</v>
      </c>
      <c r="O22" s="14">
        <f>'9_Per Pupil Summary'!K21</f>
        <v>1938.5446360449409</v>
      </c>
      <c r="P22" s="18">
        <f>'5A2A_NewVision'!P22+'5A2B_Glencoe'!P22+'5A2C_ISL'!P22+'5A2D_Avoyelles'!P22+'5A2E_Delhi'!P22+'5A2F_BelleChasse'!P22+'5A2H_MAX'!P22</f>
        <v>0</v>
      </c>
      <c r="Q22" s="189">
        <f>'5A2A_NewVision'!Q22+'5A2B_Glencoe'!Q22+'5A2C_ISL'!Q22+'5A2D_Avoyelles'!Q22+'5A2E_Delhi'!Q22+'5A2F_BelleChasse'!Q22+'5A2H_MAX'!Q22</f>
        <v>0</v>
      </c>
      <c r="R22" s="14">
        <f>'9_Per Pupil Summary'!L21</f>
        <v>775.4178544179764</v>
      </c>
      <c r="S22" s="18">
        <f>'5A2A_NewVision'!S22+'5A2B_Glencoe'!S22+'5A2C_ISL'!S22+'5A2D_Avoyelles'!S22+'5A2E_Delhi'!S22+'5A2F_BelleChasse'!S22+'5A2H_MAX'!S22</f>
        <v>0</v>
      </c>
      <c r="T22" s="21">
        <f>'5A2A_NewVision'!T22+'5A2B_Glencoe'!T22+'5A2C_ISL'!T22+'5A2D_Avoyelles'!T22+'5A2E_Delhi'!T22+'5A2F_BelleChasse'!T22+'5A2H_MAX'!T22</f>
        <v>0</v>
      </c>
      <c r="U22" s="14">
        <f>'5A2A_NewVision'!U22+'5A2B_Glencoe'!U22+'5A2C_ISL'!U22+'5A2D_Avoyelles'!U22+'5A2E_Delhi'!U22+'5A2F_BelleChasse'!U22+'5A2H_MAX'!U22</f>
        <v>0</v>
      </c>
      <c r="V22" s="14">
        <f>'5A2A_NewVision'!V22+'5A2B_Glencoe'!V22+'5A2C_ISL'!V22+'5A2D_Avoyelles'!V22+'5A2E_Delhi'!V22+'5A2F_BelleChasse'!V22+'5A2H_MAX'!V22</f>
        <v>0</v>
      </c>
      <c r="W22" s="15">
        <f>'5A2A_NewVision'!W22+'5A2B_Glencoe'!W22+'5A2C_ISL'!W22+'5A2D_Avoyelles'!W22+'5A2E_Delhi'!W22+'5A2F_BelleChasse'!W22+'5A2H_MAX'!W22</f>
        <v>0</v>
      </c>
      <c r="X22" s="21">
        <f>'5A2A_NewVision'!X22+'5A2B_Glencoe'!X22+'5A2C_ISL'!X22+'5A2D_Avoyelles'!X22+'5A2E_Delhi'!X22+'5A2F_BelleChasse'!X22+'5A2H_MAX'!X22</f>
        <v>0</v>
      </c>
      <c r="Y22" s="18">
        <f>'5A2A_NewVision'!Y22+'5A2B_Glencoe'!Y22+'5A2C_ISL'!Y22+'5A2D_Avoyelles'!Y22+'5A2E_Delhi'!Y22+'5A2F_BelleChasse'!Y22+'5A2H_MAX'!Y22</f>
        <v>0</v>
      </c>
      <c r="Z22" s="21">
        <f>'5A2A_NewVision'!Z22+'5A2B_Glencoe'!Z22+'5A2C_ISL'!Z22+'5A2D_Avoyelles'!Z22+'5A2E_Delhi'!Z22+'5A2F_BelleChasse'!Z22+'5A2H_MAX'!Z22</f>
        <v>0</v>
      </c>
      <c r="AA22" s="14">
        <f>'5A2A_NewVision'!AA22+'5A2B_Glencoe'!AA22+'5A2C_ISL'!AA22+'5A2D_Avoyelles'!AA22+'5A2E_Delhi'!AA22+'5A2F_BelleChasse'!AA22+'5A2H_MAX'!AA22</f>
        <v>0</v>
      </c>
      <c r="AB22" s="21">
        <f>'5A2A_NewVision'!AB22+'5A2B_Glencoe'!AB22+'5A2C_ISL'!AB22+'5A2D_Avoyelles'!AB22+'5A2E_Delhi'!AB22+'5A2F_BelleChasse'!AB22+'5A2H_MAX'!AB22</f>
        <v>0</v>
      </c>
      <c r="AC22" s="14">
        <f>'5A2A_NewVision'!AC22+'5A2B_Glencoe'!AC22+'5A2C_ISL'!AC22+'5A2D_Avoyelles'!AC22+'5A2E_Delhi'!AC22+'5A2F_BelleChasse'!AC22+'5A2H_MAX'!AC22</f>
        <v>0</v>
      </c>
      <c r="AD22" s="14">
        <f>'5A2A_NewVision'!AD22+'5A2B_Glencoe'!AD22+'5A2C_ISL'!AD22+'5A2D_Avoyelles'!AD22+'5A2E_Delhi'!AD22+'5A2F_BelleChasse'!AD22+'5A2H_MAX'!AD22</f>
        <v>0</v>
      </c>
      <c r="AE22" s="21">
        <f>'5A2A_NewVision'!AE22+'5A2B_Glencoe'!AE22+'5A2C_ISL'!AE22+'5A2D_Avoyelles'!AE22+'5A2E_Delhi'!AE22+'5A2F_BelleChasse'!AE22+'5A2H_MAX'!AE22</f>
        <v>0</v>
      </c>
      <c r="AF22" s="25">
        <f>'5A2A_NewVision'!AF22+'5A2B_Glencoe'!AF22+'5A2C_ISL'!AF22+'5A2D_Avoyelles'!AF22+'5A2E_Delhi'!AF22+'5A2F_BelleChasse'!AF22+'5A2H_MAX'!AF22</f>
        <v>0</v>
      </c>
    </row>
    <row r="23" spans="1:32" ht="16.149999999999999" customHeight="1" x14ac:dyDescent="0.2">
      <c r="A23" s="8">
        <v>17</v>
      </c>
      <c r="B23" s="9" t="s">
        <v>21</v>
      </c>
      <c r="C23" s="177">
        <f>'5A2A_NewVision'!C23+'5A2B_Glencoe'!C23+'5A2C_ISL'!C23+'5A2D_Avoyelles'!C23+'5A2E_Delhi'!C23+'5A2F_BelleChasse'!C23+'5A2H_MAX'!C23</f>
        <v>0</v>
      </c>
      <c r="D23" s="10">
        <f>'9_Per Pupil Summary'!O22</f>
        <v>11008.984631727451</v>
      </c>
      <c r="E23" s="19">
        <f>'5A2A_NewVision'!E23+'5A2B_Glencoe'!E23+'5A2C_ISL'!E23+'5A2D_Avoyelles'!E23+'5A2E_Delhi'!E23+'5A2F_BelleChasse'!E23+'5A2H_MAX'!E23</f>
        <v>0</v>
      </c>
      <c r="F23" s="19"/>
      <c r="G23" s="19">
        <f>'5A2A_NewVision'!G23+'5A2B_Glencoe'!G23+'5A2C_ISL'!G23+'5A2D_Avoyelles'!G23+'5A2E_Delhi'!G23+'5A2F_BelleChasse'!G23+'5A2H_MAX'!G23</f>
        <v>0</v>
      </c>
      <c r="H23" s="190">
        <f>'5A2A_NewVision'!H23+'5A2B_Glencoe'!H23+'5A2C_ISL'!H23+'5A2D_Avoyelles'!H23+'5A2E_Delhi'!H23+'5A2F_BelleChasse'!H23+'5A2H_MAX'!H23</f>
        <v>0</v>
      </c>
      <c r="I23" s="10">
        <f>'9_Per Pupil Summary'!I22</f>
        <v>453.90710111854622</v>
      </c>
      <c r="J23" s="19">
        <f>'5A2A_NewVision'!J23+'5A2B_Glencoe'!J23+'5A2C_ISL'!J23+'5A2D_Avoyelles'!J23+'5A2E_Delhi'!J23+'5A2F_BelleChasse'!J23+'5A2H_MAX'!J23</f>
        <v>0</v>
      </c>
      <c r="K23" s="190">
        <f>'5A2A_NewVision'!K23+'5A2B_Glencoe'!K23+'5A2C_ISL'!K23+'5A2D_Avoyelles'!K23+'5A2E_Delhi'!K23+'5A2F_BelleChasse'!K23+'5A2H_MAX'!K23</f>
        <v>0</v>
      </c>
      <c r="L23" s="10">
        <f>'9_Per Pupil Summary'!J22</f>
        <v>123.79284575960352</v>
      </c>
      <c r="M23" s="19">
        <f>'5A2A_NewVision'!M23+'5A2B_Glencoe'!M23+'5A2C_ISL'!M23+'5A2D_Avoyelles'!M23+'5A2E_Delhi'!M23+'5A2F_BelleChasse'!M23+'5A2H_MAX'!M23</f>
        <v>0</v>
      </c>
      <c r="N23" s="190">
        <f>'5A2A_NewVision'!N23+'5A2B_Glencoe'!N23+'5A2C_ISL'!N23+'5A2D_Avoyelles'!N23+'5A2E_Delhi'!N23+'5A2F_BelleChasse'!N23+'5A2H_MAX'!N23</f>
        <v>0</v>
      </c>
      <c r="O23" s="10">
        <f>'9_Per Pupil Summary'!K22</f>
        <v>3094.8211439900879</v>
      </c>
      <c r="P23" s="19">
        <f>'5A2A_NewVision'!P23+'5A2B_Glencoe'!P23+'5A2C_ISL'!P23+'5A2D_Avoyelles'!P23+'5A2E_Delhi'!P23+'5A2F_BelleChasse'!P23+'5A2H_MAX'!P23</f>
        <v>0</v>
      </c>
      <c r="Q23" s="190">
        <f>'5A2A_NewVision'!Q23+'5A2B_Glencoe'!Q23+'5A2C_ISL'!Q23+'5A2D_Avoyelles'!Q23+'5A2E_Delhi'!Q23+'5A2F_BelleChasse'!Q23+'5A2H_MAX'!Q23</f>
        <v>0</v>
      </c>
      <c r="R23" s="10">
        <f>'9_Per Pupil Summary'!L22</f>
        <v>1237.9284575960353</v>
      </c>
      <c r="S23" s="19">
        <f>'5A2A_NewVision'!S23+'5A2B_Glencoe'!S23+'5A2C_ISL'!S23+'5A2D_Avoyelles'!S23+'5A2E_Delhi'!S23+'5A2F_BelleChasse'!S23+'5A2H_MAX'!S23</f>
        <v>0</v>
      </c>
      <c r="T23" s="22">
        <f>'5A2A_NewVision'!T23+'5A2B_Glencoe'!T23+'5A2C_ISL'!T23+'5A2D_Avoyelles'!T23+'5A2E_Delhi'!T23+'5A2F_BelleChasse'!T23+'5A2H_MAX'!T23</f>
        <v>0</v>
      </c>
      <c r="U23" s="10">
        <f>'5A2A_NewVision'!U23+'5A2B_Glencoe'!U23+'5A2C_ISL'!U23+'5A2D_Avoyelles'!U23+'5A2E_Delhi'!U23+'5A2F_BelleChasse'!U23+'5A2H_MAX'!U23</f>
        <v>0</v>
      </c>
      <c r="V23" s="10">
        <f>'5A2A_NewVision'!V23+'5A2B_Glencoe'!V23+'5A2C_ISL'!V23+'5A2D_Avoyelles'!V23+'5A2E_Delhi'!V23+'5A2F_BelleChasse'!V23+'5A2H_MAX'!V23</f>
        <v>0</v>
      </c>
      <c r="W23" s="11">
        <f>'5A2A_NewVision'!W23+'5A2B_Glencoe'!W23+'5A2C_ISL'!W23+'5A2D_Avoyelles'!W23+'5A2E_Delhi'!W23+'5A2F_BelleChasse'!W23+'5A2H_MAX'!W23</f>
        <v>0</v>
      </c>
      <c r="X23" s="22">
        <f>'5A2A_NewVision'!X23+'5A2B_Glencoe'!X23+'5A2C_ISL'!X23+'5A2D_Avoyelles'!X23+'5A2E_Delhi'!X23+'5A2F_BelleChasse'!X23+'5A2H_MAX'!X23</f>
        <v>0</v>
      </c>
      <c r="Y23" s="19">
        <f>'5A2A_NewVision'!Y23+'5A2B_Glencoe'!Y23+'5A2C_ISL'!Y23+'5A2D_Avoyelles'!Y23+'5A2E_Delhi'!Y23+'5A2F_BelleChasse'!Y23+'5A2H_MAX'!Y23</f>
        <v>0</v>
      </c>
      <c r="Z23" s="22">
        <f>'5A2A_NewVision'!Z23+'5A2B_Glencoe'!Z23+'5A2C_ISL'!Z23+'5A2D_Avoyelles'!Z23+'5A2E_Delhi'!Z23+'5A2F_BelleChasse'!Z23+'5A2H_MAX'!Z23</f>
        <v>0</v>
      </c>
      <c r="AA23" s="10">
        <f>'5A2A_NewVision'!AA23+'5A2B_Glencoe'!AA23+'5A2C_ISL'!AA23+'5A2D_Avoyelles'!AA23+'5A2E_Delhi'!AA23+'5A2F_BelleChasse'!AA23+'5A2H_MAX'!AA23</f>
        <v>0</v>
      </c>
      <c r="AB23" s="22">
        <f>'5A2A_NewVision'!AB23+'5A2B_Glencoe'!AB23+'5A2C_ISL'!AB23+'5A2D_Avoyelles'!AB23+'5A2E_Delhi'!AB23+'5A2F_BelleChasse'!AB23+'5A2H_MAX'!AB23</f>
        <v>0</v>
      </c>
      <c r="AC23" s="10">
        <f>'5A2A_NewVision'!AC23+'5A2B_Glencoe'!AC23+'5A2C_ISL'!AC23+'5A2D_Avoyelles'!AC23+'5A2E_Delhi'!AC23+'5A2F_BelleChasse'!AC23+'5A2H_MAX'!AC23</f>
        <v>0</v>
      </c>
      <c r="AD23" s="10">
        <f>'5A2A_NewVision'!AD23+'5A2B_Glencoe'!AD23+'5A2C_ISL'!AD23+'5A2D_Avoyelles'!AD23+'5A2E_Delhi'!AD23+'5A2F_BelleChasse'!AD23+'5A2H_MAX'!AD23</f>
        <v>0</v>
      </c>
      <c r="AE23" s="22">
        <f>'5A2A_NewVision'!AE23+'5A2B_Glencoe'!AE23+'5A2C_ISL'!AE23+'5A2D_Avoyelles'!AE23+'5A2E_Delhi'!AE23+'5A2F_BelleChasse'!AE23+'5A2H_MAX'!AE23</f>
        <v>0</v>
      </c>
      <c r="AF23" s="26">
        <f>'5A2A_NewVision'!AF23+'5A2B_Glencoe'!AF23+'5A2C_ISL'!AF23+'5A2D_Avoyelles'!AF23+'5A2E_Delhi'!AF23+'5A2F_BelleChasse'!AF23+'5A2H_MAX'!AF23</f>
        <v>0</v>
      </c>
    </row>
    <row r="24" spans="1:32" ht="16.149999999999999" customHeight="1" x14ac:dyDescent="0.2">
      <c r="A24" s="8">
        <v>18</v>
      </c>
      <c r="B24" s="9" t="s">
        <v>22</v>
      </c>
      <c r="C24" s="177">
        <f>'5A2A_NewVision'!C24+'5A2B_Glencoe'!C24+'5A2C_ISL'!C24+'5A2D_Avoyelles'!C24+'5A2E_Delhi'!C24+'5A2F_BelleChasse'!C24+'5A2H_MAX'!C24</f>
        <v>0</v>
      </c>
      <c r="D24" s="10">
        <f>'9_Per Pupil Summary'!O23</f>
        <v>8938.2064998020433</v>
      </c>
      <c r="E24" s="19">
        <f>'5A2A_NewVision'!E24+'5A2B_Glencoe'!E24+'5A2C_ISL'!E24+'5A2D_Avoyelles'!E24+'5A2E_Delhi'!E24+'5A2F_BelleChasse'!E24+'5A2H_MAX'!E24</f>
        <v>0</v>
      </c>
      <c r="F24" s="19"/>
      <c r="G24" s="19">
        <f>'5A2A_NewVision'!G24+'5A2B_Glencoe'!G24+'5A2C_ISL'!G24+'5A2D_Avoyelles'!G24+'5A2E_Delhi'!G24+'5A2F_BelleChasse'!G24+'5A2H_MAX'!G24</f>
        <v>0</v>
      </c>
      <c r="H24" s="190">
        <f>'5A2A_NewVision'!H24+'5A2B_Glencoe'!H24+'5A2C_ISL'!H24+'5A2D_Avoyelles'!H24+'5A2E_Delhi'!H24+'5A2F_BelleChasse'!H24+'5A2H_MAX'!H24</f>
        <v>0</v>
      </c>
      <c r="I24" s="10">
        <f>'9_Per Pupil Summary'!I23</f>
        <v>674.04679981946333</v>
      </c>
      <c r="J24" s="19">
        <f>'5A2A_NewVision'!J24+'5A2B_Glencoe'!J24+'5A2C_ISL'!J24+'5A2D_Avoyelles'!J24+'5A2E_Delhi'!J24+'5A2F_BelleChasse'!J24+'5A2H_MAX'!J24</f>
        <v>0</v>
      </c>
      <c r="K24" s="190">
        <f>'5A2A_NewVision'!K24+'5A2B_Glencoe'!K24+'5A2C_ISL'!K24+'5A2D_Avoyelles'!K24+'5A2E_Delhi'!K24+'5A2F_BelleChasse'!K24+'5A2H_MAX'!K24</f>
        <v>0</v>
      </c>
      <c r="L24" s="10">
        <f>'9_Per Pupil Summary'!J23</f>
        <v>183.83094540530817</v>
      </c>
      <c r="M24" s="19">
        <f>'5A2A_NewVision'!M24+'5A2B_Glencoe'!M24+'5A2C_ISL'!M24+'5A2D_Avoyelles'!M24+'5A2E_Delhi'!M24+'5A2F_BelleChasse'!M24+'5A2H_MAX'!M24</f>
        <v>0</v>
      </c>
      <c r="N24" s="190">
        <f>'5A2A_NewVision'!N24+'5A2B_Glencoe'!N24+'5A2C_ISL'!N24+'5A2D_Avoyelles'!N24+'5A2E_Delhi'!N24+'5A2F_BelleChasse'!N24+'5A2H_MAX'!N24</f>
        <v>0</v>
      </c>
      <c r="O24" s="10">
        <f>'9_Per Pupil Summary'!K23</f>
        <v>4595.7736351327048</v>
      </c>
      <c r="P24" s="19">
        <f>'5A2A_NewVision'!P24+'5A2B_Glencoe'!P24+'5A2C_ISL'!P24+'5A2D_Avoyelles'!P24+'5A2E_Delhi'!P24+'5A2F_BelleChasse'!P24+'5A2H_MAX'!P24</f>
        <v>0</v>
      </c>
      <c r="Q24" s="190">
        <f>'5A2A_NewVision'!Q24+'5A2B_Glencoe'!Q24+'5A2C_ISL'!Q24+'5A2D_Avoyelles'!Q24+'5A2E_Delhi'!Q24+'5A2F_BelleChasse'!Q24+'5A2H_MAX'!Q24</f>
        <v>0</v>
      </c>
      <c r="R24" s="10">
        <f>'9_Per Pupil Summary'!L23</f>
        <v>0</v>
      </c>
      <c r="S24" s="19">
        <f>'5A2A_NewVision'!S24+'5A2B_Glencoe'!S24+'5A2C_ISL'!S24+'5A2D_Avoyelles'!S24+'5A2E_Delhi'!S24+'5A2F_BelleChasse'!S24+'5A2H_MAX'!S24</f>
        <v>0</v>
      </c>
      <c r="T24" s="22">
        <f>'5A2A_NewVision'!T24+'5A2B_Glencoe'!T24+'5A2C_ISL'!T24+'5A2D_Avoyelles'!T24+'5A2E_Delhi'!T24+'5A2F_BelleChasse'!T24+'5A2H_MAX'!T24</f>
        <v>0</v>
      </c>
      <c r="U24" s="10">
        <f>'5A2A_NewVision'!U24+'5A2B_Glencoe'!U24+'5A2C_ISL'!U24+'5A2D_Avoyelles'!U24+'5A2E_Delhi'!U24+'5A2F_BelleChasse'!U24+'5A2H_MAX'!U24</f>
        <v>0</v>
      </c>
      <c r="V24" s="10">
        <f>'5A2A_NewVision'!V24+'5A2B_Glencoe'!V24+'5A2C_ISL'!V24+'5A2D_Avoyelles'!V24+'5A2E_Delhi'!V24+'5A2F_BelleChasse'!V24+'5A2H_MAX'!V24</f>
        <v>0</v>
      </c>
      <c r="W24" s="11">
        <f>'5A2A_NewVision'!W24+'5A2B_Glencoe'!W24+'5A2C_ISL'!W24+'5A2D_Avoyelles'!W24+'5A2E_Delhi'!W24+'5A2F_BelleChasse'!W24+'5A2H_MAX'!W24</f>
        <v>0</v>
      </c>
      <c r="X24" s="22">
        <f>'5A2A_NewVision'!X24+'5A2B_Glencoe'!X24+'5A2C_ISL'!X24+'5A2D_Avoyelles'!X24+'5A2E_Delhi'!X24+'5A2F_BelleChasse'!X24+'5A2H_MAX'!X24</f>
        <v>0</v>
      </c>
      <c r="Y24" s="19">
        <f>'5A2A_NewVision'!Y24+'5A2B_Glencoe'!Y24+'5A2C_ISL'!Y24+'5A2D_Avoyelles'!Y24+'5A2E_Delhi'!Y24+'5A2F_BelleChasse'!Y24+'5A2H_MAX'!Y24</f>
        <v>0</v>
      </c>
      <c r="Z24" s="22">
        <f>'5A2A_NewVision'!Z24+'5A2B_Glencoe'!Z24+'5A2C_ISL'!Z24+'5A2D_Avoyelles'!Z24+'5A2E_Delhi'!Z24+'5A2F_BelleChasse'!Z24+'5A2H_MAX'!Z24</f>
        <v>0</v>
      </c>
      <c r="AA24" s="10">
        <f>'5A2A_NewVision'!AA24+'5A2B_Glencoe'!AA24+'5A2C_ISL'!AA24+'5A2D_Avoyelles'!AA24+'5A2E_Delhi'!AA24+'5A2F_BelleChasse'!AA24+'5A2H_MAX'!AA24</f>
        <v>0</v>
      </c>
      <c r="AB24" s="22">
        <f>'5A2A_NewVision'!AB24+'5A2B_Glencoe'!AB24+'5A2C_ISL'!AB24+'5A2D_Avoyelles'!AB24+'5A2E_Delhi'!AB24+'5A2F_BelleChasse'!AB24+'5A2H_MAX'!AB24</f>
        <v>0</v>
      </c>
      <c r="AC24" s="10">
        <f>'5A2A_NewVision'!AC24+'5A2B_Glencoe'!AC24+'5A2C_ISL'!AC24+'5A2D_Avoyelles'!AC24+'5A2E_Delhi'!AC24+'5A2F_BelleChasse'!AC24+'5A2H_MAX'!AC24</f>
        <v>0</v>
      </c>
      <c r="AD24" s="10">
        <f>'5A2A_NewVision'!AD24+'5A2B_Glencoe'!AD24+'5A2C_ISL'!AD24+'5A2D_Avoyelles'!AD24+'5A2E_Delhi'!AD24+'5A2F_BelleChasse'!AD24+'5A2H_MAX'!AD24</f>
        <v>0</v>
      </c>
      <c r="AE24" s="22">
        <f>'5A2A_NewVision'!AE24+'5A2B_Glencoe'!AE24+'5A2C_ISL'!AE24+'5A2D_Avoyelles'!AE24+'5A2E_Delhi'!AE24+'5A2F_BelleChasse'!AE24+'5A2H_MAX'!AE24</f>
        <v>0</v>
      </c>
      <c r="AF24" s="26">
        <f>'5A2A_NewVision'!AF24+'5A2B_Glencoe'!AF24+'5A2C_ISL'!AF24+'5A2D_Avoyelles'!AF24+'5A2E_Delhi'!AF24+'5A2F_BelleChasse'!AF24+'5A2H_MAX'!AF24</f>
        <v>0</v>
      </c>
    </row>
    <row r="25" spans="1:32" ht="16.149999999999999" customHeight="1" x14ac:dyDescent="0.2">
      <c r="A25" s="8">
        <v>19</v>
      </c>
      <c r="B25" s="9" t="s">
        <v>23</v>
      </c>
      <c r="C25" s="177">
        <f>'5A2A_NewVision'!C25+'5A2B_Glencoe'!C25+'5A2C_ISL'!C25+'5A2D_Avoyelles'!C25+'5A2E_Delhi'!C25+'5A2F_BelleChasse'!C25+'5A2H_MAX'!C25</f>
        <v>0</v>
      </c>
      <c r="D25" s="10">
        <f>'9_Per Pupil Summary'!O24</f>
        <v>8180.7721103254135</v>
      </c>
      <c r="E25" s="19">
        <f>'5A2A_NewVision'!E25+'5A2B_Glencoe'!E25+'5A2C_ISL'!E25+'5A2D_Avoyelles'!E25+'5A2E_Delhi'!E25+'5A2F_BelleChasse'!E25+'5A2H_MAX'!E25</f>
        <v>0</v>
      </c>
      <c r="F25" s="19"/>
      <c r="G25" s="19">
        <f>'5A2A_NewVision'!G25+'5A2B_Glencoe'!G25+'5A2C_ISL'!G25+'5A2D_Avoyelles'!G25+'5A2E_Delhi'!G25+'5A2F_BelleChasse'!G25+'5A2H_MAX'!G25</f>
        <v>0</v>
      </c>
      <c r="H25" s="190">
        <f>'5A2A_NewVision'!H25+'5A2B_Glencoe'!H25+'5A2C_ISL'!H25+'5A2D_Avoyelles'!H25+'5A2E_Delhi'!H25+'5A2F_BelleChasse'!H25+'5A2H_MAX'!H25</f>
        <v>0</v>
      </c>
      <c r="I25" s="10">
        <f>'9_Per Pupil Summary'!I24</f>
        <v>544.81132075471703</v>
      </c>
      <c r="J25" s="19">
        <f>'5A2A_NewVision'!J25+'5A2B_Glencoe'!J25+'5A2C_ISL'!J25+'5A2D_Avoyelles'!J25+'5A2E_Delhi'!J25+'5A2F_BelleChasse'!J25+'5A2H_MAX'!J25</f>
        <v>0</v>
      </c>
      <c r="K25" s="190">
        <f>'5A2A_NewVision'!K25+'5A2B_Glencoe'!K25+'5A2C_ISL'!K25+'5A2D_Avoyelles'!K25+'5A2E_Delhi'!K25+'5A2F_BelleChasse'!K25+'5A2H_MAX'!K25</f>
        <v>0</v>
      </c>
      <c r="L25" s="10">
        <f>'9_Per Pupil Summary'!J24</f>
        <v>148.58490566037736</v>
      </c>
      <c r="M25" s="19">
        <f>'5A2A_NewVision'!M25+'5A2B_Glencoe'!M25+'5A2C_ISL'!M25+'5A2D_Avoyelles'!M25+'5A2E_Delhi'!M25+'5A2F_BelleChasse'!M25+'5A2H_MAX'!M25</f>
        <v>0</v>
      </c>
      <c r="N25" s="190">
        <f>'5A2A_NewVision'!N25+'5A2B_Glencoe'!N25+'5A2C_ISL'!N25+'5A2D_Avoyelles'!N25+'5A2E_Delhi'!N25+'5A2F_BelleChasse'!N25+'5A2H_MAX'!N25</f>
        <v>0</v>
      </c>
      <c r="O25" s="10">
        <f>'9_Per Pupil Summary'!K24</f>
        <v>3714.6226415094338</v>
      </c>
      <c r="P25" s="19">
        <f>'5A2A_NewVision'!P25+'5A2B_Glencoe'!P25+'5A2C_ISL'!P25+'5A2D_Avoyelles'!P25+'5A2E_Delhi'!P25+'5A2F_BelleChasse'!P25+'5A2H_MAX'!P25</f>
        <v>0</v>
      </c>
      <c r="Q25" s="190">
        <f>'5A2A_NewVision'!Q25+'5A2B_Glencoe'!Q25+'5A2C_ISL'!Q25+'5A2D_Avoyelles'!Q25+'5A2E_Delhi'!Q25+'5A2F_BelleChasse'!Q25+'5A2H_MAX'!Q25</f>
        <v>0</v>
      </c>
      <c r="R25" s="10">
        <f>'9_Per Pupil Summary'!L24</f>
        <v>1485.8490566037735</v>
      </c>
      <c r="S25" s="19">
        <f>'5A2A_NewVision'!S25+'5A2B_Glencoe'!S25+'5A2C_ISL'!S25+'5A2D_Avoyelles'!S25+'5A2E_Delhi'!S25+'5A2F_BelleChasse'!S25+'5A2H_MAX'!S25</f>
        <v>0</v>
      </c>
      <c r="T25" s="22">
        <f>'5A2A_NewVision'!T25+'5A2B_Glencoe'!T25+'5A2C_ISL'!T25+'5A2D_Avoyelles'!T25+'5A2E_Delhi'!T25+'5A2F_BelleChasse'!T25+'5A2H_MAX'!T25</f>
        <v>0</v>
      </c>
      <c r="U25" s="10">
        <f>'5A2A_NewVision'!U25+'5A2B_Glencoe'!U25+'5A2C_ISL'!U25+'5A2D_Avoyelles'!U25+'5A2E_Delhi'!U25+'5A2F_BelleChasse'!U25+'5A2H_MAX'!U25</f>
        <v>0</v>
      </c>
      <c r="V25" s="10">
        <f>'5A2A_NewVision'!V25+'5A2B_Glencoe'!V25+'5A2C_ISL'!V25+'5A2D_Avoyelles'!V25+'5A2E_Delhi'!V25+'5A2F_BelleChasse'!V25+'5A2H_MAX'!V25</f>
        <v>0</v>
      </c>
      <c r="W25" s="11">
        <f>'5A2A_NewVision'!W25+'5A2B_Glencoe'!W25+'5A2C_ISL'!W25+'5A2D_Avoyelles'!W25+'5A2E_Delhi'!W25+'5A2F_BelleChasse'!W25+'5A2H_MAX'!W25</f>
        <v>0</v>
      </c>
      <c r="X25" s="22">
        <f>'5A2A_NewVision'!X25+'5A2B_Glencoe'!X25+'5A2C_ISL'!X25+'5A2D_Avoyelles'!X25+'5A2E_Delhi'!X25+'5A2F_BelleChasse'!X25+'5A2H_MAX'!X25</f>
        <v>0</v>
      </c>
      <c r="Y25" s="19">
        <f>'5A2A_NewVision'!Y25+'5A2B_Glencoe'!Y25+'5A2C_ISL'!Y25+'5A2D_Avoyelles'!Y25+'5A2E_Delhi'!Y25+'5A2F_BelleChasse'!Y25+'5A2H_MAX'!Y25</f>
        <v>0</v>
      </c>
      <c r="Z25" s="22">
        <f>'5A2A_NewVision'!Z25+'5A2B_Glencoe'!Z25+'5A2C_ISL'!Z25+'5A2D_Avoyelles'!Z25+'5A2E_Delhi'!Z25+'5A2F_BelleChasse'!Z25+'5A2H_MAX'!Z25</f>
        <v>0</v>
      </c>
      <c r="AA25" s="10">
        <f>'5A2A_NewVision'!AA25+'5A2B_Glencoe'!AA25+'5A2C_ISL'!AA25+'5A2D_Avoyelles'!AA25+'5A2E_Delhi'!AA25+'5A2F_BelleChasse'!AA25+'5A2H_MAX'!AA25</f>
        <v>0</v>
      </c>
      <c r="AB25" s="22">
        <f>'5A2A_NewVision'!AB25+'5A2B_Glencoe'!AB25+'5A2C_ISL'!AB25+'5A2D_Avoyelles'!AB25+'5A2E_Delhi'!AB25+'5A2F_BelleChasse'!AB25+'5A2H_MAX'!AB25</f>
        <v>0</v>
      </c>
      <c r="AC25" s="10">
        <f>'5A2A_NewVision'!AC25+'5A2B_Glencoe'!AC25+'5A2C_ISL'!AC25+'5A2D_Avoyelles'!AC25+'5A2E_Delhi'!AC25+'5A2F_BelleChasse'!AC25+'5A2H_MAX'!AC25</f>
        <v>0</v>
      </c>
      <c r="AD25" s="10">
        <f>'5A2A_NewVision'!AD25+'5A2B_Glencoe'!AD25+'5A2C_ISL'!AD25+'5A2D_Avoyelles'!AD25+'5A2E_Delhi'!AD25+'5A2F_BelleChasse'!AD25+'5A2H_MAX'!AD25</f>
        <v>0</v>
      </c>
      <c r="AE25" s="22">
        <f>'5A2A_NewVision'!AE25+'5A2B_Glencoe'!AE25+'5A2C_ISL'!AE25+'5A2D_Avoyelles'!AE25+'5A2E_Delhi'!AE25+'5A2F_BelleChasse'!AE25+'5A2H_MAX'!AE25</f>
        <v>0</v>
      </c>
      <c r="AF25" s="26">
        <f>'5A2A_NewVision'!AF25+'5A2B_Glencoe'!AF25+'5A2C_ISL'!AF25+'5A2D_Avoyelles'!AF25+'5A2E_Delhi'!AF25+'5A2F_BelleChasse'!AF25+'5A2H_MAX'!AF25</f>
        <v>0</v>
      </c>
    </row>
    <row r="26" spans="1:32" ht="16.149999999999999" customHeight="1" x14ac:dyDescent="0.2">
      <c r="A26" s="3">
        <v>20</v>
      </c>
      <c r="B26" s="4" t="s">
        <v>24</v>
      </c>
      <c r="C26" s="178">
        <f>'5A2A_NewVision'!C26+'5A2B_Glencoe'!C26+'5A2C_ISL'!C26+'5A2D_Avoyelles'!C26+'5A2E_Delhi'!C26+'5A2F_BelleChasse'!C26+'5A2H_MAX'!C26</f>
        <v>0</v>
      </c>
      <c r="D26" s="5">
        <f>'9_Per Pupil Summary'!O25</f>
        <v>7530.1496809587697</v>
      </c>
      <c r="E26" s="20">
        <f>'5A2A_NewVision'!E26+'5A2B_Glencoe'!E26+'5A2C_ISL'!E26+'5A2D_Avoyelles'!E26+'5A2E_Delhi'!E26+'5A2F_BelleChasse'!E26+'5A2H_MAX'!E26</f>
        <v>0</v>
      </c>
      <c r="F26" s="20"/>
      <c r="G26" s="20">
        <f>'5A2A_NewVision'!G26+'5A2B_Glencoe'!G26+'5A2C_ISL'!G26+'5A2D_Avoyelles'!G26+'5A2E_Delhi'!G26+'5A2F_BelleChasse'!G26+'5A2H_MAX'!G26</f>
        <v>0</v>
      </c>
      <c r="H26" s="191">
        <f>'5A2A_NewVision'!H26+'5A2B_Glencoe'!H26+'5A2C_ISL'!H26+'5A2D_Avoyelles'!H26+'5A2E_Delhi'!H26+'5A2F_BelleChasse'!H26+'5A2H_MAX'!H26</f>
        <v>0</v>
      </c>
      <c r="I26" s="5">
        <f>'9_Per Pupil Summary'!I25</f>
        <v>713.71292981092927</v>
      </c>
      <c r="J26" s="20">
        <f>'5A2A_NewVision'!J26+'5A2B_Glencoe'!J26+'5A2C_ISL'!J26+'5A2D_Avoyelles'!J26+'5A2E_Delhi'!J26+'5A2F_BelleChasse'!J26+'5A2H_MAX'!J26</f>
        <v>0</v>
      </c>
      <c r="K26" s="191">
        <f>'5A2A_NewVision'!K26+'5A2B_Glencoe'!K26+'5A2C_ISL'!K26+'5A2D_Avoyelles'!K26+'5A2E_Delhi'!K26+'5A2F_BelleChasse'!K26+'5A2H_MAX'!K26</f>
        <v>0</v>
      </c>
      <c r="L26" s="5">
        <f>'9_Per Pupil Summary'!J25</f>
        <v>194.64898085752614</v>
      </c>
      <c r="M26" s="20">
        <f>'5A2A_NewVision'!M26+'5A2B_Glencoe'!M26+'5A2C_ISL'!M26+'5A2D_Avoyelles'!M26+'5A2E_Delhi'!M26+'5A2F_BelleChasse'!M26+'5A2H_MAX'!M26</f>
        <v>0</v>
      </c>
      <c r="N26" s="191">
        <f>'5A2A_NewVision'!N26+'5A2B_Glencoe'!N26+'5A2C_ISL'!N26+'5A2D_Avoyelles'!N26+'5A2E_Delhi'!N26+'5A2F_BelleChasse'!N26+'5A2H_MAX'!N26</f>
        <v>0</v>
      </c>
      <c r="O26" s="5">
        <f>'9_Per Pupil Summary'!K25</f>
        <v>4866.2245214381528</v>
      </c>
      <c r="P26" s="20">
        <f>'5A2A_NewVision'!P26+'5A2B_Glencoe'!P26+'5A2C_ISL'!P26+'5A2D_Avoyelles'!P26+'5A2E_Delhi'!P26+'5A2F_BelleChasse'!P26+'5A2H_MAX'!P26</f>
        <v>0</v>
      </c>
      <c r="Q26" s="191">
        <f>'5A2A_NewVision'!Q26+'5A2B_Glencoe'!Q26+'5A2C_ISL'!Q26+'5A2D_Avoyelles'!Q26+'5A2E_Delhi'!Q26+'5A2F_BelleChasse'!Q26+'5A2H_MAX'!Q26</f>
        <v>0</v>
      </c>
      <c r="R26" s="5">
        <f>'9_Per Pupil Summary'!L25</f>
        <v>1946.4898085752611</v>
      </c>
      <c r="S26" s="20">
        <f>'5A2A_NewVision'!S26+'5A2B_Glencoe'!S26+'5A2C_ISL'!S26+'5A2D_Avoyelles'!S26+'5A2E_Delhi'!S26+'5A2F_BelleChasse'!S26+'5A2H_MAX'!S26</f>
        <v>0</v>
      </c>
      <c r="T26" s="23">
        <f>'5A2A_NewVision'!T26+'5A2B_Glencoe'!T26+'5A2C_ISL'!T26+'5A2D_Avoyelles'!T26+'5A2E_Delhi'!T26+'5A2F_BelleChasse'!T26+'5A2H_MAX'!T26</f>
        <v>0</v>
      </c>
      <c r="U26" s="5">
        <f>'5A2A_NewVision'!U26+'5A2B_Glencoe'!U26+'5A2C_ISL'!U26+'5A2D_Avoyelles'!U26+'5A2E_Delhi'!U26+'5A2F_BelleChasse'!U26+'5A2H_MAX'!U26</f>
        <v>0</v>
      </c>
      <c r="V26" s="5">
        <f>'5A2A_NewVision'!V26+'5A2B_Glencoe'!V26+'5A2C_ISL'!V26+'5A2D_Avoyelles'!V26+'5A2E_Delhi'!V26+'5A2F_BelleChasse'!V26+'5A2H_MAX'!V26</f>
        <v>0</v>
      </c>
      <c r="W26" s="6">
        <f>'5A2A_NewVision'!W26+'5A2B_Glencoe'!W26+'5A2C_ISL'!W26+'5A2D_Avoyelles'!W26+'5A2E_Delhi'!W26+'5A2F_BelleChasse'!W26+'5A2H_MAX'!W26</f>
        <v>0</v>
      </c>
      <c r="X26" s="23">
        <f>'5A2A_NewVision'!X26+'5A2B_Glencoe'!X26+'5A2C_ISL'!X26+'5A2D_Avoyelles'!X26+'5A2E_Delhi'!X26+'5A2F_BelleChasse'!X26+'5A2H_MAX'!X26</f>
        <v>0</v>
      </c>
      <c r="Y26" s="20">
        <f>'5A2A_NewVision'!Y26+'5A2B_Glencoe'!Y26+'5A2C_ISL'!Y26+'5A2D_Avoyelles'!Y26+'5A2E_Delhi'!Y26+'5A2F_BelleChasse'!Y26+'5A2H_MAX'!Y26</f>
        <v>0</v>
      </c>
      <c r="Z26" s="23">
        <f>'5A2A_NewVision'!Z26+'5A2B_Glencoe'!Z26+'5A2C_ISL'!Z26+'5A2D_Avoyelles'!Z26+'5A2E_Delhi'!Z26+'5A2F_BelleChasse'!Z26+'5A2H_MAX'!Z26</f>
        <v>0</v>
      </c>
      <c r="AA26" s="5">
        <f>'5A2A_NewVision'!AA26+'5A2B_Glencoe'!AA26+'5A2C_ISL'!AA26+'5A2D_Avoyelles'!AA26+'5A2E_Delhi'!AA26+'5A2F_BelleChasse'!AA26+'5A2H_MAX'!AA26</f>
        <v>0</v>
      </c>
      <c r="AB26" s="23">
        <f>'5A2A_NewVision'!AB26+'5A2B_Glencoe'!AB26+'5A2C_ISL'!AB26+'5A2D_Avoyelles'!AB26+'5A2E_Delhi'!AB26+'5A2F_BelleChasse'!AB26+'5A2H_MAX'!AB26</f>
        <v>0</v>
      </c>
      <c r="AC26" s="7">
        <f>'5A2A_NewVision'!AC26+'5A2B_Glencoe'!AC26+'5A2C_ISL'!AC26+'5A2D_Avoyelles'!AC26+'5A2E_Delhi'!AC26+'5A2F_BelleChasse'!AC26+'5A2H_MAX'!AC26</f>
        <v>0</v>
      </c>
      <c r="AD26" s="5">
        <f>'5A2A_NewVision'!AD26+'5A2B_Glencoe'!AD26+'5A2C_ISL'!AD26+'5A2D_Avoyelles'!AD26+'5A2E_Delhi'!AD26+'5A2F_BelleChasse'!AD26+'5A2H_MAX'!AD26</f>
        <v>0</v>
      </c>
      <c r="AE26" s="24">
        <f>'5A2A_NewVision'!AE26+'5A2B_Glencoe'!AE26+'5A2C_ISL'!AE26+'5A2D_Avoyelles'!AE26+'5A2E_Delhi'!AE26+'5A2F_BelleChasse'!AE26+'5A2H_MAX'!AE26</f>
        <v>0</v>
      </c>
      <c r="AF26" s="24">
        <f>'5A2A_NewVision'!AF26+'5A2B_Glencoe'!AF26+'5A2C_ISL'!AF26+'5A2D_Avoyelles'!AF26+'5A2E_Delhi'!AF26+'5A2F_BelleChasse'!AF26+'5A2H_MAX'!AF26</f>
        <v>0</v>
      </c>
    </row>
    <row r="27" spans="1:32" ht="16.149999999999999" customHeight="1" x14ac:dyDescent="0.2">
      <c r="A27" s="12">
        <v>21</v>
      </c>
      <c r="B27" s="13" t="s">
        <v>25</v>
      </c>
      <c r="C27" s="176">
        <f>'5A2A_NewVision'!C27+'5A2B_Glencoe'!C27+'5A2C_ISL'!C27+'5A2D_Avoyelles'!C27+'5A2E_Delhi'!C27+'5A2F_BelleChasse'!C27+'5A2H_MAX'!C27</f>
        <v>0</v>
      </c>
      <c r="D27" s="14">
        <f>'9_Per Pupil Summary'!O26</f>
        <v>7712.1440772336264</v>
      </c>
      <c r="E27" s="18">
        <f>'5A2A_NewVision'!E27+'5A2B_Glencoe'!E27+'5A2C_ISL'!E27+'5A2D_Avoyelles'!E27+'5A2E_Delhi'!E27+'5A2F_BelleChasse'!E27+'5A2H_MAX'!E27</f>
        <v>0</v>
      </c>
      <c r="F27" s="18"/>
      <c r="G27" s="18">
        <f>'5A2A_NewVision'!G27+'5A2B_Glencoe'!G27+'5A2C_ISL'!G27+'5A2D_Avoyelles'!G27+'5A2E_Delhi'!G27+'5A2F_BelleChasse'!G27+'5A2H_MAX'!G27</f>
        <v>0</v>
      </c>
      <c r="H27" s="189">
        <f>'5A2A_NewVision'!H27+'5A2B_Glencoe'!H27+'5A2C_ISL'!H27+'5A2D_Avoyelles'!H27+'5A2E_Delhi'!H27+'5A2F_BelleChasse'!H27+'5A2H_MAX'!H27</f>
        <v>0</v>
      </c>
      <c r="I27" s="14">
        <f>'9_Per Pupil Summary'!I26</f>
        <v>710.77311991629904</v>
      </c>
      <c r="J27" s="18">
        <f>'5A2A_NewVision'!J27+'5A2B_Glencoe'!J27+'5A2C_ISL'!J27+'5A2D_Avoyelles'!J27+'5A2E_Delhi'!J27+'5A2F_BelleChasse'!J27+'5A2H_MAX'!J27</f>
        <v>0</v>
      </c>
      <c r="K27" s="189">
        <f>'5A2A_NewVision'!K27+'5A2B_Glencoe'!K27+'5A2C_ISL'!K27+'5A2D_Avoyelles'!K27+'5A2E_Delhi'!K27+'5A2F_BelleChasse'!K27+'5A2H_MAX'!K27</f>
        <v>0</v>
      </c>
      <c r="L27" s="14">
        <f>'9_Per Pupil Summary'!J26</f>
        <v>193.84721452262701</v>
      </c>
      <c r="M27" s="18">
        <f>'5A2A_NewVision'!M27+'5A2B_Glencoe'!M27+'5A2C_ISL'!M27+'5A2D_Avoyelles'!M27+'5A2E_Delhi'!M27+'5A2F_BelleChasse'!M27+'5A2H_MAX'!M27</f>
        <v>0</v>
      </c>
      <c r="N27" s="189">
        <f>'5A2A_NewVision'!N27+'5A2B_Glencoe'!N27+'5A2C_ISL'!N27+'5A2D_Avoyelles'!N27+'5A2E_Delhi'!N27+'5A2F_BelleChasse'!N27+'5A2H_MAX'!N27</f>
        <v>0</v>
      </c>
      <c r="O27" s="14">
        <f>'9_Per Pupil Summary'!K26</f>
        <v>4846.1803630656759</v>
      </c>
      <c r="P27" s="18">
        <f>'5A2A_NewVision'!P27+'5A2B_Glencoe'!P27+'5A2C_ISL'!P27+'5A2D_Avoyelles'!P27+'5A2E_Delhi'!P27+'5A2F_BelleChasse'!P27+'5A2H_MAX'!P27</f>
        <v>0</v>
      </c>
      <c r="Q27" s="189">
        <f>'5A2A_NewVision'!Q27+'5A2B_Glencoe'!Q27+'5A2C_ISL'!Q27+'5A2D_Avoyelles'!Q27+'5A2E_Delhi'!Q27+'5A2F_BelleChasse'!Q27+'5A2H_MAX'!Q27</f>
        <v>0</v>
      </c>
      <c r="R27" s="14">
        <f>'9_Per Pupil Summary'!L26</f>
        <v>1938.4721452262704</v>
      </c>
      <c r="S27" s="18">
        <f>'5A2A_NewVision'!S27+'5A2B_Glencoe'!S27+'5A2C_ISL'!S27+'5A2D_Avoyelles'!S27+'5A2E_Delhi'!S27+'5A2F_BelleChasse'!S27+'5A2H_MAX'!S27</f>
        <v>0</v>
      </c>
      <c r="T27" s="21">
        <f>'5A2A_NewVision'!T27+'5A2B_Glencoe'!T27+'5A2C_ISL'!T27+'5A2D_Avoyelles'!T27+'5A2E_Delhi'!T27+'5A2F_BelleChasse'!T27+'5A2H_MAX'!T27</f>
        <v>0</v>
      </c>
      <c r="U27" s="14">
        <f>'5A2A_NewVision'!U27+'5A2B_Glencoe'!U27+'5A2C_ISL'!U27+'5A2D_Avoyelles'!U27+'5A2E_Delhi'!U27+'5A2F_BelleChasse'!U27+'5A2H_MAX'!U27</f>
        <v>0</v>
      </c>
      <c r="V27" s="14">
        <f>'5A2A_NewVision'!V27+'5A2B_Glencoe'!V27+'5A2C_ISL'!V27+'5A2D_Avoyelles'!V27+'5A2E_Delhi'!V27+'5A2F_BelleChasse'!V27+'5A2H_MAX'!V27</f>
        <v>0</v>
      </c>
      <c r="W27" s="15">
        <f>'5A2A_NewVision'!W27+'5A2B_Glencoe'!W27+'5A2C_ISL'!W27+'5A2D_Avoyelles'!W27+'5A2E_Delhi'!W27+'5A2F_BelleChasse'!W27+'5A2H_MAX'!W27</f>
        <v>0</v>
      </c>
      <c r="X27" s="21">
        <f>'5A2A_NewVision'!X27+'5A2B_Glencoe'!X27+'5A2C_ISL'!X27+'5A2D_Avoyelles'!X27+'5A2E_Delhi'!X27+'5A2F_BelleChasse'!X27+'5A2H_MAX'!X27</f>
        <v>0</v>
      </c>
      <c r="Y27" s="18">
        <f>'5A2A_NewVision'!Y27+'5A2B_Glencoe'!Y27+'5A2C_ISL'!Y27+'5A2D_Avoyelles'!Y27+'5A2E_Delhi'!Y27+'5A2F_BelleChasse'!Y27+'5A2H_MAX'!Y27</f>
        <v>0</v>
      </c>
      <c r="Z27" s="21">
        <f>'5A2A_NewVision'!Z27+'5A2B_Glencoe'!Z27+'5A2C_ISL'!Z27+'5A2D_Avoyelles'!Z27+'5A2E_Delhi'!Z27+'5A2F_BelleChasse'!Z27+'5A2H_MAX'!Z27</f>
        <v>0</v>
      </c>
      <c r="AA27" s="14">
        <f>'5A2A_NewVision'!AA27+'5A2B_Glencoe'!AA27+'5A2C_ISL'!AA27+'5A2D_Avoyelles'!AA27+'5A2E_Delhi'!AA27+'5A2F_BelleChasse'!AA27+'5A2H_MAX'!AA27</f>
        <v>0</v>
      </c>
      <c r="AB27" s="21">
        <f>'5A2A_NewVision'!AB27+'5A2B_Glencoe'!AB27+'5A2C_ISL'!AB27+'5A2D_Avoyelles'!AB27+'5A2E_Delhi'!AB27+'5A2F_BelleChasse'!AB27+'5A2H_MAX'!AB27</f>
        <v>0</v>
      </c>
      <c r="AC27" s="14">
        <f>'5A2A_NewVision'!AC27+'5A2B_Glencoe'!AC27+'5A2C_ISL'!AC27+'5A2D_Avoyelles'!AC27+'5A2E_Delhi'!AC27+'5A2F_BelleChasse'!AC27+'5A2H_MAX'!AC27</f>
        <v>0</v>
      </c>
      <c r="AD27" s="14">
        <f>'5A2A_NewVision'!AD27+'5A2B_Glencoe'!AD27+'5A2C_ISL'!AD27+'5A2D_Avoyelles'!AD27+'5A2E_Delhi'!AD27+'5A2F_BelleChasse'!AD27+'5A2H_MAX'!AD27</f>
        <v>0</v>
      </c>
      <c r="AE27" s="21">
        <f>'5A2A_NewVision'!AE27+'5A2B_Glencoe'!AE27+'5A2C_ISL'!AE27+'5A2D_Avoyelles'!AE27+'5A2E_Delhi'!AE27+'5A2F_BelleChasse'!AE27+'5A2H_MAX'!AE27</f>
        <v>0</v>
      </c>
      <c r="AF27" s="25">
        <f>'5A2A_NewVision'!AF27+'5A2B_Glencoe'!AF27+'5A2C_ISL'!AF27+'5A2D_Avoyelles'!AF27+'5A2E_Delhi'!AF27+'5A2F_BelleChasse'!AF27+'5A2H_MAX'!AF27</f>
        <v>0</v>
      </c>
    </row>
    <row r="28" spans="1:32" ht="16.149999999999999" customHeight="1" x14ac:dyDescent="0.2">
      <c r="A28" s="8">
        <v>22</v>
      </c>
      <c r="B28" s="9" t="s">
        <v>26</v>
      </c>
      <c r="C28" s="177">
        <f>'5A2A_NewVision'!C28+'5A2B_Glencoe'!C28+'5A2C_ISL'!C28+'5A2D_Avoyelles'!C28+'5A2E_Delhi'!C28+'5A2F_BelleChasse'!C28+'5A2H_MAX'!C28</f>
        <v>0</v>
      </c>
      <c r="D28" s="10">
        <f>'9_Per Pupil Summary'!O27</f>
        <v>7359.1666010561903</v>
      </c>
      <c r="E28" s="19">
        <f>'5A2A_NewVision'!E28+'5A2B_Glencoe'!E28+'5A2C_ISL'!E28+'5A2D_Avoyelles'!E28+'5A2E_Delhi'!E28+'5A2F_BelleChasse'!E28+'5A2H_MAX'!E28</f>
        <v>0</v>
      </c>
      <c r="F28" s="19"/>
      <c r="G28" s="19">
        <f>'5A2A_NewVision'!G28+'5A2B_Glencoe'!G28+'5A2C_ISL'!G28+'5A2D_Avoyelles'!G28+'5A2E_Delhi'!G28+'5A2F_BelleChasse'!G28+'5A2H_MAX'!G28</f>
        <v>0</v>
      </c>
      <c r="H28" s="190">
        <f>'5A2A_NewVision'!H28+'5A2B_Glencoe'!H28+'5A2C_ISL'!H28+'5A2D_Avoyelles'!H28+'5A2E_Delhi'!H28+'5A2F_BelleChasse'!H28+'5A2H_MAX'!H28</f>
        <v>0</v>
      </c>
      <c r="I28" s="10">
        <f>'9_Per Pupil Summary'!I27</f>
        <v>780.73805301057189</v>
      </c>
      <c r="J28" s="19">
        <f>'5A2A_NewVision'!J28+'5A2B_Glencoe'!J28+'5A2C_ISL'!J28+'5A2D_Avoyelles'!J28+'5A2E_Delhi'!J28+'5A2F_BelleChasse'!J28+'5A2H_MAX'!J28</f>
        <v>0</v>
      </c>
      <c r="K28" s="190">
        <f>'5A2A_NewVision'!K28+'5A2B_Glencoe'!K28+'5A2C_ISL'!K28+'5A2D_Avoyelles'!K28+'5A2E_Delhi'!K28+'5A2F_BelleChasse'!K28+'5A2H_MAX'!K28</f>
        <v>0</v>
      </c>
      <c r="L28" s="10">
        <f>'9_Per Pupil Summary'!J27</f>
        <v>212.92855991197416</v>
      </c>
      <c r="M28" s="19">
        <f>'5A2A_NewVision'!M28+'5A2B_Glencoe'!M28+'5A2C_ISL'!M28+'5A2D_Avoyelles'!M28+'5A2E_Delhi'!M28+'5A2F_BelleChasse'!M28+'5A2H_MAX'!M28</f>
        <v>0</v>
      </c>
      <c r="N28" s="190">
        <f>'5A2A_NewVision'!N28+'5A2B_Glencoe'!N28+'5A2C_ISL'!N28+'5A2D_Avoyelles'!N28+'5A2E_Delhi'!N28+'5A2F_BelleChasse'!N28+'5A2H_MAX'!N28</f>
        <v>0</v>
      </c>
      <c r="O28" s="10">
        <f>'9_Per Pupil Summary'!K27</f>
        <v>5323.2139977993538</v>
      </c>
      <c r="P28" s="19">
        <f>'5A2A_NewVision'!P28+'5A2B_Glencoe'!P28+'5A2C_ISL'!P28+'5A2D_Avoyelles'!P28+'5A2E_Delhi'!P28+'5A2F_BelleChasse'!P28+'5A2H_MAX'!P28</f>
        <v>0</v>
      </c>
      <c r="Q28" s="190">
        <f>'5A2A_NewVision'!Q28+'5A2B_Glencoe'!Q28+'5A2C_ISL'!Q28+'5A2D_Avoyelles'!Q28+'5A2E_Delhi'!Q28+'5A2F_BelleChasse'!Q28+'5A2H_MAX'!Q28</f>
        <v>0</v>
      </c>
      <c r="R28" s="10">
        <f>'9_Per Pupil Summary'!L27</f>
        <v>2129.2855991197416</v>
      </c>
      <c r="S28" s="19">
        <f>'5A2A_NewVision'!S28+'5A2B_Glencoe'!S28+'5A2C_ISL'!S28+'5A2D_Avoyelles'!S28+'5A2E_Delhi'!S28+'5A2F_BelleChasse'!S28+'5A2H_MAX'!S28</f>
        <v>0</v>
      </c>
      <c r="T28" s="22">
        <f>'5A2A_NewVision'!T28+'5A2B_Glencoe'!T28+'5A2C_ISL'!T28+'5A2D_Avoyelles'!T28+'5A2E_Delhi'!T28+'5A2F_BelleChasse'!T28+'5A2H_MAX'!T28</f>
        <v>0</v>
      </c>
      <c r="U28" s="10">
        <f>'5A2A_NewVision'!U28+'5A2B_Glencoe'!U28+'5A2C_ISL'!U28+'5A2D_Avoyelles'!U28+'5A2E_Delhi'!U28+'5A2F_BelleChasse'!U28+'5A2H_MAX'!U28</f>
        <v>0</v>
      </c>
      <c r="V28" s="10">
        <f>'5A2A_NewVision'!V28+'5A2B_Glencoe'!V28+'5A2C_ISL'!V28+'5A2D_Avoyelles'!V28+'5A2E_Delhi'!V28+'5A2F_BelleChasse'!V28+'5A2H_MAX'!V28</f>
        <v>0</v>
      </c>
      <c r="W28" s="11">
        <f>'5A2A_NewVision'!W28+'5A2B_Glencoe'!W28+'5A2C_ISL'!W28+'5A2D_Avoyelles'!W28+'5A2E_Delhi'!W28+'5A2F_BelleChasse'!W28+'5A2H_MAX'!W28</f>
        <v>0</v>
      </c>
      <c r="X28" s="22">
        <f>'5A2A_NewVision'!X28+'5A2B_Glencoe'!X28+'5A2C_ISL'!X28+'5A2D_Avoyelles'!X28+'5A2E_Delhi'!X28+'5A2F_BelleChasse'!X28+'5A2H_MAX'!X28</f>
        <v>0</v>
      </c>
      <c r="Y28" s="19">
        <f>'5A2A_NewVision'!Y28+'5A2B_Glencoe'!Y28+'5A2C_ISL'!Y28+'5A2D_Avoyelles'!Y28+'5A2E_Delhi'!Y28+'5A2F_BelleChasse'!Y28+'5A2H_MAX'!Y28</f>
        <v>0</v>
      </c>
      <c r="Z28" s="22">
        <f>'5A2A_NewVision'!Z28+'5A2B_Glencoe'!Z28+'5A2C_ISL'!Z28+'5A2D_Avoyelles'!Z28+'5A2E_Delhi'!Z28+'5A2F_BelleChasse'!Z28+'5A2H_MAX'!Z28</f>
        <v>0</v>
      </c>
      <c r="AA28" s="10">
        <f>'5A2A_NewVision'!AA28+'5A2B_Glencoe'!AA28+'5A2C_ISL'!AA28+'5A2D_Avoyelles'!AA28+'5A2E_Delhi'!AA28+'5A2F_BelleChasse'!AA28+'5A2H_MAX'!AA28</f>
        <v>0</v>
      </c>
      <c r="AB28" s="22">
        <f>'5A2A_NewVision'!AB28+'5A2B_Glencoe'!AB28+'5A2C_ISL'!AB28+'5A2D_Avoyelles'!AB28+'5A2E_Delhi'!AB28+'5A2F_BelleChasse'!AB28+'5A2H_MAX'!AB28</f>
        <v>0</v>
      </c>
      <c r="AC28" s="10">
        <f>'5A2A_NewVision'!AC28+'5A2B_Glencoe'!AC28+'5A2C_ISL'!AC28+'5A2D_Avoyelles'!AC28+'5A2E_Delhi'!AC28+'5A2F_BelleChasse'!AC28+'5A2H_MAX'!AC28</f>
        <v>0</v>
      </c>
      <c r="AD28" s="10">
        <f>'5A2A_NewVision'!AD28+'5A2B_Glencoe'!AD28+'5A2C_ISL'!AD28+'5A2D_Avoyelles'!AD28+'5A2E_Delhi'!AD28+'5A2F_BelleChasse'!AD28+'5A2H_MAX'!AD28</f>
        <v>0</v>
      </c>
      <c r="AE28" s="22">
        <f>'5A2A_NewVision'!AE28+'5A2B_Glencoe'!AE28+'5A2C_ISL'!AE28+'5A2D_Avoyelles'!AE28+'5A2E_Delhi'!AE28+'5A2F_BelleChasse'!AE28+'5A2H_MAX'!AE28</f>
        <v>0</v>
      </c>
      <c r="AF28" s="26">
        <f>'5A2A_NewVision'!AF28+'5A2B_Glencoe'!AF28+'5A2C_ISL'!AF28+'5A2D_Avoyelles'!AF28+'5A2E_Delhi'!AF28+'5A2F_BelleChasse'!AF28+'5A2H_MAX'!AF28</f>
        <v>0</v>
      </c>
    </row>
    <row r="29" spans="1:32" ht="16.149999999999999" customHeight="1" x14ac:dyDescent="0.2">
      <c r="A29" s="8">
        <v>23</v>
      </c>
      <c r="B29" s="9" t="s">
        <v>27</v>
      </c>
      <c r="C29" s="177">
        <f>'5A2A_NewVision'!C29+'5A2B_Glencoe'!C29+'5A2C_ISL'!C29+'5A2D_Avoyelles'!C29+'5A2E_Delhi'!C29+'5A2F_BelleChasse'!C29+'5A2H_MAX'!C29</f>
        <v>0</v>
      </c>
      <c r="D29" s="10">
        <f>'9_Per Pupil Summary'!O28</f>
        <v>8457.9377151353874</v>
      </c>
      <c r="E29" s="19">
        <f>'5A2A_NewVision'!E29+'5A2B_Glencoe'!E29+'5A2C_ISL'!E29+'5A2D_Avoyelles'!E29+'5A2E_Delhi'!E29+'5A2F_BelleChasse'!E29+'5A2H_MAX'!E29</f>
        <v>0</v>
      </c>
      <c r="F29" s="19"/>
      <c r="G29" s="19">
        <f>'5A2A_NewVision'!G29+'5A2B_Glencoe'!G29+'5A2C_ISL'!G29+'5A2D_Avoyelles'!G29+'5A2E_Delhi'!G29+'5A2F_BelleChasse'!G29+'5A2H_MAX'!G29</f>
        <v>0</v>
      </c>
      <c r="H29" s="190">
        <f>'5A2A_NewVision'!H29+'5A2B_Glencoe'!H29+'5A2C_ISL'!H29+'5A2D_Avoyelles'!H29+'5A2E_Delhi'!H29+'5A2F_BelleChasse'!H29+'5A2H_MAX'!H29</f>
        <v>0</v>
      </c>
      <c r="I29" s="10">
        <f>'9_Per Pupil Summary'!I28</f>
        <v>642.74770440791849</v>
      </c>
      <c r="J29" s="19">
        <f>'5A2A_NewVision'!J29+'5A2B_Glencoe'!J29+'5A2C_ISL'!J29+'5A2D_Avoyelles'!J29+'5A2E_Delhi'!J29+'5A2F_BelleChasse'!J29+'5A2H_MAX'!J29</f>
        <v>0</v>
      </c>
      <c r="K29" s="190">
        <f>'5A2A_NewVision'!K29+'5A2B_Glencoe'!K29+'5A2C_ISL'!K29+'5A2D_Avoyelles'!K29+'5A2E_Delhi'!K29+'5A2F_BelleChasse'!K29+'5A2H_MAX'!K29</f>
        <v>0</v>
      </c>
      <c r="L29" s="10">
        <f>'9_Per Pupil Summary'!J28</f>
        <v>175.29482847488683</v>
      </c>
      <c r="M29" s="19">
        <f>'5A2A_NewVision'!M29+'5A2B_Glencoe'!M29+'5A2C_ISL'!M29+'5A2D_Avoyelles'!M29+'5A2E_Delhi'!M29+'5A2F_BelleChasse'!M29+'5A2H_MAX'!M29</f>
        <v>0</v>
      </c>
      <c r="N29" s="190">
        <f>'5A2A_NewVision'!N29+'5A2B_Glencoe'!N29+'5A2C_ISL'!N29+'5A2D_Avoyelles'!N29+'5A2E_Delhi'!N29+'5A2F_BelleChasse'!N29+'5A2H_MAX'!N29</f>
        <v>0</v>
      </c>
      <c r="O29" s="10">
        <f>'9_Per Pupil Summary'!K28</f>
        <v>4382.3707118721713</v>
      </c>
      <c r="P29" s="19">
        <f>'5A2A_NewVision'!P29+'5A2B_Glencoe'!P29+'5A2C_ISL'!P29+'5A2D_Avoyelles'!P29+'5A2E_Delhi'!P29+'5A2F_BelleChasse'!P29+'5A2H_MAX'!P29</f>
        <v>0</v>
      </c>
      <c r="Q29" s="190">
        <f>'5A2A_NewVision'!Q29+'5A2B_Glencoe'!Q29+'5A2C_ISL'!Q29+'5A2D_Avoyelles'!Q29+'5A2E_Delhi'!Q29+'5A2F_BelleChasse'!Q29+'5A2H_MAX'!Q29</f>
        <v>0</v>
      </c>
      <c r="R29" s="10">
        <f>'9_Per Pupil Summary'!L28</f>
        <v>1752.9482847488687</v>
      </c>
      <c r="S29" s="19">
        <f>'5A2A_NewVision'!S29+'5A2B_Glencoe'!S29+'5A2C_ISL'!S29+'5A2D_Avoyelles'!S29+'5A2E_Delhi'!S29+'5A2F_BelleChasse'!S29+'5A2H_MAX'!S29</f>
        <v>0</v>
      </c>
      <c r="T29" s="22">
        <f>'5A2A_NewVision'!T29+'5A2B_Glencoe'!T29+'5A2C_ISL'!T29+'5A2D_Avoyelles'!T29+'5A2E_Delhi'!T29+'5A2F_BelleChasse'!T29+'5A2H_MAX'!T29</f>
        <v>0</v>
      </c>
      <c r="U29" s="10">
        <f>'5A2A_NewVision'!U29+'5A2B_Glencoe'!U29+'5A2C_ISL'!U29+'5A2D_Avoyelles'!U29+'5A2E_Delhi'!U29+'5A2F_BelleChasse'!U29+'5A2H_MAX'!U29</f>
        <v>0</v>
      </c>
      <c r="V29" s="10">
        <f>'5A2A_NewVision'!V29+'5A2B_Glencoe'!V29+'5A2C_ISL'!V29+'5A2D_Avoyelles'!V29+'5A2E_Delhi'!V29+'5A2F_BelleChasse'!V29+'5A2H_MAX'!V29</f>
        <v>0</v>
      </c>
      <c r="W29" s="11">
        <f>'5A2A_NewVision'!W29+'5A2B_Glencoe'!W29+'5A2C_ISL'!W29+'5A2D_Avoyelles'!W29+'5A2E_Delhi'!W29+'5A2F_BelleChasse'!W29+'5A2H_MAX'!W29</f>
        <v>0</v>
      </c>
      <c r="X29" s="22">
        <f>'5A2A_NewVision'!X29+'5A2B_Glencoe'!X29+'5A2C_ISL'!X29+'5A2D_Avoyelles'!X29+'5A2E_Delhi'!X29+'5A2F_BelleChasse'!X29+'5A2H_MAX'!X29</f>
        <v>0</v>
      </c>
      <c r="Y29" s="19">
        <f>'5A2A_NewVision'!Y29+'5A2B_Glencoe'!Y29+'5A2C_ISL'!Y29+'5A2D_Avoyelles'!Y29+'5A2E_Delhi'!Y29+'5A2F_BelleChasse'!Y29+'5A2H_MAX'!Y29</f>
        <v>0</v>
      </c>
      <c r="Z29" s="22">
        <f>'5A2A_NewVision'!Z29+'5A2B_Glencoe'!Z29+'5A2C_ISL'!Z29+'5A2D_Avoyelles'!Z29+'5A2E_Delhi'!Z29+'5A2F_BelleChasse'!Z29+'5A2H_MAX'!Z29</f>
        <v>0</v>
      </c>
      <c r="AA29" s="10">
        <f>'5A2A_NewVision'!AA29+'5A2B_Glencoe'!AA29+'5A2C_ISL'!AA29+'5A2D_Avoyelles'!AA29+'5A2E_Delhi'!AA29+'5A2F_BelleChasse'!AA29+'5A2H_MAX'!AA29</f>
        <v>0</v>
      </c>
      <c r="AB29" s="22">
        <f>'5A2A_NewVision'!AB29+'5A2B_Glencoe'!AB29+'5A2C_ISL'!AB29+'5A2D_Avoyelles'!AB29+'5A2E_Delhi'!AB29+'5A2F_BelleChasse'!AB29+'5A2H_MAX'!AB29</f>
        <v>0</v>
      </c>
      <c r="AC29" s="10">
        <f>'5A2A_NewVision'!AC29+'5A2B_Glencoe'!AC29+'5A2C_ISL'!AC29+'5A2D_Avoyelles'!AC29+'5A2E_Delhi'!AC29+'5A2F_BelleChasse'!AC29+'5A2H_MAX'!AC29</f>
        <v>0</v>
      </c>
      <c r="AD29" s="10">
        <f>'5A2A_NewVision'!AD29+'5A2B_Glencoe'!AD29+'5A2C_ISL'!AD29+'5A2D_Avoyelles'!AD29+'5A2E_Delhi'!AD29+'5A2F_BelleChasse'!AD29+'5A2H_MAX'!AD29</f>
        <v>0</v>
      </c>
      <c r="AE29" s="22">
        <f>'5A2A_NewVision'!AE29+'5A2B_Glencoe'!AE29+'5A2C_ISL'!AE29+'5A2D_Avoyelles'!AE29+'5A2E_Delhi'!AE29+'5A2F_BelleChasse'!AE29+'5A2H_MAX'!AE29</f>
        <v>0</v>
      </c>
      <c r="AF29" s="26">
        <f>'5A2A_NewVision'!AF29+'5A2B_Glencoe'!AF29+'5A2C_ISL'!AF29+'5A2D_Avoyelles'!AF29+'5A2E_Delhi'!AF29+'5A2F_BelleChasse'!AF29+'5A2H_MAX'!AF29</f>
        <v>0</v>
      </c>
    </row>
    <row r="30" spans="1:32" ht="16.149999999999999" customHeight="1" x14ac:dyDescent="0.2">
      <c r="A30" s="8">
        <v>24</v>
      </c>
      <c r="B30" s="9" t="s">
        <v>28</v>
      </c>
      <c r="C30" s="177">
        <f>'5A2A_NewVision'!C30+'5A2B_Glencoe'!C30+'5A2C_ISL'!C30+'5A2D_Avoyelles'!C30+'5A2E_Delhi'!C30+'5A2F_BelleChasse'!C30+'5A2H_MAX'!C30</f>
        <v>0</v>
      </c>
      <c r="D30" s="10">
        <f>'9_Per Pupil Summary'!O29</f>
        <v>18042.430041700678</v>
      </c>
      <c r="E30" s="19">
        <f>'5A2A_NewVision'!E30+'5A2B_Glencoe'!E30+'5A2C_ISL'!E30+'5A2D_Avoyelles'!E30+'5A2E_Delhi'!E30+'5A2F_BelleChasse'!E30+'5A2H_MAX'!E30</f>
        <v>0</v>
      </c>
      <c r="F30" s="19"/>
      <c r="G30" s="19">
        <f>'5A2A_NewVision'!G30+'5A2B_Glencoe'!G30+'5A2C_ISL'!G30+'5A2D_Avoyelles'!G30+'5A2E_Delhi'!G30+'5A2F_BelleChasse'!G30+'5A2H_MAX'!G30</f>
        <v>0</v>
      </c>
      <c r="H30" s="190">
        <f>'5A2A_NewVision'!H30+'5A2B_Glencoe'!H30+'5A2C_ISL'!H30+'5A2D_Avoyelles'!H30+'5A2E_Delhi'!H30+'5A2F_BelleChasse'!H30+'5A2H_MAX'!H30</f>
        <v>0</v>
      </c>
      <c r="I30" s="10">
        <f>'9_Per Pupil Summary'!I29</f>
        <v>220.82499654861098</v>
      </c>
      <c r="J30" s="19">
        <f>'5A2A_NewVision'!J30+'5A2B_Glencoe'!J30+'5A2C_ISL'!J30+'5A2D_Avoyelles'!J30+'5A2E_Delhi'!J30+'5A2F_BelleChasse'!J30+'5A2H_MAX'!J30</f>
        <v>0</v>
      </c>
      <c r="K30" s="190">
        <f>'5A2A_NewVision'!K30+'5A2B_Glencoe'!K30+'5A2C_ISL'!K30+'5A2D_Avoyelles'!K30+'5A2E_Delhi'!K30+'5A2F_BelleChasse'!K30+'5A2H_MAX'!K30</f>
        <v>0</v>
      </c>
      <c r="L30" s="10">
        <f>'9_Per Pupil Summary'!J29</f>
        <v>60.224999058712086</v>
      </c>
      <c r="M30" s="19">
        <f>'5A2A_NewVision'!M30+'5A2B_Glencoe'!M30+'5A2C_ISL'!M30+'5A2D_Avoyelles'!M30+'5A2E_Delhi'!M30+'5A2F_BelleChasse'!M30+'5A2H_MAX'!M30</f>
        <v>0</v>
      </c>
      <c r="N30" s="190">
        <f>'5A2A_NewVision'!N30+'5A2B_Glencoe'!N30+'5A2C_ISL'!N30+'5A2D_Avoyelles'!N30+'5A2E_Delhi'!N30+'5A2F_BelleChasse'!N30+'5A2H_MAX'!N30</f>
        <v>0</v>
      </c>
      <c r="O30" s="10">
        <f>'9_Per Pupil Summary'!K29</f>
        <v>1505.6249764678021</v>
      </c>
      <c r="P30" s="19">
        <f>'5A2A_NewVision'!P30+'5A2B_Glencoe'!P30+'5A2C_ISL'!P30+'5A2D_Avoyelles'!P30+'5A2E_Delhi'!P30+'5A2F_BelleChasse'!P30+'5A2H_MAX'!P30</f>
        <v>0</v>
      </c>
      <c r="Q30" s="190">
        <f>'5A2A_NewVision'!Q30+'5A2B_Glencoe'!Q30+'5A2C_ISL'!Q30+'5A2D_Avoyelles'!Q30+'5A2E_Delhi'!Q30+'5A2F_BelleChasse'!Q30+'5A2H_MAX'!Q30</f>
        <v>0</v>
      </c>
      <c r="R30" s="10">
        <f>'9_Per Pupil Summary'!L29</f>
        <v>602.24999058712092</v>
      </c>
      <c r="S30" s="19">
        <f>'5A2A_NewVision'!S30+'5A2B_Glencoe'!S30+'5A2C_ISL'!S30+'5A2D_Avoyelles'!S30+'5A2E_Delhi'!S30+'5A2F_BelleChasse'!S30+'5A2H_MAX'!S30</f>
        <v>0</v>
      </c>
      <c r="T30" s="22">
        <f>'5A2A_NewVision'!T30+'5A2B_Glencoe'!T30+'5A2C_ISL'!T30+'5A2D_Avoyelles'!T30+'5A2E_Delhi'!T30+'5A2F_BelleChasse'!T30+'5A2H_MAX'!T30</f>
        <v>0</v>
      </c>
      <c r="U30" s="10">
        <f>'5A2A_NewVision'!U30+'5A2B_Glencoe'!U30+'5A2C_ISL'!U30+'5A2D_Avoyelles'!U30+'5A2E_Delhi'!U30+'5A2F_BelleChasse'!U30+'5A2H_MAX'!U30</f>
        <v>0</v>
      </c>
      <c r="V30" s="10">
        <f>'5A2A_NewVision'!V30+'5A2B_Glencoe'!V30+'5A2C_ISL'!V30+'5A2D_Avoyelles'!V30+'5A2E_Delhi'!V30+'5A2F_BelleChasse'!V30+'5A2H_MAX'!V30</f>
        <v>0</v>
      </c>
      <c r="W30" s="11">
        <f>'5A2A_NewVision'!W30+'5A2B_Glencoe'!W30+'5A2C_ISL'!W30+'5A2D_Avoyelles'!W30+'5A2E_Delhi'!W30+'5A2F_BelleChasse'!W30+'5A2H_MAX'!W30</f>
        <v>0</v>
      </c>
      <c r="X30" s="22">
        <f>'5A2A_NewVision'!X30+'5A2B_Glencoe'!X30+'5A2C_ISL'!X30+'5A2D_Avoyelles'!X30+'5A2E_Delhi'!X30+'5A2F_BelleChasse'!X30+'5A2H_MAX'!X30</f>
        <v>0</v>
      </c>
      <c r="Y30" s="19">
        <f>'5A2A_NewVision'!Y30+'5A2B_Glencoe'!Y30+'5A2C_ISL'!Y30+'5A2D_Avoyelles'!Y30+'5A2E_Delhi'!Y30+'5A2F_BelleChasse'!Y30+'5A2H_MAX'!Y30</f>
        <v>0</v>
      </c>
      <c r="Z30" s="22">
        <f>'5A2A_NewVision'!Z30+'5A2B_Glencoe'!Z30+'5A2C_ISL'!Z30+'5A2D_Avoyelles'!Z30+'5A2E_Delhi'!Z30+'5A2F_BelleChasse'!Z30+'5A2H_MAX'!Z30</f>
        <v>0</v>
      </c>
      <c r="AA30" s="10">
        <f>'5A2A_NewVision'!AA30+'5A2B_Glencoe'!AA30+'5A2C_ISL'!AA30+'5A2D_Avoyelles'!AA30+'5A2E_Delhi'!AA30+'5A2F_BelleChasse'!AA30+'5A2H_MAX'!AA30</f>
        <v>0</v>
      </c>
      <c r="AB30" s="22">
        <f>'5A2A_NewVision'!AB30+'5A2B_Glencoe'!AB30+'5A2C_ISL'!AB30+'5A2D_Avoyelles'!AB30+'5A2E_Delhi'!AB30+'5A2F_BelleChasse'!AB30+'5A2H_MAX'!AB30</f>
        <v>0</v>
      </c>
      <c r="AC30" s="10">
        <f>'5A2A_NewVision'!AC30+'5A2B_Glencoe'!AC30+'5A2C_ISL'!AC30+'5A2D_Avoyelles'!AC30+'5A2E_Delhi'!AC30+'5A2F_BelleChasse'!AC30+'5A2H_MAX'!AC30</f>
        <v>0</v>
      </c>
      <c r="AD30" s="10">
        <f>'5A2A_NewVision'!AD30+'5A2B_Glencoe'!AD30+'5A2C_ISL'!AD30+'5A2D_Avoyelles'!AD30+'5A2E_Delhi'!AD30+'5A2F_BelleChasse'!AD30+'5A2H_MAX'!AD30</f>
        <v>0</v>
      </c>
      <c r="AE30" s="22">
        <f>'5A2A_NewVision'!AE30+'5A2B_Glencoe'!AE30+'5A2C_ISL'!AE30+'5A2D_Avoyelles'!AE30+'5A2E_Delhi'!AE30+'5A2F_BelleChasse'!AE30+'5A2H_MAX'!AE30</f>
        <v>0</v>
      </c>
      <c r="AF30" s="26">
        <f>'5A2A_NewVision'!AF30+'5A2B_Glencoe'!AF30+'5A2C_ISL'!AF30+'5A2D_Avoyelles'!AF30+'5A2E_Delhi'!AF30+'5A2F_BelleChasse'!AF30+'5A2H_MAX'!AF30</f>
        <v>0</v>
      </c>
    </row>
    <row r="31" spans="1:32" ht="16.149999999999999" customHeight="1" x14ac:dyDescent="0.2">
      <c r="A31" s="3">
        <v>25</v>
      </c>
      <c r="B31" s="4" t="s">
        <v>29</v>
      </c>
      <c r="C31" s="178">
        <f>'5A2A_NewVision'!C31+'5A2B_Glencoe'!C31+'5A2C_ISL'!C31+'5A2D_Avoyelles'!C31+'5A2E_Delhi'!C31+'5A2F_BelleChasse'!C31+'5A2H_MAX'!C31</f>
        <v>0</v>
      </c>
      <c r="D31" s="5">
        <f>'9_Per Pupil Summary'!O30</f>
        <v>9154.2102623909614</v>
      </c>
      <c r="E31" s="20">
        <f>'5A2A_NewVision'!E31+'5A2B_Glencoe'!E31+'5A2C_ISL'!E31+'5A2D_Avoyelles'!E31+'5A2E_Delhi'!E31+'5A2F_BelleChasse'!E31+'5A2H_MAX'!E31</f>
        <v>0</v>
      </c>
      <c r="F31" s="20"/>
      <c r="G31" s="20">
        <f>'5A2A_NewVision'!G31+'5A2B_Glencoe'!G31+'5A2C_ISL'!G31+'5A2D_Avoyelles'!G31+'5A2E_Delhi'!G31+'5A2F_BelleChasse'!G31+'5A2H_MAX'!G31</f>
        <v>0</v>
      </c>
      <c r="H31" s="191">
        <f>'5A2A_NewVision'!H31+'5A2B_Glencoe'!H31+'5A2C_ISL'!H31+'5A2D_Avoyelles'!H31+'5A2E_Delhi'!H31+'5A2F_BelleChasse'!H31+'5A2H_MAX'!H31</f>
        <v>0</v>
      </c>
      <c r="I31" s="5">
        <f>'9_Per Pupil Summary'!I30</f>
        <v>597.26770835773823</v>
      </c>
      <c r="J31" s="20">
        <f>'5A2A_NewVision'!J31+'5A2B_Glencoe'!J31+'5A2C_ISL'!J31+'5A2D_Avoyelles'!J31+'5A2E_Delhi'!J31+'5A2F_BelleChasse'!J31+'5A2H_MAX'!J31</f>
        <v>0</v>
      </c>
      <c r="K31" s="191">
        <f>'5A2A_NewVision'!K31+'5A2B_Glencoe'!K31+'5A2C_ISL'!K31+'5A2D_Avoyelles'!K31+'5A2E_Delhi'!K31+'5A2F_BelleChasse'!K31+'5A2H_MAX'!K31</f>
        <v>0</v>
      </c>
      <c r="L31" s="5">
        <f>'9_Per Pupil Summary'!J30</f>
        <v>162.89119318847403</v>
      </c>
      <c r="M31" s="20">
        <f>'5A2A_NewVision'!M31+'5A2B_Glencoe'!M31+'5A2C_ISL'!M31+'5A2D_Avoyelles'!M31+'5A2E_Delhi'!M31+'5A2F_BelleChasse'!M31+'5A2H_MAX'!M31</f>
        <v>0</v>
      </c>
      <c r="N31" s="191">
        <f>'5A2A_NewVision'!N31+'5A2B_Glencoe'!N31+'5A2C_ISL'!N31+'5A2D_Avoyelles'!N31+'5A2E_Delhi'!N31+'5A2F_BelleChasse'!N31+'5A2H_MAX'!N31</f>
        <v>0</v>
      </c>
      <c r="O31" s="5">
        <f>'9_Per Pupil Summary'!K30</f>
        <v>4072.2798297118511</v>
      </c>
      <c r="P31" s="20">
        <f>'5A2A_NewVision'!P31+'5A2B_Glencoe'!P31+'5A2C_ISL'!P31+'5A2D_Avoyelles'!P31+'5A2E_Delhi'!P31+'5A2F_BelleChasse'!P31+'5A2H_MAX'!P31</f>
        <v>0</v>
      </c>
      <c r="Q31" s="191">
        <f>'5A2A_NewVision'!Q31+'5A2B_Glencoe'!Q31+'5A2C_ISL'!Q31+'5A2D_Avoyelles'!Q31+'5A2E_Delhi'!Q31+'5A2F_BelleChasse'!Q31+'5A2H_MAX'!Q31</f>
        <v>0</v>
      </c>
      <c r="R31" s="5">
        <f>'9_Per Pupil Summary'!L30</f>
        <v>1628.9119318847402</v>
      </c>
      <c r="S31" s="20">
        <f>'5A2A_NewVision'!S31+'5A2B_Glencoe'!S31+'5A2C_ISL'!S31+'5A2D_Avoyelles'!S31+'5A2E_Delhi'!S31+'5A2F_BelleChasse'!S31+'5A2H_MAX'!S31</f>
        <v>0</v>
      </c>
      <c r="T31" s="23">
        <f>'5A2A_NewVision'!T31+'5A2B_Glencoe'!T31+'5A2C_ISL'!T31+'5A2D_Avoyelles'!T31+'5A2E_Delhi'!T31+'5A2F_BelleChasse'!T31+'5A2H_MAX'!T31</f>
        <v>0</v>
      </c>
      <c r="U31" s="5">
        <f>'5A2A_NewVision'!U31+'5A2B_Glencoe'!U31+'5A2C_ISL'!U31+'5A2D_Avoyelles'!U31+'5A2E_Delhi'!U31+'5A2F_BelleChasse'!U31+'5A2H_MAX'!U31</f>
        <v>0</v>
      </c>
      <c r="V31" s="5">
        <f>'5A2A_NewVision'!V31+'5A2B_Glencoe'!V31+'5A2C_ISL'!V31+'5A2D_Avoyelles'!V31+'5A2E_Delhi'!V31+'5A2F_BelleChasse'!V31+'5A2H_MAX'!V31</f>
        <v>0</v>
      </c>
      <c r="W31" s="6">
        <f>'5A2A_NewVision'!W31+'5A2B_Glencoe'!W31+'5A2C_ISL'!W31+'5A2D_Avoyelles'!W31+'5A2E_Delhi'!W31+'5A2F_BelleChasse'!W31+'5A2H_MAX'!W31</f>
        <v>0</v>
      </c>
      <c r="X31" s="23">
        <f>'5A2A_NewVision'!X31+'5A2B_Glencoe'!X31+'5A2C_ISL'!X31+'5A2D_Avoyelles'!X31+'5A2E_Delhi'!X31+'5A2F_BelleChasse'!X31+'5A2H_MAX'!X31</f>
        <v>0</v>
      </c>
      <c r="Y31" s="20">
        <f>'5A2A_NewVision'!Y31+'5A2B_Glencoe'!Y31+'5A2C_ISL'!Y31+'5A2D_Avoyelles'!Y31+'5A2E_Delhi'!Y31+'5A2F_BelleChasse'!Y31+'5A2H_MAX'!Y31</f>
        <v>0</v>
      </c>
      <c r="Z31" s="23">
        <f>'5A2A_NewVision'!Z31+'5A2B_Glencoe'!Z31+'5A2C_ISL'!Z31+'5A2D_Avoyelles'!Z31+'5A2E_Delhi'!Z31+'5A2F_BelleChasse'!Z31+'5A2H_MAX'!Z31</f>
        <v>0</v>
      </c>
      <c r="AA31" s="5">
        <f>'5A2A_NewVision'!AA31+'5A2B_Glencoe'!AA31+'5A2C_ISL'!AA31+'5A2D_Avoyelles'!AA31+'5A2E_Delhi'!AA31+'5A2F_BelleChasse'!AA31+'5A2H_MAX'!AA31</f>
        <v>0</v>
      </c>
      <c r="AB31" s="23">
        <f>'5A2A_NewVision'!AB31+'5A2B_Glencoe'!AB31+'5A2C_ISL'!AB31+'5A2D_Avoyelles'!AB31+'5A2E_Delhi'!AB31+'5A2F_BelleChasse'!AB31+'5A2H_MAX'!AB31</f>
        <v>0</v>
      </c>
      <c r="AC31" s="7">
        <f>'5A2A_NewVision'!AC31+'5A2B_Glencoe'!AC31+'5A2C_ISL'!AC31+'5A2D_Avoyelles'!AC31+'5A2E_Delhi'!AC31+'5A2F_BelleChasse'!AC31+'5A2H_MAX'!AC31</f>
        <v>0</v>
      </c>
      <c r="AD31" s="5">
        <f>'5A2A_NewVision'!AD31+'5A2B_Glencoe'!AD31+'5A2C_ISL'!AD31+'5A2D_Avoyelles'!AD31+'5A2E_Delhi'!AD31+'5A2F_BelleChasse'!AD31+'5A2H_MAX'!AD31</f>
        <v>0</v>
      </c>
      <c r="AE31" s="24">
        <f>'5A2A_NewVision'!AE31+'5A2B_Glencoe'!AE31+'5A2C_ISL'!AE31+'5A2D_Avoyelles'!AE31+'5A2E_Delhi'!AE31+'5A2F_BelleChasse'!AE31+'5A2H_MAX'!AE31</f>
        <v>0</v>
      </c>
      <c r="AF31" s="24">
        <f>'5A2A_NewVision'!AF31+'5A2B_Glencoe'!AF31+'5A2C_ISL'!AF31+'5A2D_Avoyelles'!AF31+'5A2E_Delhi'!AF31+'5A2F_BelleChasse'!AF31+'5A2H_MAX'!AF31</f>
        <v>0</v>
      </c>
    </row>
    <row r="32" spans="1:32" ht="16.149999999999999" customHeight="1" x14ac:dyDescent="0.2">
      <c r="A32" s="12">
        <v>26</v>
      </c>
      <c r="B32" s="13" t="s">
        <v>30</v>
      </c>
      <c r="C32" s="176">
        <f>'5A2A_NewVision'!C32+'5A2B_Glencoe'!C32+'5A2C_ISL'!C32+'5A2D_Avoyelles'!C32+'5A2E_Delhi'!C32+'5A2F_BelleChasse'!C32+'5A2H_MAX'!C32</f>
        <v>0</v>
      </c>
      <c r="D32" s="14">
        <f>'9_Per Pupil Summary'!O31</f>
        <v>9873.5951703190076</v>
      </c>
      <c r="E32" s="18">
        <f>'5A2A_NewVision'!E32+'5A2B_Glencoe'!E32+'5A2C_ISL'!E32+'5A2D_Avoyelles'!E32+'5A2E_Delhi'!E32+'5A2F_BelleChasse'!E32+'5A2H_MAX'!E32</f>
        <v>0</v>
      </c>
      <c r="F32" s="18"/>
      <c r="G32" s="18">
        <f>'5A2A_NewVision'!G32+'5A2B_Glencoe'!G32+'5A2C_ISL'!G32+'5A2D_Avoyelles'!G32+'5A2E_Delhi'!G32+'5A2F_BelleChasse'!G32+'5A2H_MAX'!G32</f>
        <v>0</v>
      </c>
      <c r="H32" s="189">
        <f>'5A2A_NewVision'!H32+'5A2B_Glencoe'!H32+'5A2C_ISL'!H32+'5A2D_Avoyelles'!H32+'5A2E_Delhi'!H32+'5A2F_BelleChasse'!H32+'5A2H_MAX'!H32</f>
        <v>0</v>
      </c>
      <c r="I32" s="14">
        <f>'9_Per Pupil Summary'!I31</f>
        <v>490.30777803360706</v>
      </c>
      <c r="J32" s="18">
        <f>'5A2A_NewVision'!J32+'5A2B_Glencoe'!J32+'5A2C_ISL'!J32+'5A2D_Avoyelles'!J32+'5A2E_Delhi'!J32+'5A2F_BelleChasse'!J32+'5A2H_MAX'!J32</f>
        <v>0</v>
      </c>
      <c r="K32" s="189">
        <f>'5A2A_NewVision'!K32+'5A2B_Glencoe'!K32+'5A2C_ISL'!K32+'5A2D_Avoyelles'!K32+'5A2E_Delhi'!K32+'5A2F_BelleChasse'!K32+'5A2H_MAX'!K32</f>
        <v>0</v>
      </c>
      <c r="L32" s="14">
        <f>'9_Per Pupil Summary'!J31</f>
        <v>133.72030310007463</v>
      </c>
      <c r="M32" s="18">
        <f>'5A2A_NewVision'!M32+'5A2B_Glencoe'!M32+'5A2C_ISL'!M32+'5A2D_Avoyelles'!M32+'5A2E_Delhi'!M32+'5A2F_BelleChasse'!M32+'5A2H_MAX'!M32</f>
        <v>0</v>
      </c>
      <c r="N32" s="189">
        <f>'5A2A_NewVision'!N32+'5A2B_Glencoe'!N32+'5A2C_ISL'!N32+'5A2D_Avoyelles'!N32+'5A2E_Delhi'!N32+'5A2F_BelleChasse'!N32+'5A2H_MAX'!N32</f>
        <v>0</v>
      </c>
      <c r="O32" s="14">
        <f>'9_Per Pupil Summary'!K31</f>
        <v>3343.0075775018659</v>
      </c>
      <c r="P32" s="18">
        <f>'5A2A_NewVision'!P32+'5A2B_Glencoe'!P32+'5A2C_ISL'!P32+'5A2D_Avoyelles'!P32+'5A2E_Delhi'!P32+'5A2F_BelleChasse'!P32+'5A2H_MAX'!P32</f>
        <v>0</v>
      </c>
      <c r="Q32" s="189">
        <f>'5A2A_NewVision'!Q32+'5A2B_Glencoe'!Q32+'5A2C_ISL'!Q32+'5A2D_Avoyelles'!Q32+'5A2E_Delhi'!Q32+'5A2F_BelleChasse'!Q32+'5A2H_MAX'!Q32</f>
        <v>0</v>
      </c>
      <c r="R32" s="14">
        <f>'9_Per Pupil Summary'!L31</f>
        <v>1337.2030310007463</v>
      </c>
      <c r="S32" s="18">
        <f>'5A2A_NewVision'!S32+'5A2B_Glencoe'!S32+'5A2C_ISL'!S32+'5A2D_Avoyelles'!S32+'5A2E_Delhi'!S32+'5A2F_BelleChasse'!S32+'5A2H_MAX'!S32</f>
        <v>0</v>
      </c>
      <c r="T32" s="21">
        <f>'5A2A_NewVision'!T32+'5A2B_Glencoe'!T32+'5A2C_ISL'!T32+'5A2D_Avoyelles'!T32+'5A2E_Delhi'!T32+'5A2F_BelleChasse'!T32+'5A2H_MAX'!T32</f>
        <v>0</v>
      </c>
      <c r="U32" s="14">
        <f>'5A2A_NewVision'!U32+'5A2B_Glencoe'!U32+'5A2C_ISL'!U32+'5A2D_Avoyelles'!U32+'5A2E_Delhi'!U32+'5A2F_BelleChasse'!U32+'5A2H_MAX'!U32</f>
        <v>0</v>
      </c>
      <c r="V32" s="14">
        <f>'5A2A_NewVision'!V32+'5A2B_Glencoe'!V32+'5A2C_ISL'!V32+'5A2D_Avoyelles'!V32+'5A2E_Delhi'!V32+'5A2F_BelleChasse'!V32+'5A2H_MAX'!V32</f>
        <v>0</v>
      </c>
      <c r="W32" s="15">
        <f>'5A2A_NewVision'!W32+'5A2B_Glencoe'!W32+'5A2C_ISL'!W32+'5A2D_Avoyelles'!W32+'5A2E_Delhi'!W32+'5A2F_BelleChasse'!W32+'5A2H_MAX'!W32</f>
        <v>0</v>
      </c>
      <c r="X32" s="21">
        <f>'5A2A_NewVision'!X32+'5A2B_Glencoe'!X32+'5A2C_ISL'!X32+'5A2D_Avoyelles'!X32+'5A2E_Delhi'!X32+'5A2F_BelleChasse'!X32+'5A2H_MAX'!X32</f>
        <v>0</v>
      </c>
      <c r="Y32" s="18">
        <f>'5A2A_NewVision'!Y32+'5A2B_Glencoe'!Y32+'5A2C_ISL'!Y32+'5A2D_Avoyelles'!Y32+'5A2E_Delhi'!Y32+'5A2F_BelleChasse'!Y32+'5A2H_MAX'!Y32</f>
        <v>0</v>
      </c>
      <c r="Z32" s="21">
        <f>'5A2A_NewVision'!Z32+'5A2B_Glencoe'!Z32+'5A2C_ISL'!Z32+'5A2D_Avoyelles'!Z32+'5A2E_Delhi'!Z32+'5A2F_BelleChasse'!Z32+'5A2H_MAX'!Z32</f>
        <v>0</v>
      </c>
      <c r="AA32" s="14">
        <f>'5A2A_NewVision'!AA32+'5A2B_Glencoe'!AA32+'5A2C_ISL'!AA32+'5A2D_Avoyelles'!AA32+'5A2E_Delhi'!AA32+'5A2F_BelleChasse'!AA32+'5A2H_MAX'!AA32</f>
        <v>0</v>
      </c>
      <c r="AB32" s="21">
        <f>'5A2A_NewVision'!AB32+'5A2B_Glencoe'!AB32+'5A2C_ISL'!AB32+'5A2D_Avoyelles'!AB32+'5A2E_Delhi'!AB32+'5A2F_BelleChasse'!AB32+'5A2H_MAX'!AB32</f>
        <v>0</v>
      </c>
      <c r="AC32" s="14">
        <f>'5A2A_NewVision'!AC32+'5A2B_Glencoe'!AC32+'5A2C_ISL'!AC32+'5A2D_Avoyelles'!AC32+'5A2E_Delhi'!AC32+'5A2F_BelleChasse'!AC32+'5A2H_MAX'!AC32</f>
        <v>0</v>
      </c>
      <c r="AD32" s="14">
        <f>'5A2A_NewVision'!AD32+'5A2B_Glencoe'!AD32+'5A2C_ISL'!AD32+'5A2D_Avoyelles'!AD32+'5A2E_Delhi'!AD32+'5A2F_BelleChasse'!AD32+'5A2H_MAX'!AD32</f>
        <v>0</v>
      </c>
      <c r="AE32" s="21">
        <f>'5A2A_NewVision'!AE32+'5A2B_Glencoe'!AE32+'5A2C_ISL'!AE32+'5A2D_Avoyelles'!AE32+'5A2E_Delhi'!AE32+'5A2F_BelleChasse'!AE32+'5A2H_MAX'!AE32</f>
        <v>0</v>
      </c>
      <c r="AF32" s="25">
        <f>'5A2A_NewVision'!AF32+'5A2B_Glencoe'!AF32+'5A2C_ISL'!AF32+'5A2D_Avoyelles'!AF32+'5A2E_Delhi'!AF32+'5A2F_BelleChasse'!AF32+'5A2H_MAX'!AF32</f>
        <v>0</v>
      </c>
    </row>
    <row r="33" spans="1:32" ht="16.149999999999999" customHeight="1" x14ac:dyDescent="0.2">
      <c r="A33" s="8">
        <v>27</v>
      </c>
      <c r="B33" s="9" t="s">
        <v>31</v>
      </c>
      <c r="C33" s="177">
        <f>'5A2A_NewVision'!C33+'5A2B_Glencoe'!C33+'5A2C_ISL'!C33+'5A2D_Avoyelles'!C33+'5A2E_Delhi'!C33+'5A2F_BelleChasse'!C33+'5A2H_MAX'!C33</f>
        <v>0</v>
      </c>
      <c r="D33" s="10">
        <f>'9_Per Pupil Summary'!O32</f>
        <v>9246.6761990800151</v>
      </c>
      <c r="E33" s="19">
        <f>'5A2A_NewVision'!E33+'5A2B_Glencoe'!E33+'5A2C_ISL'!E33+'5A2D_Avoyelles'!E33+'5A2E_Delhi'!E33+'5A2F_BelleChasse'!E33+'5A2H_MAX'!E33</f>
        <v>0</v>
      </c>
      <c r="F33" s="19"/>
      <c r="G33" s="19">
        <f>'5A2A_NewVision'!G33+'5A2B_Glencoe'!G33+'5A2C_ISL'!G33+'5A2D_Avoyelles'!G33+'5A2E_Delhi'!G33+'5A2F_BelleChasse'!G33+'5A2H_MAX'!G33</f>
        <v>0</v>
      </c>
      <c r="H33" s="190">
        <f>'5A2A_NewVision'!H33+'5A2B_Glencoe'!H33+'5A2C_ISL'!H33+'5A2D_Avoyelles'!H33+'5A2E_Delhi'!H33+'5A2F_BelleChasse'!H33+'5A2H_MAX'!H33</f>
        <v>0</v>
      </c>
      <c r="I33" s="10">
        <f>'9_Per Pupil Summary'!I32</f>
        <v>690.65016613483181</v>
      </c>
      <c r="J33" s="19">
        <f>'5A2A_NewVision'!J33+'5A2B_Glencoe'!J33+'5A2C_ISL'!J33+'5A2D_Avoyelles'!J33+'5A2E_Delhi'!J33+'5A2F_BelleChasse'!J33+'5A2H_MAX'!J33</f>
        <v>0</v>
      </c>
      <c r="K33" s="190">
        <f>'5A2A_NewVision'!K33+'5A2B_Glencoe'!K33+'5A2C_ISL'!K33+'5A2D_Avoyelles'!K33+'5A2E_Delhi'!K33+'5A2F_BelleChasse'!K33+'5A2H_MAX'!K33</f>
        <v>0</v>
      </c>
      <c r="L33" s="10">
        <f>'9_Per Pupil Summary'!J32</f>
        <v>188.35913621859052</v>
      </c>
      <c r="M33" s="19">
        <f>'5A2A_NewVision'!M33+'5A2B_Glencoe'!M33+'5A2C_ISL'!M33+'5A2D_Avoyelles'!M33+'5A2E_Delhi'!M33+'5A2F_BelleChasse'!M33+'5A2H_MAX'!M33</f>
        <v>0</v>
      </c>
      <c r="N33" s="190">
        <f>'5A2A_NewVision'!N33+'5A2B_Glencoe'!N33+'5A2C_ISL'!N33+'5A2D_Avoyelles'!N33+'5A2E_Delhi'!N33+'5A2F_BelleChasse'!N33+'5A2H_MAX'!N33</f>
        <v>0</v>
      </c>
      <c r="O33" s="10">
        <f>'9_Per Pupil Summary'!K32</f>
        <v>4708.9784054647635</v>
      </c>
      <c r="P33" s="19">
        <f>'5A2A_NewVision'!P33+'5A2B_Glencoe'!P33+'5A2C_ISL'!P33+'5A2D_Avoyelles'!P33+'5A2E_Delhi'!P33+'5A2F_BelleChasse'!P33+'5A2H_MAX'!P33</f>
        <v>0</v>
      </c>
      <c r="Q33" s="190">
        <f>'5A2A_NewVision'!Q33+'5A2B_Glencoe'!Q33+'5A2C_ISL'!Q33+'5A2D_Avoyelles'!Q33+'5A2E_Delhi'!Q33+'5A2F_BelleChasse'!Q33+'5A2H_MAX'!Q33</f>
        <v>0</v>
      </c>
      <c r="R33" s="10">
        <f>'9_Per Pupil Summary'!L32</f>
        <v>1883.5913621859049</v>
      </c>
      <c r="S33" s="19">
        <f>'5A2A_NewVision'!S33+'5A2B_Glencoe'!S33+'5A2C_ISL'!S33+'5A2D_Avoyelles'!S33+'5A2E_Delhi'!S33+'5A2F_BelleChasse'!S33+'5A2H_MAX'!S33</f>
        <v>0</v>
      </c>
      <c r="T33" s="22">
        <f>'5A2A_NewVision'!T33+'5A2B_Glencoe'!T33+'5A2C_ISL'!T33+'5A2D_Avoyelles'!T33+'5A2E_Delhi'!T33+'5A2F_BelleChasse'!T33+'5A2H_MAX'!T33</f>
        <v>0</v>
      </c>
      <c r="U33" s="10">
        <f>'5A2A_NewVision'!U33+'5A2B_Glencoe'!U33+'5A2C_ISL'!U33+'5A2D_Avoyelles'!U33+'5A2E_Delhi'!U33+'5A2F_BelleChasse'!U33+'5A2H_MAX'!U33</f>
        <v>0</v>
      </c>
      <c r="V33" s="10">
        <f>'5A2A_NewVision'!V33+'5A2B_Glencoe'!V33+'5A2C_ISL'!V33+'5A2D_Avoyelles'!V33+'5A2E_Delhi'!V33+'5A2F_BelleChasse'!V33+'5A2H_MAX'!V33</f>
        <v>0</v>
      </c>
      <c r="W33" s="11">
        <f>'5A2A_NewVision'!W33+'5A2B_Glencoe'!W33+'5A2C_ISL'!W33+'5A2D_Avoyelles'!W33+'5A2E_Delhi'!W33+'5A2F_BelleChasse'!W33+'5A2H_MAX'!W33</f>
        <v>0</v>
      </c>
      <c r="X33" s="22">
        <f>'5A2A_NewVision'!X33+'5A2B_Glencoe'!X33+'5A2C_ISL'!X33+'5A2D_Avoyelles'!X33+'5A2E_Delhi'!X33+'5A2F_BelleChasse'!X33+'5A2H_MAX'!X33</f>
        <v>0</v>
      </c>
      <c r="Y33" s="19">
        <f>'5A2A_NewVision'!Y33+'5A2B_Glencoe'!Y33+'5A2C_ISL'!Y33+'5A2D_Avoyelles'!Y33+'5A2E_Delhi'!Y33+'5A2F_BelleChasse'!Y33+'5A2H_MAX'!Y33</f>
        <v>0</v>
      </c>
      <c r="Z33" s="22">
        <f>'5A2A_NewVision'!Z33+'5A2B_Glencoe'!Z33+'5A2C_ISL'!Z33+'5A2D_Avoyelles'!Z33+'5A2E_Delhi'!Z33+'5A2F_BelleChasse'!Z33+'5A2H_MAX'!Z33</f>
        <v>0</v>
      </c>
      <c r="AA33" s="10">
        <f>'5A2A_NewVision'!AA33+'5A2B_Glencoe'!AA33+'5A2C_ISL'!AA33+'5A2D_Avoyelles'!AA33+'5A2E_Delhi'!AA33+'5A2F_BelleChasse'!AA33+'5A2H_MAX'!AA33</f>
        <v>0</v>
      </c>
      <c r="AB33" s="22">
        <f>'5A2A_NewVision'!AB33+'5A2B_Glencoe'!AB33+'5A2C_ISL'!AB33+'5A2D_Avoyelles'!AB33+'5A2E_Delhi'!AB33+'5A2F_BelleChasse'!AB33+'5A2H_MAX'!AB33</f>
        <v>0</v>
      </c>
      <c r="AC33" s="10">
        <f>'5A2A_NewVision'!AC33+'5A2B_Glencoe'!AC33+'5A2C_ISL'!AC33+'5A2D_Avoyelles'!AC33+'5A2E_Delhi'!AC33+'5A2F_BelleChasse'!AC33+'5A2H_MAX'!AC33</f>
        <v>0</v>
      </c>
      <c r="AD33" s="10">
        <f>'5A2A_NewVision'!AD33+'5A2B_Glencoe'!AD33+'5A2C_ISL'!AD33+'5A2D_Avoyelles'!AD33+'5A2E_Delhi'!AD33+'5A2F_BelleChasse'!AD33+'5A2H_MAX'!AD33</f>
        <v>0</v>
      </c>
      <c r="AE33" s="22">
        <f>'5A2A_NewVision'!AE33+'5A2B_Glencoe'!AE33+'5A2C_ISL'!AE33+'5A2D_Avoyelles'!AE33+'5A2E_Delhi'!AE33+'5A2F_BelleChasse'!AE33+'5A2H_MAX'!AE33</f>
        <v>0</v>
      </c>
      <c r="AF33" s="26">
        <f>'5A2A_NewVision'!AF33+'5A2B_Glencoe'!AF33+'5A2C_ISL'!AF33+'5A2D_Avoyelles'!AF33+'5A2E_Delhi'!AF33+'5A2F_BelleChasse'!AF33+'5A2H_MAX'!AF33</f>
        <v>0</v>
      </c>
    </row>
    <row r="34" spans="1:32" ht="16.149999999999999" customHeight="1" x14ac:dyDescent="0.2">
      <c r="A34" s="8">
        <v>28</v>
      </c>
      <c r="B34" s="9" t="s">
        <v>32</v>
      </c>
      <c r="C34" s="177">
        <f>'5A2A_NewVision'!C34+'5A2B_Glencoe'!C34+'5A2C_ISL'!C34+'5A2D_Avoyelles'!C34+'5A2E_Delhi'!C34+'5A2F_BelleChasse'!C34+'5A2H_MAX'!C34</f>
        <v>0</v>
      </c>
      <c r="D34" s="10">
        <f>'9_Per Pupil Summary'!O33</f>
        <v>9264.6530597455403</v>
      </c>
      <c r="E34" s="19">
        <f>'5A2A_NewVision'!E34+'5A2B_Glencoe'!E34+'5A2C_ISL'!E34+'5A2D_Avoyelles'!E34+'5A2E_Delhi'!E34+'5A2F_BelleChasse'!E34+'5A2H_MAX'!E34</f>
        <v>0</v>
      </c>
      <c r="F34" s="19"/>
      <c r="G34" s="19">
        <f>'5A2A_NewVision'!G34+'5A2B_Glencoe'!G34+'5A2C_ISL'!G34+'5A2D_Avoyelles'!G34+'5A2E_Delhi'!G34+'5A2F_BelleChasse'!G34+'5A2H_MAX'!G34</f>
        <v>0</v>
      </c>
      <c r="H34" s="190">
        <f>'5A2A_NewVision'!H34+'5A2B_Glencoe'!H34+'5A2C_ISL'!H34+'5A2D_Avoyelles'!H34+'5A2E_Delhi'!H34+'5A2F_BelleChasse'!H34+'5A2H_MAX'!H34</f>
        <v>0</v>
      </c>
      <c r="I34" s="10">
        <f>'9_Per Pupil Summary'!I33</f>
        <v>510.13836996473333</v>
      </c>
      <c r="J34" s="19">
        <f>'5A2A_NewVision'!J34+'5A2B_Glencoe'!J34+'5A2C_ISL'!J34+'5A2D_Avoyelles'!J34+'5A2E_Delhi'!J34+'5A2F_BelleChasse'!J34+'5A2H_MAX'!J34</f>
        <v>0</v>
      </c>
      <c r="K34" s="190">
        <f>'5A2A_NewVision'!K34+'5A2B_Glencoe'!K34+'5A2C_ISL'!K34+'5A2D_Avoyelles'!K34+'5A2E_Delhi'!K34+'5A2F_BelleChasse'!K34+'5A2H_MAX'!K34</f>
        <v>0</v>
      </c>
      <c r="L34" s="10">
        <f>'9_Per Pupil Summary'!J33</f>
        <v>139.1286463540182</v>
      </c>
      <c r="M34" s="19">
        <f>'5A2A_NewVision'!M34+'5A2B_Glencoe'!M34+'5A2C_ISL'!M34+'5A2D_Avoyelles'!M34+'5A2E_Delhi'!M34+'5A2F_BelleChasse'!M34+'5A2H_MAX'!M34</f>
        <v>0</v>
      </c>
      <c r="N34" s="190">
        <f>'5A2A_NewVision'!N34+'5A2B_Glencoe'!N34+'5A2C_ISL'!N34+'5A2D_Avoyelles'!N34+'5A2E_Delhi'!N34+'5A2F_BelleChasse'!N34+'5A2H_MAX'!N34</f>
        <v>0</v>
      </c>
      <c r="O34" s="10">
        <f>'9_Per Pupil Summary'!K33</f>
        <v>3478.2161588504541</v>
      </c>
      <c r="P34" s="19">
        <f>'5A2A_NewVision'!P34+'5A2B_Glencoe'!P34+'5A2C_ISL'!P34+'5A2D_Avoyelles'!P34+'5A2E_Delhi'!P34+'5A2F_BelleChasse'!P34+'5A2H_MAX'!P34</f>
        <v>0</v>
      </c>
      <c r="Q34" s="190">
        <f>'5A2A_NewVision'!Q34+'5A2B_Glencoe'!Q34+'5A2C_ISL'!Q34+'5A2D_Avoyelles'!Q34+'5A2E_Delhi'!Q34+'5A2F_BelleChasse'!Q34+'5A2H_MAX'!Q34</f>
        <v>0</v>
      </c>
      <c r="R34" s="10">
        <f>'9_Per Pupil Summary'!L33</f>
        <v>1391.2864635401818</v>
      </c>
      <c r="S34" s="19">
        <f>'5A2A_NewVision'!S34+'5A2B_Glencoe'!S34+'5A2C_ISL'!S34+'5A2D_Avoyelles'!S34+'5A2E_Delhi'!S34+'5A2F_BelleChasse'!S34+'5A2H_MAX'!S34</f>
        <v>0</v>
      </c>
      <c r="T34" s="22">
        <f>'5A2A_NewVision'!T34+'5A2B_Glencoe'!T34+'5A2C_ISL'!T34+'5A2D_Avoyelles'!T34+'5A2E_Delhi'!T34+'5A2F_BelleChasse'!T34+'5A2H_MAX'!T34</f>
        <v>0</v>
      </c>
      <c r="U34" s="10">
        <f>'5A2A_NewVision'!U34+'5A2B_Glencoe'!U34+'5A2C_ISL'!U34+'5A2D_Avoyelles'!U34+'5A2E_Delhi'!U34+'5A2F_BelleChasse'!U34+'5A2H_MAX'!U34</f>
        <v>0</v>
      </c>
      <c r="V34" s="10">
        <f>'5A2A_NewVision'!V34+'5A2B_Glencoe'!V34+'5A2C_ISL'!V34+'5A2D_Avoyelles'!V34+'5A2E_Delhi'!V34+'5A2F_BelleChasse'!V34+'5A2H_MAX'!V34</f>
        <v>0</v>
      </c>
      <c r="W34" s="11">
        <f>'5A2A_NewVision'!W34+'5A2B_Glencoe'!W34+'5A2C_ISL'!W34+'5A2D_Avoyelles'!W34+'5A2E_Delhi'!W34+'5A2F_BelleChasse'!W34+'5A2H_MAX'!W34</f>
        <v>0</v>
      </c>
      <c r="X34" s="22">
        <f>'5A2A_NewVision'!X34+'5A2B_Glencoe'!X34+'5A2C_ISL'!X34+'5A2D_Avoyelles'!X34+'5A2E_Delhi'!X34+'5A2F_BelleChasse'!X34+'5A2H_MAX'!X34</f>
        <v>0</v>
      </c>
      <c r="Y34" s="19">
        <f>'5A2A_NewVision'!Y34+'5A2B_Glencoe'!Y34+'5A2C_ISL'!Y34+'5A2D_Avoyelles'!Y34+'5A2E_Delhi'!Y34+'5A2F_BelleChasse'!Y34+'5A2H_MAX'!Y34</f>
        <v>0</v>
      </c>
      <c r="Z34" s="22">
        <f>'5A2A_NewVision'!Z34+'5A2B_Glencoe'!Z34+'5A2C_ISL'!Z34+'5A2D_Avoyelles'!Z34+'5A2E_Delhi'!Z34+'5A2F_BelleChasse'!Z34+'5A2H_MAX'!Z34</f>
        <v>0</v>
      </c>
      <c r="AA34" s="10">
        <f>'5A2A_NewVision'!AA34+'5A2B_Glencoe'!AA34+'5A2C_ISL'!AA34+'5A2D_Avoyelles'!AA34+'5A2E_Delhi'!AA34+'5A2F_BelleChasse'!AA34+'5A2H_MAX'!AA34</f>
        <v>0</v>
      </c>
      <c r="AB34" s="22">
        <f>'5A2A_NewVision'!AB34+'5A2B_Glencoe'!AB34+'5A2C_ISL'!AB34+'5A2D_Avoyelles'!AB34+'5A2E_Delhi'!AB34+'5A2F_BelleChasse'!AB34+'5A2H_MAX'!AB34</f>
        <v>0</v>
      </c>
      <c r="AC34" s="10">
        <f>'5A2A_NewVision'!AC34+'5A2B_Glencoe'!AC34+'5A2C_ISL'!AC34+'5A2D_Avoyelles'!AC34+'5A2E_Delhi'!AC34+'5A2F_BelleChasse'!AC34+'5A2H_MAX'!AC34</f>
        <v>0</v>
      </c>
      <c r="AD34" s="10">
        <f>'5A2A_NewVision'!AD34+'5A2B_Glencoe'!AD34+'5A2C_ISL'!AD34+'5A2D_Avoyelles'!AD34+'5A2E_Delhi'!AD34+'5A2F_BelleChasse'!AD34+'5A2H_MAX'!AD34</f>
        <v>0</v>
      </c>
      <c r="AE34" s="22">
        <f>'5A2A_NewVision'!AE34+'5A2B_Glencoe'!AE34+'5A2C_ISL'!AE34+'5A2D_Avoyelles'!AE34+'5A2E_Delhi'!AE34+'5A2F_BelleChasse'!AE34+'5A2H_MAX'!AE34</f>
        <v>0</v>
      </c>
      <c r="AF34" s="26">
        <f>'5A2A_NewVision'!AF34+'5A2B_Glencoe'!AF34+'5A2C_ISL'!AF34+'5A2D_Avoyelles'!AF34+'5A2E_Delhi'!AF34+'5A2F_BelleChasse'!AF34+'5A2H_MAX'!AF34</f>
        <v>0</v>
      </c>
    </row>
    <row r="35" spans="1:32" ht="16.149999999999999" customHeight="1" x14ac:dyDescent="0.2">
      <c r="A35" s="8">
        <v>29</v>
      </c>
      <c r="B35" s="9" t="s">
        <v>33</v>
      </c>
      <c r="C35" s="177">
        <f>'5A2A_NewVision'!C35+'5A2B_Glencoe'!C35+'5A2C_ISL'!C35+'5A2D_Avoyelles'!C35+'5A2E_Delhi'!C35+'5A2F_BelleChasse'!C35+'5A2H_MAX'!C35</f>
        <v>0</v>
      </c>
      <c r="D35" s="10">
        <f>'9_Per Pupil Summary'!O34</f>
        <v>9208.5728971978078</v>
      </c>
      <c r="E35" s="19">
        <f>'5A2A_NewVision'!E35+'5A2B_Glencoe'!E35+'5A2C_ISL'!E35+'5A2D_Avoyelles'!E35+'5A2E_Delhi'!E35+'5A2F_BelleChasse'!E35+'5A2H_MAX'!E35</f>
        <v>0</v>
      </c>
      <c r="F35" s="19"/>
      <c r="G35" s="19">
        <f>'5A2A_NewVision'!G35+'5A2B_Glencoe'!G35+'5A2C_ISL'!G35+'5A2D_Avoyelles'!G35+'5A2E_Delhi'!G35+'5A2F_BelleChasse'!G35+'5A2H_MAX'!G35</f>
        <v>0</v>
      </c>
      <c r="H35" s="190">
        <f>'5A2A_NewVision'!H35+'5A2B_Glencoe'!H35+'5A2C_ISL'!H35+'5A2D_Avoyelles'!H35+'5A2E_Delhi'!H35+'5A2F_BelleChasse'!H35+'5A2H_MAX'!H35</f>
        <v>0</v>
      </c>
      <c r="I35" s="10">
        <f>'9_Per Pupil Summary'!I34</f>
        <v>586.56744019198607</v>
      </c>
      <c r="J35" s="19">
        <f>'5A2A_NewVision'!J35+'5A2B_Glencoe'!J35+'5A2C_ISL'!J35+'5A2D_Avoyelles'!J35+'5A2E_Delhi'!J35+'5A2F_BelleChasse'!J35+'5A2H_MAX'!J35</f>
        <v>0</v>
      </c>
      <c r="K35" s="190">
        <f>'5A2A_NewVision'!K35+'5A2B_Glencoe'!K35+'5A2C_ISL'!K35+'5A2D_Avoyelles'!K35+'5A2E_Delhi'!K35+'5A2F_BelleChasse'!K35+'5A2H_MAX'!K35</f>
        <v>0</v>
      </c>
      <c r="L35" s="10">
        <f>'9_Per Pupil Summary'!J34</f>
        <v>159.972938234178</v>
      </c>
      <c r="M35" s="19">
        <f>'5A2A_NewVision'!M35+'5A2B_Glencoe'!M35+'5A2C_ISL'!M35+'5A2D_Avoyelles'!M35+'5A2E_Delhi'!M35+'5A2F_BelleChasse'!M35+'5A2H_MAX'!M35</f>
        <v>0</v>
      </c>
      <c r="N35" s="190">
        <f>'5A2A_NewVision'!N35+'5A2B_Glencoe'!N35+'5A2C_ISL'!N35+'5A2D_Avoyelles'!N35+'5A2E_Delhi'!N35+'5A2F_BelleChasse'!N35+'5A2H_MAX'!N35</f>
        <v>0</v>
      </c>
      <c r="O35" s="10">
        <f>'9_Per Pupil Summary'!K34</f>
        <v>3999.32345585445</v>
      </c>
      <c r="P35" s="19">
        <f>'5A2A_NewVision'!P35+'5A2B_Glencoe'!P35+'5A2C_ISL'!P35+'5A2D_Avoyelles'!P35+'5A2E_Delhi'!P35+'5A2F_BelleChasse'!P35+'5A2H_MAX'!P35</f>
        <v>0</v>
      </c>
      <c r="Q35" s="190">
        <f>'5A2A_NewVision'!Q35+'5A2B_Glencoe'!Q35+'5A2C_ISL'!Q35+'5A2D_Avoyelles'!Q35+'5A2E_Delhi'!Q35+'5A2F_BelleChasse'!Q35+'5A2H_MAX'!Q35</f>
        <v>0</v>
      </c>
      <c r="R35" s="10">
        <f>'9_Per Pupil Summary'!L34</f>
        <v>1599.7293823417804</v>
      </c>
      <c r="S35" s="19">
        <f>'5A2A_NewVision'!S35+'5A2B_Glencoe'!S35+'5A2C_ISL'!S35+'5A2D_Avoyelles'!S35+'5A2E_Delhi'!S35+'5A2F_BelleChasse'!S35+'5A2H_MAX'!S35</f>
        <v>0</v>
      </c>
      <c r="T35" s="22">
        <f>'5A2A_NewVision'!T35+'5A2B_Glencoe'!T35+'5A2C_ISL'!T35+'5A2D_Avoyelles'!T35+'5A2E_Delhi'!T35+'5A2F_BelleChasse'!T35+'5A2H_MAX'!T35</f>
        <v>0</v>
      </c>
      <c r="U35" s="10">
        <f>'5A2A_NewVision'!U35+'5A2B_Glencoe'!U35+'5A2C_ISL'!U35+'5A2D_Avoyelles'!U35+'5A2E_Delhi'!U35+'5A2F_BelleChasse'!U35+'5A2H_MAX'!U35</f>
        <v>0</v>
      </c>
      <c r="V35" s="10">
        <f>'5A2A_NewVision'!V35+'5A2B_Glencoe'!V35+'5A2C_ISL'!V35+'5A2D_Avoyelles'!V35+'5A2E_Delhi'!V35+'5A2F_BelleChasse'!V35+'5A2H_MAX'!V35</f>
        <v>0</v>
      </c>
      <c r="W35" s="11">
        <f>'5A2A_NewVision'!W35+'5A2B_Glencoe'!W35+'5A2C_ISL'!W35+'5A2D_Avoyelles'!W35+'5A2E_Delhi'!W35+'5A2F_BelleChasse'!W35+'5A2H_MAX'!W35</f>
        <v>0</v>
      </c>
      <c r="X35" s="22">
        <f>'5A2A_NewVision'!X35+'5A2B_Glencoe'!X35+'5A2C_ISL'!X35+'5A2D_Avoyelles'!X35+'5A2E_Delhi'!X35+'5A2F_BelleChasse'!X35+'5A2H_MAX'!X35</f>
        <v>0</v>
      </c>
      <c r="Y35" s="19">
        <f>'5A2A_NewVision'!Y35+'5A2B_Glencoe'!Y35+'5A2C_ISL'!Y35+'5A2D_Avoyelles'!Y35+'5A2E_Delhi'!Y35+'5A2F_BelleChasse'!Y35+'5A2H_MAX'!Y35</f>
        <v>0</v>
      </c>
      <c r="Z35" s="22">
        <f>'5A2A_NewVision'!Z35+'5A2B_Glencoe'!Z35+'5A2C_ISL'!Z35+'5A2D_Avoyelles'!Z35+'5A2E_Delhi'!Z35+'5A2F_BelleChasse'!Z35+'5A2H_MAX'!Z35</f>
        <v>0</v>
      </c>
      <c r="AA35" s="10">
        <f>'5A2A_NewVision'!AA35+'5A2B_Glencoe'!AA35+'5A2C_ISL'!AA35+'5A2D_Avoyelles'!AA35+'5A2E_Delhi'!AA35+'5A2F_BelleChasse'!AA35+'5A2H_MAX'!AA35</f>
        <v>0</v>
      </c>
      <c r="AB35" s="22">
        <f>'5A2A_NewVision'!AB35+'5A2B_Glencoe'!AB35+'5A2C_ISL'!AB35+'5A2D_Avoyelles'!AB35+'5A2E_Delhi'!AB35+'5A2F_BelleChasse'!AB35+'5A2H_MAX'!AB35</f>
        <v>0</v>
      </c>
      <c r="AC35" s="10">
        <f>'5A2A_NewVision'!AC35+'5A2B_Glencoe'!AC35+'5A2C_ISL'!AC35+'5A2D_Avoyelles'!AC35+'5A2E_Delhi'!AC35+'5A2F_BelleChasse'!AC35+'5A2H_MAX'!AC35</f>
        <v>0</v>
      </c>
      <c r="AD35" s="10">
        <f>'5A2A_NewVision'!AD35+'5A2B_Glencoe'!AD35+'5A2C_ISL'!AD35+'5A2D_Avoyelles'!AD35+'5A2E_Delhi'!AD35+'5A2F_BelleChasse'!AD35+'5A2H_MAX'!AD35</f>
        <v>0</v>
      </c>
      <c r="AE35" s="22">
        <f>'5A2A_NewVision'!AE35+'5A2B_Glencoe'!AE35+'5A2C_ISL'!AE35+'5A2D_Avoyelles'!AE35+'5A2E_Delhi'!AE35+'5A2F_BelleChasse'!AE35+'5A2H_MAX'!AE35</f>
        <v>0</v>
      </c>
      <c r="AF35" s="26">
        <f>'5A2A_NewVision'!AF35+'5A2B_Glencoe'!AF35+'5A2C_ISL'!AF35+'5A2D_Avoyelles'!AF35+'5A2E_Delhi'!AF35+'5A2F_BelleChasse'!AF35+'5A2H_MAX'!AF35</f>
        <v>0</v>
      </c>
    </row>
    <row r="36" spans="1:32" ht="16.149999999999999" customHeight="1" x14ac:dyDescent="0.2">
      <c r="A36" s="3">
        <v>30</v>
      </c>
      <c r="B36" s="4" t="s">
        <v>34</v>
      </c>
      <c r="C36" s="178">
        <f>'5A2A_NewVision'!C36+'5A2B_Glencoe'!C36+'5A2C_ISL'!C36+'5A2D_Avoyelles'!C36+'5A2E_Delhi'!C36+'5A2F_BelleChasse'!C36+'5A2H_MAX'!C36</f>
        <v>0</v>
      </c>
      <c r="D36" s="5">
        <f>'9_Per Pupil Summary'!O35</f>
        <v>9432.1561902529229</v>
      </c>
      <c r="E36" s="20">
        <f>'5A2A_NewVision'!E36+'5A2B_Glencoe'!E36+'5A2C_ISL'!E36+'5A2D_Avoyelles'!E36+'5A2E_Delhi'!E36+'5A2F_BelleChasse'!E36+'5A2H_MAX'!E36</f>
        <v>0</v>
      </c>
      <c r="F36" s="20"/>
      <c r="G36" s="20">
        <f>'5A2A_NewVision'!G36+'5A2B_Glencoe'!G36+'5A2C_ISL'!G36+'5A2D_Avoyelles'!G36+'5A2E_Delhi'!G36+'5A2F_BelleChasse'!G36+'5A2H_MAX'!G36</f>
        <v>0</v>
      </c>
      <c r="H36" s="191">
        <f>'5A2A_NewVision'!H36+'5A2B_Glencoe'!H36+'5A2C_ISL'!H36+'5A2D_Avoyelles'!H36+'5A2E_Delhi'!H36+'5A2F_BelleChasse'!H36+'5A2H_MAX'!H36</f>
        <v>0</v>
      </c>
      <c r="I36" s="5">
        <f>'9_Per Pupil Summary'!I35</f>
        <v>692.51576464481434</v>
      </c>
      <c r="J36" s="20">
        <f>'5A2A_NewVision'!J36+'5A2B_Glencoe'!J36+'5A2C_ISL'!J36+'5A2D_Avoyelles'!J36+'5A2E_Delhi'!J36+'5A2F_BelleChasse'!J36+'5A2H_MAX'!J36</f>
        <v>0</v>
      </c>
      <c r="K36" s="191">
        <f>'5A2A_NewVision'!K36+'5A2B_Glencoe'!K36+'5A2C_ISL'!K36+'5A2D_Avoyelles'!K36+'5A2E_Delhi'!K36+'5A2F_BelleChasse'!K36+'5A2H_MAX'!K36</f>
        <v>0</v>
      </c>
      <c r="L36" s="5">
        <f>'9_Per Pupil Summary'!J35</f>
        <v>188.8679358122221</v>
      </c>
      <c r="M36" s="20">
        <f>'5A2A_NewVision'!M36+'5A2B_Glencoe'!M36+'5A2C_ISL'!M36+'5A2D_Avoyelles'!M36+'5A2E_Delhi'!M36+'5A2F_BelleChasse'!M36+'5A2H_MAX'!M36</f>
        <v>0</v>
      </c>
      <c r="N36" s="191">
        <f>'5A2A_NewVision'!N36+'5A2B_Glencoe'!N36+'5A2C_ISL'!N36+'5A2D_Avoyelles'!N36+'5A2E_Delhi'!N36+'5A2F_BelleChasse'!N36+'5A2H_MAX'!N36</f>
        <v>0</v>
      </c>
      <c r="O36" s="5">
        <f>'9_Per Pupil Summary'!K35</f>
        <v>4721.6983953055524</v>
      </c>
      <c r="P36" s="20">
        <f>'5A2A_NewVision'!P36+'5A2B_Glencoe'!P36+'5A2C_ISL'!P36+'5A2D_Avoyelles'!P36+'5A2E_Delhi'!P36+'5A2F_BelleChasse'!P36+'5A2H_MAX'!P36</f>
        <v>0</v>
      </c>
      <c r="Q36" s="191">
        <f>'5A2A_NewVision'!Q36+'5A2B_Glencoe'!Q36+'5A2C_ISL'!Q36+'5A2D_Avoyelles'!Q36+'5A2E_Delhi'!Q36+'5A2F_BelleChasse'!Q36+'5A2H_MAX'!Q36</f>
        <v>0</v>
      </c>
      <c r="R36" s="5">
        <f>'9_Per Pupil Summary'!L35</f>
        <v>1888.6793581222207</v>
      </c>
      <c r="S36" s="20">
        <f>'5A2A_NewVision'!S36+'5A2B_Glencoe'!S36+'5A2C_ISL'!S36+'5A2D_Avoyelles'!S36+'5A2E_Delhi'!S36+'5A2F_BelleChasse'!S36+'5A2H_MAX'!S36</f>
        <v>0</v>
      </c>
      <c r="T36" s="23">
        <f>'5A2A_NewVision'!T36+'5A2B_Glencoe'!T36+'5A2C_ISL'!T36+'5A2D_Avoyelles'!T36+'5A2E_Delhi'!T36+'5A2F_BelleChasse'!T36+'5A2H_MAX'!T36</f>
        <v>0</v>
      </c>
      <c r="U36" s="5">
        <f>'5A2A_NewVision'!U36+'5A2B_Glencoe'!U36+'5A2C_ISL'!U36+'5A2D_Avoyelles'!U36+'5A2E_Delhi'!U36+'5A2F_BelleChasse'!U36+'5A2H_MAX'!U36</f>
        <v>0</v>
      </c>
      <c r="V36" s="5">
        <f>'5A2A_NewVision'!V36+'5A2B_Glencoe'!V36+'5A2C_ISL'!V36+'5A2D_Avoyelles'!V36+'5A2E_Delhi'!V36+'5A2F_BelleChasse'!V36+'5A2H_MAX'!V36</f>
        <v>0</v>
      </c>
      <c r="W36" s="6">
        <f>'5A2A_NewVision'!W36+'5A2B_Glencoe'!W36+'5A2C_ISL'!W36+'5A2D_Avoyelles'!W36+'5A2E_Delhi'!W36+'5A2F_BelleChasse'!W36+'5A2H_MAX'!W36</f>
        <v>0</v>
      </c>
      <c r="X36" s="23">
        <f>'5A2A_NewVision'!X36+'5A2B_Glencoe'!X36+'5A2C_ISL'!X36+'5A2D_Avoyelles'!X36+'5A2E_Delhi'!X36+'5A2F_BelleChasse'!X36+'5A2H_MAX'!X36</f>
        <v>0</v>
      </c>
      <c r="Y36" s="20">
        <f>'5A2A_NewVision'!Y36+'5A2B_Glencoe'!Y36+'5A2C_ISL'!Y36+'5A2D_Avoyelles'!Y36+'5A2E_Delhi'!Y36+'5A2F_BelleChasse'!Y36+'5A2H_MAX'!Y36</f>
        <v>0</v>
      </c>
      <c r="Z36" s="23">
        <f>'5A2A_NewVision'!Z36+'5A2B_Glencoe'!Z36+'5A2C_ISL'!Z36+'5A2D_Avoyelles'!Z36+'5A2E_Delhi'!Z36+'5A2F_BelleChasse'!Z36+'5A2H_MAX'!Z36</f>
        <v>0</v>
      </c>
      <c r="AA36" s="5">
        <f>'5A2A_NewVision'!AA36+'5A2B_Glencoe'!AA36+'5A2C_ISL'!AA36+'5A2D_Avoyelles'!AA36+'5A2E_Delhi'!AA36+'5A2F_BelleChasse'!AA36+'5A2H_MAX'!AA36</f>
        <v>0</v>
      </c>
      <c r="AB36" s="23">
        <f>'5A2A_NewVision'!AB36+'5A2B_Glencoe'!AB36+'5A2C_ISL'!AB36+'5A2D_Avoyelles'!AB36+'5A2E_Delhi'!AB36+'5A2F_BelleChasse'!AB36+'5A2H_MAX'!AB36</f>
        <v>0</v>
      </c>
      <c r="AC36" s="7">
        <f>'5A2A_NewVision'!AC36+'5A2B_Glencoe'!AC36+'5A2C_ISL'!AC36+'5A2D_Avoyelles'!AC36+'5A2E_Delhi'!AC36+'5A2F_BelleChasse'!AC36+'5A2H_MAX'!AC36</f>
        <v>0</v>
      </c>
      <c r="AD36" s="5">
        <f>'5A2A_NewVision'!AD36+'5A2B_Glencoe'!AD36+'5A2C_ISL'!AD36+'5A2D_Avoyelles'!AD36+'5A2E_Delhi'!AD36+'5A2F_BelleChasse'!AD36+'5A2H_MAX'!AD36</f>
        <v>0</v>
      </c>
      <c r="AE36" s="24">
        <f>'5A2A_NewVision'!AE36+'5A2B_Glencoe'!AE36+'5A2C_ISL'!AE36+'5A2D_Avoyelles'!AE36+'5A2E_Delhi'!AE36+'5A2F_BelleChasse'!AE36+'5A2H_MAX'!AE36</f>
        <v>0</v>
      </c>
      <c r="AF36" s="24">
        <f>'5A2A_NewVision'!AF36+'5A2B_Glencoe'!AF36+'5A2C_ISL'!AF36+'5A2D_Avoyelles'!AF36+'5A2E_Delhi'!AF36+'5A2F_BelleChasse'!AF36+'5A2H_MAX'!AF36</f>
        <v>0</v>
      </c>
    </row>
    <row r="37" spans="1:32" ht="16.149999999999999" customHeight="1" x14ac:dyDescent="0.2">
      <c r="A37" s="12">
        <v>31</v>
      </c>
      <c r="B37" s="13" t="s">
        <v>35</v>
      </c>
      <c r="C37" s="176">
        <f>'5A2A_NewVision'!C37+'5A2B_Glencoe'!C37+'5A2C_ISL'!C37+'5A2D_Avoyelles'!C37+'5A2E_Delhi'!C37+'5A2F_BelleChasse'!C37+'5A2H_MAX'!C37</f>
        <v>0</v>
      </c>
      <c r="D37" s="14">
        <f>'9_Per Pupil Summary'!O36</f>
        <v>11248.458170421545</v>
      </c>
      <c r="E37" s="18">
        <f>'5A2A_NewVision'!E37+'5A2B_Glencoe'!E37+'5A2C_ISL'!E37+'5A2D_Avoyelles'!E37+'5A2E_Delhi'!E37+'5A2F_BelleChasse'!E37+'5A2H_MAX'!E37</f>
        <v>0</v>
      </c>
      <c r="F37" s="18"/>
      <c r="G37" s="18">
        <f>'5A2A_NewVision'!G37+'5A2B_Glencoe'!G37+'5A2C_ISL'!G37+'5A2D_Avoyelles'!G37+'5A2E_Delhi'!G37+'5A2F_BelleChasse'!G37+'5A2H_MAX'!G37</f>
        <v>0</v>
      </c>
      <c r="H37" s="189">
        <f>'5A2A_NewVision'!H37+'5A2B_Glencoe'!H37+'5A2C_ISL'!H37+'5A2D_Avoyelles'!H37+'5A2E_Delhi'!H37+'5A2F_BelleChasse'!H37+'5A2H_MAX'!H37</f>
        <v>0</v>
      </c>
      <c r="I37" s="14">
        <f>'9_Per Pupil Summary'!I36</f>
        <v>563.00218993937403</v>
      </c>
      <c r="J37" s="18">
        <f>'5A2A_NewVision'!J37+'5A2B_Glencoe'!J37+'5A2C_ISL'!J37+'5A2D_Avoyelles'!J37+'5A2E_Delhi'!J37+'5A2F_BelleChasse'!J37+'5A2H_MAX'!J37</f>
        <v>0</v>
      </c>
      <c r="K37" s="189">
        <f>'5A2A_NewVision'!K37+'5A2B_Glencoe'!K37+'5A2C_ISL'!K37+'5A2D_Avoyelles'!K37+'5A2E_Delhi'!K37+'5A2F_BelleChasse'!K37+'5A2H_MAX'!K37</f>
        <v>0</v>
      </c>
      <c r="L37" s="14">
        <f>'9_Per Pupil Summary'!J36</f>
        <v>153.54605180164742</v>
      </c>
      <c r="M37" s="18">
        <f>'5A2A_NewVision'!M37+'5A2B_Glencoe'!M37+'5A2C_ISL'!M37+'5A2D_Avoyelles'!M37+'5A2E_Delhi'!M37+'5A2F_BelleChasse'!M37+'5A2H_MAX'!M37</f>
        <v>0</v>
      </c>
      <c r="N37" s="189">
        <f>'5A2A_NewVision'!N37+'5A2B_Glencoe'!N37+'5A2C_ISL'!N37+'5A2D_Avoyelles'!N37+'5A2E_Delhi'!N37+'5A2F_BelleChasse'!N37+'5A2H_MAX'!N37</f>
        <v>0</v>
      </c>
      <c r="O37" s="14">
        <f>'9_Per Pupil Summary'!K36</f>
        <v>3838.6512950411861</v>
      </c>
      <c r="P37" s="18">
        <f>'5A2A_NewVision'!P37+'5A2B_Glencoe'!P37+'5A2C_ISL'!P37+'5A2D_Avoyelles'!P37+'5A2E_Delhi'!P37+'5A2F_BelleChasse'!P37+'5A2H_MAX'!P37</f>
        <v>0</v>
      </c>
      <c r="Q37" s="189">
        <f>'5A2A_NewVision'!Q37+'5A2B_Glencoe'!Q37+'5A2C_ISL'!Q37+'5A2D_Avoyelles'!Q37+'5A2E_Delhi'!Q37+'5A2F_BelleChasse'!Q37+'5A2H_MAX'!Q37</f>
        <v>0</v>
      </c>
      <c r="R37" s="14">
        <f>'9_Per Pupil Summary'!L36</f>
        <v>1535.4605180164745</v>
      </c>
      <c r="S37" s="18">
        <f>'5A2A_NewVision'!S37+'5A2B_Glencoe'!S37+'5A2C_ISL'!S37+'5A2D_Avoyelles'!S37+'5A2E_Delhi'!S37+'5A2F_BelleChasse'!S37+'5A2H_MAX'!S37</f>
        <v>0</v>
      </c>
      <c r="T37" s="21">
        <f>'5A2A_NewVision'!T37+'5A2B_Glencoe'!T37+'5A2C_ISL'!T37+'5A2D_Avoyelles'!T37+'5A2E_Delhi'!T37+'5A2F_BelleChasse'!T37+'5A2H_MAX'!T37</f>
        <v>0</v>
      </c>
      <c r="U37" s="14">
        <f>'5A2A_NewVision'!U37+'5A2B_Glencoe'!U37+'5A2C_ISL'!U37+'5A2D_Avoyelles'!U37+'5A2E_Delhi'!U37+'5A2F_BelleChasse'!U37+'5A2H_MAX'!U37</f>
        <v>0</v>
      </c>
      <c r="V37" s="14">
        <f>'5A2A_NewVision'!V37+'5A2B_Glencoe'!V37+'5A2C_ISL'!V37+'5A2D_Avoyelles'!V37+'5A2E_Delhi'!V37+'5A2F_BelleChasse'!V37+'5A2H_MAX'!V37</f>
        <v>0</v>
      </c>
      <c r="W37" s="15">
        <f>'5A2A_NewVision'!W37+'5A2B_Glencoe'!W37+'5A2C_ISL'!W37+'5A2D_Avoyelles'!W37+'5A2E_Delhi'!W37+'5A2F_BelleChasse'!W37+'5A2H_MAX'!W37</f>
        <v>0</v>
      </c>
      <c r="X37" s="21">
        <f>'5A2A_NewVision'!X37+'5A2B_Glencoe'!X37+'5A2C_ISL'!X37+'5A2D_Avoyelles'!X37+'5A2E_Delhi'!X37+'5A2F_BelleChasse'!X37+'5A2H_MAX'!X37</f>
        <v>0</v>
      </c>
      <c r="Y37" s="18">
        <f>'5A2A_NewVision'!Y37+'5A2B_Glencoe'!Y37+'5A2C_ISL'!Y37+'5A2D_Avoyelles'!Y37+'5A2E_Delhi'!Y37+'5A2F_BelleChasse'!Y37+'5A2H_MAX'!Y37</f>
        <v>0</v>
      </c>
      <c r="Z37" s="21">
        <f>'5A2A_NewVision'!Z37+'5A2B_Glencoe'!Z37+'5A2C_ISL'!Z37+'5A2D_Avoyelles'!Z37+'5A2E_Delhi'!Z37+'5A2F_BelleChasse'!Z37+'5A2H_MAX'!Z37</f>
        <v>0</v>
      </c>
      <c r="AA37" s="14">
        <f>'5A2A_NewVision'!AA37+'5A2B_Glencoe'!AA37+'5A2C_ISL'!AA37+'5A2D_Avoyelles'!AA37+'5A2E_Delhi'!AA37+'5A2F_BelleChasse'!AA37+'5A2H_MAX'!AA37</f>
        <v>0</v>
      </c>
      <c r="AB37" s="21">
        <f>'5A2A_NewVision'!AB37+'5A2B_Glencoe'!AB37+'5A2C_ISL'!AB37+'5A2D_Avoyelles'!AB37+'5A2E_Delhi'!AB37+'5A2F_BelleChasse'!AB37+'5A2H_MAX'!AB37</f>
        <v>0</v>
      </c>
      <c r="AC37" s="14">
        <f>'5A2A_NewVision'!AC37+'5A2B_Glencoe'!AC37+'5A2C_ISL'!AC37+'5A2D_Avoyelles'!AC37+'5A2E_Delhi'!AC37+'5A2F_BelleChasse'!AC37+'5A2H_MAX'!AC37</f>
        <v>0</v>
      </c>
      <c r="AD37" s="14">
        <f>'5A2A_NewVision'!AD37+'5A2B_Glencoe'!AD37+'5A2C_ISL'!AD37+'5A2D_Avoyelles'!AD37+'5A2E_Delhi'!AD37+'5A2F_BelleChasse'!AD37+'5A2H_MAX'!AD37</f>
        <v>0</v>
      </c>
      <c r="AE37" s="21">
        <f>'5A2A_NewVision'!AE37+'5A2B_Glencoe'!AE37+'5A2C_ISL'!AE37+'5A2D_Avoyelles'!AE37+'5A2E_Delhi'!AE37+'5A2F_BelleChasse'!AE37+'5A2H_MAX'!AE37</f>
        <v>0</v>
      </c>
      <c r="AF37" s="25">
        <f>'5A2A_NewVision'!AF37+'5A2B_Glencoe'!AF37+'5A2C_ISL'!AF37+'5A2D_Avoyelles'!AF37+'5A2E_Delhi'!AF37+'5A2F_BelleChasse'!AF37+'5A2H_MAX'!AF37</f>
        <v>0</v>
      </c>
    </row>
    <row r="38" spans="1:32" ht="16.149999999999999" customHeight="1" x14ac:dyDescent="0.2">
      <c r="A38" s="8">
        <v>32</v>
      </c>
      <c r="B38" s="9" t="s">
        <v>36</v>
      </c>
      <c r="C38" s="177">
        <f>'5A2A_NewVision'!C38+'5A2B_Glencoe'!C38+'5A2C_ISL'!C38+'5A2D_Avoyelles'!C38+'5A2E_Delhi'!C38+'5A2F_BelleChasse'!C38+'5A2H_MAX'!C38</f>
        <v>0</v>
      </c>
      <c r="D38" s="10">
        <f>'9_Per Pupil Summary'!O37</f>
        <v>8051.5616325587325</v>
      </c>
      <c r="E38" s="19">
        <f>'5A2A_NewVision'!E38+'5A2B_Glencoe'!E38+'5A2C_ISL'!E38+'5A2D_Avoyelles'!E38+'5A2E_Delhi'!E38+'5A2F_BelleChasse'!E38+'5A2H_MAX'!E38</f>
        <v>0</v>
      </c>
      <c r="F38" s="19"/>
      <c r="G38" s="19">
        <f>'5A2A_NewVision'!G38+'5A2B_Glencoe'!G38+'5A2C_ISL'!G38+'5A2D_Avoyelles'!G38+'5A2E_Delhi'!G38+'5A2F_BelleChasse'!G38+'5A2H_MAX'!G38</f>
        <v>0</v>
      </c>
      <c r="H38" s="190">
        <f>'5A2A_NewVision'!H38+'5A2B_Glencoe'!H38+'5A2C_ISL'!H38+'5A2D_Avoyelles'!H38+'5A2E_Delhi'!H38+'5A2F_BelleChasse'!H38+'5A2H_MAX'!H38</f>
        <v>0</v>
      </c>
      <c r="I38" s="10">
        <f>'9_Per Pupil Summary'!I37</f>
        <v>731.32495664109774</v>
      </c>
      <c r="J38" s="19">
        <f>'5A2A_NewVision'!J38+'5A2B_Glencoe'!J38+'5A2C_ISL'!J38+'5A2D_Avoyelles'!J38+'5A2E_Delhi'!J38+'5A2F_BelleChasse'!J38+'5A2H_MAX'!J38</f>
        <v>0</v>
      </c>
      <c r="K38" s="190">
        <f>'5A2A_NewVision'!K38+'5A2B_Glencoe'!K38+'5A2C_ISL'!K38+'5A2D_Avoyelles'!K38+'5A2E_Delhi'!K38+'5A2F_BelleChasse'!K38+'5A2H_MAX'!K38</f>
        <v>0</v>
      </c>
      <c r="L38" s="10">
        <f>'9_Per Pupil Summary'!J37</f>
        <v>199.45226090211753</v>
      </c>
      <c r="M38" s="19">
        <f>'5A2A_NewVision'!M38+'5A2B_Glencoe'!M38+'5A2C_ISL'!M38+'5A2D_Avoyelles'!M38+'5A2E_Delhi'!M38+'5A2F_BelleChasse'!M38+'5A2H_MAX'!M38</f>
        <v>0</v>
      </c>
      <c r="N38" s="190">
        <f>'5A2A_NewVision'!N38+'5A2B_Glencoe'!N38+'5A2C_ISL'!N38+'5A2D_Avoyelles'!N38+'5A2E_Delhi'!N38+'5A2F_BelleChasse'!N38+'5A2H_MAX'!N38</f>
        <v>0</v>
      </c>
      <c r="O38" s="10">
        <f>'9_Per Pupil Summary'!K37</f>
        <v>4986.3065225529381</v>
      </c>
      <c r="P38" s="19">
        <f>'5A2A_NewVision'!P38+'5A2B_Glencoe'!P38+'5A2C_ISL'!P38+'5A2D_Avoyelles'!P38+'5A2E_Delhi'!P38+'5A2F_BelleChasse'!P38+'5A2H_MAX'!P38</f>
        <v>0</v>
      </c>
      <c r="Q38" s="190">
        <f>'5A2A_NewVision'!Q38+'5A2B_Glencoe'!Q38+'5A2C_ISL'!Q38+'5A2D_Avoyelles'!Q38+'5A2E_Delhi'!Q38+'5A2F_BelleChasse'!Q38+'5A2H_MAX'!Q38</f>
        <v>0</v>
      </c>
      <c r="R38" s="10">
        <f>'9_Per Pupil Summary'!L37</f>
        <v>1994.5226090211752</v>
      </c>
      <c r="S38" s="19">
        <f>'5A2A_NewVision'!S38+'5A2B_Glencoe'!S38+'5A2C_ISL'!S38+'5A2D_Avoyelles'!S38+'5A2E_Delhi'!S38+'5A2F_BelleChasse'!S38+'5A2H_MAX'!S38</f>
        <v>0</v>
      </c>
      <c r="T38" s="22">
        <f>'5A2A_NewVision'!T38+'5A2B_Glencoe'!T38+'5A2C_ISL'!T38+'5A2D_Avoyelles'!T38+'5A2E_Delhi'!T38+'5A2F_BelleChasse'!T38+'5A2H_MAX'!T38</f>
        <v>0</v>
      </c>
      <c r="U38" s="10">
        <f>'5A2A_NewVision'!U38+'5A2B_Glencoe'!U38+'5A2C_ISL'!U38+'5A2D_Avoyelles'!U38+'5A2E_Delhi'!U38+'5A2F_BelleChasse'!U38+'5A2H_MAX'!U38</f>
        <v>0</v>
      </c>
      <c r="V38" s="10">
        <f>'5A2A_NewVision'!V38+'5A2B_Glencoe'!V38+'5A2C_ISL'!V38+'5A2D_Avoyelles'!V38+'5A2E_Delhi'!V38+'5A2F_BelleChasse'!V38+'5A2H_MAX'!V38</f>
        <v>0</v>
      </c>
      <c r="W38" s="11">
        <f>'5A2A_NewVision'!W38+'5A2B_Glencoe'!W38+'5A2C_ISL'!W38+'5A2D_Avoyelles'!W38+'5A2E_Delhi'!W38+'5A2F_BelleChasse'!W38+'5A2H_MAX'!W38</f>
        <v>0</v>
      </c>
      <c r="X38" s="22">
        <f>'5A2A_NewVision'!X38+'5A2B_Glencoe'!X38+'5A2C_ISL'!X38+'5A2D_Avoyelles'!X38+'5A2E_Delhi'!X38+'5A2F_BelleChasse'!X38+'5A2H_MAX'!X38</f>
        <v>0</v>
      </c>
      <c r="Y38" s="19">
        <f>'5A2A_NewVision'!Y38+'5A2B_Glencoe'!Y38+'5A2C_ISL'!Y38+'5A2D_Avoyelles'!Y38+'5A2E_Delhi'!Y38+'5A2F_BelleChasse'!Y38+'5A2H_MAX'!Y38</f>
        <v>0</v>
      </c>
      <c r="Z38" s="22">
        <f>'5A2A_NewVision'!Z38+'5A2B_Glencoe'!Z38+'5A2C_ISL'!Z38+'5A2D_Avoyelles'!Z38+'5A2E_Delhi'!Z38+'5A2F_BelleChasse'!Z38+'5A2H_MAX'!Z38</f>
        <v>0</v>
      </c>
      <c r="AA38" s="10">
        <f>'5A2A_NewVision'!AA38+'5A2B_Glencoe'!AA38+'5A2C_ISL'!AA38+'5A2D_Avoyelles'!AA38+'5A2E_Delhi'!AA38+'5A2F_BelleChasse'!AA38+'5A2H_MAX'!AA38</f>
        <v>0</v>
      </c>
      <c r="AB38" s="22">
        <f>'5A2A_NewVision'!AB38+'5A2B_Glencoe'!AB38+'5A2C_ISL'!AB38+'5A2D_Avoyelles'!AB38+'5A2E_Delhi'!AB38+'5A2F_BelleChasse'!AB38+'5A2H_MAX'!AB38</f>
        <v>0</v>
      </c>
      <c r="AC38" s="10">
        <f>'5A2A_NewVision'!AC38+'5A2B_Glencoe'!AC38+'5A2C_ISL'!AC38+'5A2D_Avoyelles'!AC38+'5A2E_Delhi'!AC38+'5A2F_BelleChasse'!AC38+'5A2H_MAX'!AC38</f>
        <v>0</v>
      </c>
      <c r="AD38" s="10">
        <f>'5A2A_NewVision'!AD38+'5A2B_Glencoe'!AD38+'5A2C_ISL'!AD38+'5A2D_Avoyelles'!AD38+'5A2E_Delhi'!AD38+'5A2F_BelleChasse'!AD38+'5A2H_MAX'!AD38</f>
        <v>0</v>
      </c>
      <c r="AE38" s="22">
        <f>'5A2A_NewVision'!AE38+'5A2B_Glencoe'!AE38+'5A2C_ISL'!AE38+'5A2D_Avoyelles'!AE38+'5A2E_Delhi'!AE38+'5A2F_BelleChasse'!AE38+'5A2H_MAX'!AE38</f>
        <v>0</v>
      </c>
      <c r="AF38" s="26">
        <f>'5A2A_NewVision'!AF38+'5A2B_Glencoe'!AF38+'5A2C_ISL'!AF38+'5A2D_Avoyelles'!AF38+'5A2E_Delhi'!AF38+'5A2F_BelleChasse'!AF38+'5A2H_MAX'!AF38</f>
        <v>0</v>
      </c>
    </row>
    <row r="39" spans="1:32" ht="16.149999999999999" customHeight="1" x14ac:dyDescent="0.2">
      <c r="A39" s="8">
        <v>33</v>
      </c>
      <c r="B39" s="9" t="s">
        <v>37</v>
      </c>
      <c r="C39" s="177">
        <f>'5A2A_NewVision'!C39+'5A2B_Glencoe'!C39+'5A2C_ISL'!C39+'5A2D_Avoyelles'!C39+'5A2E_Delhi'!C39+'5A2F_BelleChasse'!C39+'5A2H_MAX'!C39</f>
        <v>0</v>
      </c>
      <c r="D39" s="10">
        <f>'9_Per Pupil Summary'!O38</f>
        <v>9048.8468509545291</v>
      </c>
      <c r="E39" s="19">
        <f>'5A2A_NewVision'!E39+'5A2B_Glencoe'!E39+'5A2C_ISL'!E39+'5A2D_Avoyelles'!E39+'5A2E_Delhi'!E39+'5A2F_BelleChasse'!E39+'5A2H_MAX'!E39</f>
        <v>0</v>
      </c>
      <c r="F39" s="19"/>
      <c r="G39" s="19">
        <f>'5A2A_NewVision'!G39+'5A2B_Glencoe'!G39+'5A2C_ISL'!G39+'5A2D_Avoyelles'!G39+'5A2E_Delhi'!G39+'5A2F_BelleChasse'!G39+'5A2H_MAX'!G39</f>
        <v>0</v>
      </c>
      <c r="H39" s="190">
        <f>'5A2A_NewVision'!H39+'5A2B_Glencoe'!H39+'5A2C_ISL'!H39+'5A2D_Avoyelles'!H39+'5A2E_Delhi'!H39+'5A2F_BelleChasse'!H39+'5A2H_MAX'!H39</f>
        <v>0</v>
      </c>
      <c r="I39" s="10">
        <f>'9_Per Pupil Summary'!I38</f>
        <v>619.18772406309108</v>
      </c>
      <c r="J39" s="19">
        <f>'5A2A_NewVision'!J39+'5A2B_Glencoe'!J39+'5A2C_ISL'!J39+'5A2D_Avoyelles'!J39+'5A2E_Delhi'!J39+'5A2F_BelleChasse'!J39+'5A2H_MAX'!J39</f>
        <v>0</v>
      </c>
      <c r="K39" s="190">
        <f>'5A2A_NewVision'!K39+'5A2B_Glencoe'!K39+'5A2C_ISL'!K39+'5A2D_Avoyelles'!K39+'5A2E_Delhi'!K39+'5A2F_BelleChasse'!K39+'5A2H_MAX'!K39</f>
        <v>0</v>
      </c>
      <c r="L39" s="10">
        <f>'9_Per Pupil Summary'!J38</f>
        <v>168.86937928993396</v>
      </c>
      <c r="M39" s="19">
        <f>'5A2A_NewVision'!M39+'5A2B_Glencoe'!M39+'5A2C_ISL'!M39+'5A2D_Avoyelles'!M39+'5A2E_Delhi'!M39+'5A2F_BelleChasse'!M39+'5A2H_MAX'!M39</f>
        <v>0</v>
      </c>
      <c r="N39" s="190">
        <f>'5A2A_NewVision'!N39+'5A2B_Glencoe'!N39+'5A2C_ISL'!N39+'5A2D_Avoyelles'!N39+'5A2E_Delhi'!N39+'5A2F_BelleChasse'!N39+'5A2H_MAX'!N39</f>
        <v>0</v>
      </c>
      <c r="O39" s="10">
        <f>'9_Per Pupil Summary'!K38</f>
        <v>4221.7344822483492</v>
      </c>
      <c r="P39" s="19">
        <f>'5A2A_NewVision'!P39+'5A2B_Glencoe'!P39+'5A2C_ISL'!P39+'5A2D_Avoyelles'!P39+'5A2E_Delhi'!P39+'5A2F_BelleChasse'!P39+'5A2H_MAX'!P39</f>
        <v>0</v>
      </c>
      <c r="Q39" s="190">
        <f>'5A2A_NewVision'!Q39+'5A2B_Glencoe'!Q39+'5A2C_ISL'!Q39+'5A2D_Avoyelles'!Q39+'5A2E_Delhi'!Q39+'5A2F_BelleChasse'!Q39+'5A2H_MAX'!Q39</f>
        <v>0</v>
      </c>
      <c r="R39" s="10">
        <f>'9_Per Pupil Summary'!L38</f>
        <v>1688.6937928993395</v>
      </c>
      <c r="S39" s="19">
        <f>'5A2A_NewVision'!S39+'5A2B_Glencoe'!S39+'5A2C_ISL'!S39+'5A2D_Avoyelles'!S39+'5A2E_Delhi'!S39+'5A2F_BelleChasse'!S39+'5A2H_MAX'!S39</f>
        <v>0</v>
      </c>
      <c r="T39" s="22">
        <f>'5A2A_NewVision'!T39+'5A2B_Glencoe'!T39+'5A2C_ISL'!T39+'5A2D_Avoyelles'!T39+'5A2E_Delhi'!T39+'5A2F_BelleChasse'!T39+'5A2H_MAX'!T39</f>
        <v>0</v>
      </c>
      <c r="U39" s="10">
        <f>'5A2A_NewVision'!U39+'5A2B_Glencoe'!U39+'5A2C_ISL'!U39+'5A2D_Avoyelles'!U39+'5A2E_Delhi'!U39+'5A2F_BelleChasse'!U39+'5A2H_MAX'!U39</f>
        <v>0</v>
      </c>
      <c r="V39" s="10">
        <f>'5A2A_NewVision'!V39+'5A2B_Glencoe'!V39+'5A2C_ISL'!V39+'5A2D_Avoyelles'!V39+'5A2E_Delhi'!V39+'5A2F_BelleChasse'!V39+'5A2H_MAX'!V39</f>
        <v>0</v>
      </c>
      <c r="W39" s="11">
        <f>'5A2A_NewVision'!W39+'5A2B_Glencoe'!W39+'5A2C_ISL'!W39+'5A2D_Avoyelles'!W39+'5A2E_Delhi'!W39+'5A2F_BelleChasse'!W39+'5A2H_MAX'!W39</f>
        <v>0</v>
      </c>
      <c r="X39" s="22">
        <f>'5A2A_NewVision'!X39+'5A2B_Glencoe'!X39+'5A2C_ISL'!X39+'5A2D_Avoyelles'!X39+'5A2E_Delhi'!X39+'5A2F_BelleChasse'!X39+'5A2H_MAX'!X39</f>
        <v>0</v>
      </c>
      <c r="Y39" s="19">
        <f>'5A2A_NewVision'!Y39+'5A2B_Glencoe'!Y39+'5A2C_ISL'!Y39+'5A2D_Avoyelles'!Y39+'5A2E_Delhi'!Y39+'5A2F_BelleChasse'!Y39+'5A2H_MAX'!Y39</f>
        <v>0</v>
      </c>
      <c r="Z39" s="22">
        <f>'5A2A_NewVision'!Z39+'5A2B_Glencoe'!Z39+'5A2C_ISL'!Z39+'5A2D_Avoyelles'!Z39+'5A2E_Delhi'!Z39+'5A2F_BelleChasse'!Z39+'5A2H_MAX'!Z39</f>
        <v>0</v>
      </c>
      <c r="AA39" s="10">
        <f>'5A2A_NewVision'!AA39+'5A2B_Glencoe'!AA39+'5A2C_ISL'!AA39+'5A2D_Avoyelles'!AA39+'5A2E_Delhi'!AA39+'5A2F_BelleChasse'!AA39+'5A2H_MAX'!AA39</f>
        <v>0</v>
      </c>
      <c r="AB39" s="22">
        <f>'5A2A_NewVision'!AB39+'5A2B_Glencoe'!AB39+'5A2C_ISL'!AB39+'5A2D_Avoyelles'!AB39+'5A2E_Delhi'!AB39+'5A2F_BelleChasse'!AB39+'5A2H_MAX'!AB39</f>
        <v>0</v>
      </c>
      <c r="AC39" s="10">
        <f>'5A2A_NewVision'!AC39+'5A2B_Glencoe'!AC39+'5A2C_ISL'!AC39+'5A2D_Avoyelles'!AC39+'5A2E_Delhi'!AC39+'5A2F_BelleChasse'!AC39+'5A2H_MAX'!AC39</f>
        <v>0</v>
      </c>
      <c r="AD39" s="10">
        <f>'5A2A_NewVision'!AD39+'5A2B_Glencoe'!AD39+'5A2C_ISL'!AD39+'5A2D_Avoyelles'!AD39+'5A2E_Delhi'!AD39+'5A2F_BelleChasse'!AD39+'5A2H_MAX'!AD39</f>
        <v>0</v>
      </c>
      <c r="AE39" s="22">
        <f>'5A2A_NewVision'!AE39+'5A2B_Glencoe'!AE39+'5A2C_ISL'!AE39+'5A2D_Avoyelles'!AE39+'5A2E_Delhi'!AE39+'5A2F_BelleChasse'!AE39+'5A2H_MAX'!AE39</f>
        <v>0</v>
      </c>
      <c r="AF39" s="26">
        <f>'5A2A_NewVision'!AF39+'5A2B_Glencoe'!AF39+'5A2C_ISL'!AF39+'5A2D_Avoyelles'!AF39+'5A2E_Delhi'!AF39+'5A2F_BelleChasse'!AF39+'5A2H_MAX'!AF39</f>
        <v>0</v>
      </c>
    </row>
    <row r="40" spans="1:32" ht="16.149999999999999" customHeight="1" x14ac:dyDescent="0.2">
      <c r="A40" s="8">
        <v>34</v>
      </c>
      <c r="B40" s="9" t="s">
        <v>38</v>
      </c>
      <c r="C40" s="177">
        <f>'5A2A_NewVision'!C40+'5A2B_Glencoe'!C40+'5A2C_ISL'!C40+'5A2D_Avoyelles'!C40+'5A2E_Delhi'!C40+'5A2F_BelleChasse'!C40+'5A2H_MAX'!C40</f>
        <v>0</v>
      </c>
      <c r="D40" s="10">
        <f>'9_Per Pupil Summary'!O39</f>
        <v>8939.0054958736291</v>
      </c>
      <c r="E40" s="19">
        <f>'5A2A_NewVision'!E40+'5A2B_Glencoe'!E40+'5A2C_ISL'!E40+'5A2D_Avoyelles'!E40+'5A2E_Delhi'!E40+'5A2F_BelleChasse'!E40+'5A2H_MAX'!E40</f>
        <v>0</v>
      </c>
      <c r="F40" s="19"/>
      <c r="G40" s="19">
        <f>'5A2A_NewVision'!G40+'5A2B_Glencoe'!G40+'5A2C_ISL'!G40+'5A2D_Avoyelles'!G40+'5A2E_Delhi'!G40+'5A2F_BelleChasse'!G40+'5A2H_MAX'!G40</f>
        <v>0</v>
      </c>
      <c r="H40" s="190">
        <f>'5A2A_NewVision'!H40+'5A2B_Glencoe'!H40+'5A2C_ISL'!H40+'5A2D_Avoyelles'!H40+'5A2E_Delhi'!H40+'5A2F_BelleChasse'!H40+'5A2H_MAX'!H40</f>
        <v>0</v>
      </c>
      <c r="I40" s="10">
        <f>'9_Per Pupil Summary'!I39</f>
        <v>687.8626094512648</v>
      </c>
      <c r="J40" s="19">
        <f>'5A2A_NewVision'!J40+'5A2B_Glencoe'!J40+'5A2C_ISL'!J40+'5A2D_Avoyelles'!J40+'5A2E_Delhi'!J40+'5A2F_BelleChasse'!J40+'5A2H_MAX'!J40</f>
        <v>0</v>
      </c>
      <c r="K40" s="190">
        <f>'5A2A_NewVision'!K40+'5A2B_Glencoe'!K40+'5A2C_ISL'!K40+'5A2D_Avoyelles'!K40+'5A2E_Delhi'!K40+'5A2F_BelleChasse'!K40+'5A2H_MAX'!K40</f>
        <v>0</v>
      </c>
      <c r="L40" s="10">
        <f>'9_Per Pupil Summary'!J39</f>
        <v>187.59889348670859</v>
      </c>
      <c r="M40" s="19">
        <f>'5A2A_NewVision'!M40+'5A2B_Glencoe'!M40+'5A2C_ISL'!M40+'5A2D_Avoyelles'!M40+'5A2E_Delhi'!M40+'5A2F_BelleChasse'!M40+'5A2H_MAX'!M40</f>
        <v>0</v>
      </c>
      <c r="N40" s="190">
        <f>'5A2A_NewVision'!N40+'5A2B_Glencoe'!N40+'5A2C_ISL'!N40+'5A2D_Avoyelles'!N40+'5A2E_Delhi'!N40+'5A2F_BelleChasse'!N40+'5A2H_MAX'!N40</f>
        <v>0</v>
      </c>
      <c r="O40" s="10">
        <f>'9_Per Pupil Summary'!K39</f>
        <v>4689.9723371677155</v>
      </c>
      <c r="P40" s="19">
        <f>'5A2A_NewVision'!P40+'5A2B_Glencoe'!P40+'5A2C_ISL'!P40+'5A2D_Avoyelles'!P40+'5A2E_Delhi'!P40+'5A2F_BelleChasse'!P40+'5A2H_MAX'!P40</f>
        <v>0</v>
      </c>
      <c r="Q40" s="190">
        <f>'5A2A_NewVision'!Q40+'5A2B_Glencoe'!Q40+'5A2C_ISL'!Q40+'5A2D_Avoyelles'!Q40+'5A2E_Delhi'!Q40+'5A2F_BelleChasse'!Q40+'5A2H_MAX'!Q40</f>
        <v>0</v>
      </c>
      <c r="R40" s="10">
        <f>'9_Per Pupil Summary'!L39</f>
        <v>1875.9889348670863</v>
      </c>
      <c r="S40" s="19">
        <f>'5A2A_NewVision'!S40+'5A2B_Glencoe'!S40+'5A2C_ISL'!S40+'5A2D_Avoyelles'!S40+'5A2E_Delhi'!S40+'5A2F_BelleChasse'!S40+'5A2H_MAX'!S40</f>
        <v>0</v>
      </c>
      <c r="T40" s="22">
        <f>'5A2A_NewVision'!T40+'5A2B_Glencoe'!T40+'5A2C_ISL'!T40+'5A2D_Avoyelles'!T40+'5A2E_Delhi'!T40+'5A2F_BelleChasse'!T40+'5A2H_MAX'!T40</f>
        <v>0</v>
      </c>
      <c r="U40" s="10">
        <f>'5A2A_NewVision'!U40+'5A2B_Glencoe'!U40+'5A2C_ISL'!U40+'5A2D_Avoyelles'!U40+'5A2E_Delhi'!U40+'5A2F_BelleChasse'!U40+'5A2H_MAX'!U40</f>
        <v>0</v>
      </c>
      <c r="V40" s="10">
        <f>'5A2A_NewVision'!V40+'5A2B_Glencoe'!V40+'5A2C_ISL'!V40+'5A2D_Avoyelles'!V40+'5A2E_Delhi'!V40+'5A2F_BelleChasse'!V40+'5A2H_MAX'!V40</f>
        <v>0</v>
      </c>
      <c r="W40" s="11">
        <f>'5A2A_NewVision'!W40+'5A2B_Glencoe'!W40+'5A2C_ISL'!W40+'5A2D_Avoyelles'!W40+'5A2E_Delhi'!W40+'5A2F_BelleChasse'!W40+'5A2H_MAX'!W40</f>
        <v>0</v>
      </c>
      <c r="X40" s="22">
        <f>'5A2A_NewVision'!X40+'5A2B_Glencoe'!X40+'5A2C_ISL'!X40+'5A2D_Avoyelles'!X40+'5A2E_Delhi'!X40+'5A2F_BelleChasse'!X40+'5A2H_MAX'!X40</f>
        <v>0</v>
      </c>
      <c r="Y40" s="19">
        <f>'5A2A_NewVision'!Y40+'5A2B_Glencoe'!Y40+'5A2C_ISL'!Y40+'5A2D_Avoyelles'!Y40+'5A2E_Delhi'!Y40+'5A2F_BelleChasse'!Y40+'5A2H_MAX'!Y40</f>
        <v>0</v>
      </c>
      <c r="Z40" s="22">
        <f>'5A2A_NewVision'!Z40+'5A2B_Glencoe'!Z40+'5A2C_ISL'!Z40+'5A2D_Avoyelles'!Z40+'5A2E_Delhi'!Z40+'5A2F_BelleChasse'!Z40+'5A2H_MAX'!Z40</f>
        <v>0</v>
      </c>
      <c r="AA40" s="10">
        <f>'5A2A_NewVision'!AA40+'5A2B_Glencoe'!AA40+'5A2C_ISL'!AA40+'5A2D_Avoyelles'!AA40+'5A2E_Delhi'!AA40+'5A2F_BelleChasse'!AA40+'5A2H_MAX'!AA40</f>
        <v>0</v>
      </c>
      <c r="AB40" s="22">
        <f>'5A2A_NewVision'!AB40+'5A2B_Glencoe'!AB40+'5A2C_ISL'!AB40+'5A2D_Avoyelles'!AB40+'5A2E_Delhi'!AB40+'5A2F_BelleChasse'!AB40+'5A2H_MAX'!AB40</f>
        <v>0</v>
      </c>
      <c r="AC40" s="10">
        <f>'5A2A_NewVision'!AC40+'5A2B_Glencoe'!AC40+'5A2C_ISL'!AC40+'5A2D_Avoyelles'!AC40+'5A2E_Delhi'!AC40+'5A2F_BelleChasse'!AC40+'5A2H_MAX'!AC40</f>
        <v>0</v>
      </c>
      <c r="AD40" s="10">
        <f>'5A2A_NewVision'!AD40+'5A2B_Glencoe'!AD40+'5A2C_ISL'!AD40+'5A2D_Avoyelles'!AD40+'5A2E_Delhi'!AD40+'5A2F_BelleChasse'!AD40+'5A2H_MAX'!AD40</f>
        <v>0</v>
      </c>
      <c r="AE40" s="22">
        <f>'5A2A_NewVision'!AE40+'5A2B_Glencoe'!AE40+'5A2C_ISL'!AE40+'5A2D_Avoyelles'!AE40+'5A2E_Delhi'!AE40+'5A2F_BelleChasse'!AE40+'5A2H_MAX'!AE40</f>
        <v>0</v>
      </c>
      <c r="AF40" s="26">
        <f>'5A2A_NewVision'!AF40+'5A2B_Glencoe'!AF40+'5A2C_ISL'!AF40+'5A2D_Avoyelles'!AF40+'5A2E_Delhi'!AF40+'5A2F_BelleChasse'!AF40+'5A2H_MAX'!AF40</f>
        <v>0</v>
      </c>
    </row>
    <row r="41" spans="1:32" ht="16.149999999999999" customHeight="1" x14ac:dyDescent="0.2">
      <c r="A41" s="3">
        <v>35</v>
      </c>
      <c r="B41" s="4" t="s">
        <v>39</v>
      </c>
      <c r="C41" s="178">
        <f>'5A2A_NewVision'!C41+'5A2B_Glencoe'!C41+'5A2C_ISL'!C41+'5A2D_Avoyelles'!C41+'5A2E_Delhi'!C41+'5A2F_BelleChasse'!C41+'5A2H_MAX'!C41</f>
        <v>0</v>
      </c>
      <c r="D41" s="5">
        <f>'9_Per Pupil Summary'!O40</f>
        <v>9520.1960444613323</v>
      </c>
      <c r="E41" s="20">
        <f>'5A2A_NewVision'!E41+'5A2B_Glencoe'!E41+'5A2C_ISL'!E41+'5A2D_Avoyelles'!E41+'5A2E_Delhi'!E41+'5A2F_BelleChasse'!E41+'5A2H_MAX'!E41</f>
        <v>0</v>
      </c>
      <c r="F41" s="20"/>
      <c r="G41" s="20">
        <f>'5A2A_NewVision'!G41+'5A2B_Glencoe'!G41+'5A2C_ISL'!G41+'5A2D_Avoyelles'!G41+'5A2E_Delhi'!G41+'5A2F_BelleChasse'!G41+'5A2H_MAX'!G41</f>
        <v>0</v>
      </c>
      <c r="H41" s="191">
        <f>'5A2A_NewVision'!H41+'5A2B_Glencoe'!H41+'5A2C_ISL'!H41+'5A2D_Avoyelles'!H41+'5A2E_Delhi'!H41+'5A2F_BelleChasse'!H41+'5A2H_MAX'!H41</f>
        <v>0</v>
      </c>
      <c r="I41" s="5">
        <f>'9_Per Pupil Summary'!I40</f>
        <v>600.56452349683491</v>
      </c>
      <c r="J41" s="20">
        <f>'5A2A_NewVision'!J41+'5A2B_Glencoe'!J41+'5A2C_ISL'!J41+'5A2D_Avoyelles'!J41+'5A2E_Delhi'!J41+'5A2F_BelleChasse'!J41+'5A2H_MAX'!J41</f>
        <v>0</v>
      </c>
      <c r="K41" s="191">
        <f>'5A2A_NewVision'!K41+'5A2B_Glencoe'!K41+'5A2C_ISL'!K41+'5A2D_Avoyelles'!K41+'5A2E_Delhi'!K41+'5A2F_BelleChasse'!K41+'5A2H_MAX'!K41</f>
        <v>0</v>
      </c>
      <c r="L41" s="5">
        <f>'9_Per Pupil Summary'!J40</f>
        <v>163.79032459004588</v>
      </c>
      <c r="M41" s="20">
        <f>'5A2A_NewVision'!M41+'5A2B_Glencoe'!M41+'5A2C_ISL'!M41+'5A2D_Avoyelles'!M41+'5A2E_Delhi'!M41+'5A2F_BelleChasse'!M41+'5A2H_MAX'!M41</f>
        <v>0</v>
      </c>
      <c r="N41" s="191">
        <f>'5A2A_NewVision'!N41+'5A2B_Glencoe'!N41+'5A2C_ISL'!N41+'5A2D_Avoyelles'!N41+'5A2E_Delhi'!N41+'5A2F_BelleChasse'!N41+'5A2H_MAX'!N41</f>
        <v>0</v>
      </c>
      <c r="O41" s="5">
        <f>'9_Per Pupil Summary'!K40</f>
        <v>4094.7581147511473</v>
      </c>
      <c r="P41" s="20">
        <f>'5A2A_NewVision'!P41+'5A2B_Glencoe'!P41+'5A2C_ISL'!P41+'5A2D_Avoyelles'!P41+'5A2E_Delhi'!P41+'5A2F_BelleChasse'!P41+'5A2H_MAX'!P41</f>
        <v>0</v>
      </c>
      <c r="Q41" s="191">
        <f>'5A2A_NewVision'!Q41+'5A2B_Glencoe'!Q41+'5A2C_ISL'!Q41+'5A2D_Avoyelles'!Q41+'5A2E_Delhi'!Q41+'5A2F_BelleChasse'!Q41+'5A2H_MAX'!Q41</f>
        <v>0</v>
      </c>
      <c r="R41" s="5">
        <f>'9_Per Pupil Summary'!L40</f>
        <v>1637.9032459004588</v>
      </c>
      <c r="S41" s="20">
        <f>'5A2A_NewVision'!S41+'5A2B_Glencoe'!S41+'5A2C_ISL'!S41+'5A2D_Avoyelles'!S41+'5A2E_Delhi'!S41+'5A2F_BelleChasse'!S41+'5A2H_MAX'!S41</f>
        <v>0</v>
      </c>
      <c r="T41" s="23">
        <f>'5A2A_NewVision'!T41+'5A2B_Glencoe'!T41+'5A2C_ISL'!T41+'5A2D_Avoyelles'!T41+'5A2E_Delhi'!T41+'5A2F_BelleChasse'!T41+'5A2H_MAX'!T41</f>
        <v>0</v>
      </c>
      <c r="U41" s="5">
        <f>'5A2A_NewVision'!U41+'5A2B_Glencoe'!U41+'5A2C_ISL'!U41+'5A2D_Avoyelles'!U41+'5A2E_Delhi'!U41+'5A2F_BelleChasse'!U41+'5A2H_MAX'!U41</f>
        <v>0</v>
      </c>
      <c r="V41" s="5">
        <f>'5A2A_NewVision'!V41+'5A2B_Glencoe'!V41+'5A2C_ISL'!V41+'5A2D_Avoyelles'!V41+'5A2E_Delhi'!V41+'5A2F_BelleChasse'!V41+'5A2H_MAX'!V41</f>
        <v>0</v>
      </c>
      <c r="W41" s="6">
        <f>'5A2A_NewVision'!W41+'5A2B_Glencoe'!W41+'5A2C_ISL'!W41+'5A2D_Avoyelles'!W41+'5A2E_Delhi'!W41+'5A2F_BelleChasse'!W41+'5A2H_MAX'!W41</f>
        <v>0</v>
      </c>
      <c r="X41" s="23">
        <f>'5A2A_NewVision'!X41+'5A2B_Glencoe'!X41+'5A2C_ISL'!X41+'5A2D_Avoyelles'!X41+'5A2E_Delhi'!X41+'5A2F_BelleChasse'!X41+'5A2H_MAX'!X41</f>
        <v>0</v>
      </c>
      <c r="Y41" s="20">
        <f>'5A2A_NewVision'!Y41+'5A2B_Glencoe'!Y41+'5A2C_ISL'!Y41+'5A2D_Avoyelles'!Y41+'5A2E_Delhi'!Y41+'5A2F_BelleChasse'!Y41+'5A2H_MAX'!Y41</f>
        <v>0</v>
      </c>
      <c r="Z41" s="23">
        <f>'5A2A_NewVision'!Z41+'5A2B_Glencoe'!Z41+'5A2C_ISL'!Z41+'5A2D_Avoyelles'!Z41+'5A2E_Delhi'!Z41+'5A2F_BelleChasse'!Z41+'5A2H_MAX'!Z41</f>
        <v>0</v>
      </c>
      <c r="AA41" s="5">
        <f>'5A2A_NewVision'!AA41+'5A2B_Glencoe'!AA41+'5A2C_ISL'!AA41+'5A2D_Avoyelles'!AA41+'5A2E_Delhi'!AA41+'5A2F_BelleChasse'!AA41+'5A2H_MAX'!AA41</f>
        <v>0</v>
      </c>
      <c r="AB41" s="23">
        <f>'5A2A_NewVision'!AB41+'5A2B_Glencoe'!AB41+'5A2C_ISL'!AB41+'5A2D_Avoyelles'!AB41+'5A2E_Delhi'!AB41+'5A2F_BelleChasse'!AB41+'5A2H_MAX'!AB41</f>
        <v>0</v>
      </c>
      <c r="AC41" s="7">
        <f>'5A2A_NewVision'!AC41+'5A2B_Glencoe'!AC41+'5A2C_ISL'!AC41+'5A2D_Avoyelles'!AC41+'5A2E_Delhi'!AC41+'5A2F_BelleChasse'!AC41+'5A2H_MAX'!AC41</f>
        <v>0</v>
      </c>
      <c r="AD41" s="5">
        <f>'5A2A_NewVision'!AD41+'5A2B_Glencoe'!AD41+'5A2C_ISL'!AD41+'5A2D_Avoyelles'!AD41+'5A2E_Delhi'!AD41+'5A2F_BelleChasse'!AD41+'5A2H_MAX'!AD41</f>
        <v>0</v>
      </c>
      <c r="AE41" s="24">
        <f>'5A2A_NewVision'!AE41+'5A2B_Glencoe'!AE41+'5A2C_ISL'!AE41+'5A2D_Avoyelles'!AE41+'5A2E_Delhi'!AE41+'5A2F_BelleChasse'!AE41+'5A2H_MAX'!AE41</f>
        <v>0</v>
      </c>
      <c r="AF41" s="24">
        <f>'5A2A_NewVision'!AF41+'5A2B_Glencoe'!AF41+'5A2C_ISL'!AF41+'5A2D_Avoyelles'!AF41+'5A2E_Delhi'!AF41+'5A2F_BelleChasse'!AF41+'5A2H_MAX'!AF41</f>
        <v>0</v>
      </c>
    </row>
    <row r="42" spans="1:32" ht="16.149999999999999" customHeight="1" x14ac:dyDescent="0.2">
      <c r="A42" s="12">
        <v>36</v>
      </c>
      <c r="B42" s="13" t="s">
        <v>432</v>
      </c>
      <c r="C42" s="176">
        <f>'5A2A_NewVision'!C42+'5A2B_Glencoe'!C42+'5A2C_ISL'!C42+'5A2D_Avoyelles'!C42+'5A2E_Delhi'!C42+'5A2F_BelleChasse'!C42+'5A2H_MAX'!C42</f>
        <v>0</v>
      </c>
      <c r="D42" s="14">
        <f>'9_Per Pupil Summary'!O41</f>
        <v>9377.0220772496359</v>
      </c>
      <c r="E42" s="282">
        <f>'5A2A_NewVision'!E42+'5A2B_Glencoe'!E42+'5A2C_ISL'!E42+'5A2D_Avoyelles'!E42+'5A2E_Delhi'!E42+'5A2F_BelleChasse'!E42+'5A2H_MAX'!E42</f>
        <v>0</v>
      </c>
      <c r="F42" s="18"/>
      <c r="G42" s="18">
        <f>'5A2A_NewVision'!G42+'5A2B_Glencoe'!G42+'5A2C_ISL'!G42+'5A2D_Avoyelles'!G42+'5A2E_Delhi'!G42+'5A2F_BelleChasse'!G42+'5A2H_MAX'!G42</f>
        <v>0</v>
      </c>
      <c r="H42" s="189">
        <f>'5A2A_NewVision'!H42+'5A2B_Glencoe'!H42+'5A2C_ISL'!H42+'5A2D_Avoyelles'!H42+'5A2E_Delhi'!H42+'5A2F_BelleChasse'!H42+'5A2H_MAX'!H42</f>
        <v>0</v>
      </c>
      <c r="I42" s="14">
        <f>'9_Per Pupil Summary'!I41</f>
        <v>476.44625874546705</v>
      </c>
      <c r="J42" s="18">
        <f>'5A2A_NewVision'!J42+'5A2B_Glencoe'!J42+'5A2C_ISL'!J42+'5A2D_Avoyelles'!J42+'5A2E_Delhi'!J42+'5A2F_BelleChasse'!J42+'5A2H_MAX'!J42</f>
        <v>0</v>
      </c>
      <c r="K42" s="189">
        <f>'5A2A_NewVision'!K42+'5A2B_Glencoe'!K42+'5A2C_ISL'!K42+'5A2D_Avoyelles'!K42+'5A2E_Delhi'!K42+'5A2F_BelleChasse'!K42+'5A2H_MAX'!K42</f>
        <v>0</v>
      </c>
      <c r="L42" s="14">
        <f>'9_Per Pupil Summary'!J41</f>
        <v>129.93988874876374</v>
      </c>
      <c r="M42" s="18">
        <f>'5A2A_NewVision'!M42+'5A2B_Glencoe'!M42+'5A2C_ISL'!M42+'5A2D_Avoyelles'!M42+'5A2E_Delhi'!M42+'5A2F_BelleChasse'!M42+'5A2H_MAX'!M42</f>
        <v>0</v>
      </c>
      <c r="N42" s="189">
        <f>'5A2A_NewVision'!N42+'5A2B_Glencoe'!N42+'5A2C_ISL'!N42+'5A2D_Avoyelles'!N42+'5A2E_Delhi'!N42+'5A2F_BelleChasse'!N42+'5A2H_MAX'!N42</f>
        <v>0</v>
      </c>
      <c r="O42" s="14">
        <f>'9_Per Pupil Summary'!K41</f>
        <v>3248.4972187190933</v>
      </c>
      <c r="P42" s="18">
        <f>'5A2A_NewVision'!P42+'5A2B_Glencoe'!P42+'5A2C_ISL'!P42+'5A2D_Avoyelles'!P42+'5A2E_Delhi'!P42+'5A2F_BelleChasse'!P42+'5A2H_MAX'!P42</f>
        <v>0</v>
      </c>
      <c r="Q42" s="189">
        <f>'5A2A_NewVision'!Q42+'5A2B_Glencoe'!Q42+'5A2C_ISL'!Q42+'5A2D_Avoyelles'!Q42+'5A2E_Delhi'!Q42+'5A2F_BelleChasse'!Q42+'5A2H_MAX'!Q42</f>
        <v>0</v>
      </c>
      <c r="R42" s="14">
        <f>'9_Per Pupil Summary'!L41</f>
        <v>1299.3988874876372</v>
      </c>
      <c r="S42" s="18">
        <f>'5A2A_NewVision'!S42+'5A2B_Glencoe'!S42+'5A2C_ISL'!S42+'5A2D_Avoyelles'!S42+'5A2E_Delhi'!S42+'5A2F_BelleChasse'!S42+'5A2H_MAX'!S42</f>
        <v>0</v>
      </c>
      <c r="T42" s="21">
        <f>'5A2A_NewVision'!T42+'5A2B_Glencoe'!T42+'5A2C_ISL'!T42+'5A2D_Avoyelles'!T42+'5A2E_Delhi'!T42+'5A2F_BelleChasse'!T42+'5A2H_MAX'!T42</f>
        <v>0</v>
      </c>
      <c r="U42" s="14">
        <f>'5A2A_NewVision'!U42+'5A2B_Glencoe'!U42+'5A2C_ISL'!U42+'5A2D_Avoyelles'!U42+'5A2E_Delhi'!U42+'5A2F_BelleChasse'!U42+'5A2H_MAX'!U42</f>
        <v>0</v>
      </c>
      <c r="V42" s="14">
        <f>'5A2A_NewVision'!V42+'5A2B_Glencoe'!V42+'5A2C_ISL'!V42+'5A2D_Avoyelles'!V42+'5A2E_Delhi'!V42+'5A2F_BelleChasse'!V42+'5A2H_MAX'!V42</f>
        <v>0</v>
      </c>
      <c r="W42" s="15">
        <f>'5A2A_NewVision'!W42+'5A2B_Glencoe'!W42+'5A2C_ISL'!W42+'5A2D_Avoyelles'!W42+'5A2E_Delhi'!W42+'5A2F_BelleChasse'!W42+'5A2H_MAX'!W42</f>
        <v>0</v>
      </c>
      <c r="X42" s="21">
        <f>'5A2A_NewVision'!X42+'5A2B_Glencoe'!X42+'5A2C_ISL'!X42+'5A2D_Avoyelles'!X42+'5A2E_Delhi'!X42+'5A2F_BelleChasse'!X42+'5A2H_MAX'!X42</f>
        <v>0</v>
      </c>
      <c r="Y42" s="18">
        <f>'5A2A_NewVision'!Y42+'5A2B_Glencoe'!Y42+'5A2C_ISL'!Y42+'5A2D_Avoyelles'!Y42+'5A2E_Delhi'!Y42+'5A2F_BelleChasse'!Y42+'5A2H_MAX'!Y42</f>
        <v>0</v>
      </c>
      <c r="Z42" s="21">
        <f>'5A2A_NewVision'!Z42+'5A2B_Glencoe'!Z42+'5A2C_ISL'!Z42+'5A2D_Avoyelles'!Z42+'5A2E_Delhi'!Z42+'5A2F_BelleChasse'!Z42+'5A2H_MAX'!Z42</f>
        <v>0</v>
      </c>
      <c r="AA42" s="14">
        <f>'5A2A_NewVision'!AA42+'5A2B_Glencoe'!AA42+'5A2C_ISL'!AA42+'5A2D_Avoyelles'!AA42+'5A2E_Delhi'!AA42+'5A2F_BelleChasse'!AA42+'5A2H_MAX'!AA42</f>
        <v>0</v>
      </c>
      <c r="AB42" s="21">
        <f>'5A2A_NewVision'!AB42+'5A2B_Glencoe'!AB42+'5A2C_ISL'!AB42+'5A2D_Avoyelles'!AB42+'5A2E_Delhi'!AB42+'5A2F_BelleChasse'!AB42+'5A2H_MAX'!AB42</f>
        <v>0</v>
      </c>
      <c r="AC42" s="14">
        <f>'5A2A_NewVision'!AC42+'5A2B_Glencoe'!AC42+'5A2C_ISL'!AC42+'5A2D_Avoyelles'!AC42+'5A2E_Delhi'!AC42+'5A2F_BelleChasse'!AC42+'5A2H_MAX'!AC42</f>
        <v>0</v>
      </c>
      <c r="AD42" s="14">
        <f>'5A2A_NewVision'!AD42+'5A2B_Glencoe'!AD42+'5A2C_ISL'!AD42+'5A2D_Avoyelles'!AD42+'5A2E_Delhi'!AD42+'5A2F_BelleChasse'!AD42+'5A2H_MAX'!AD42</f>
        <v>0</v>
      </c>
      <c r="AE42" s="21">
        <f>'5A2A_NewVision'!AE42+'5A2B_Glencoe'!AE42+'5A2C_ISL'!AE42+'5A2D_Avoyelles'!AE42+'5A2E_Delhi'!AE42+'5A2F_BelleChasse'!AE42+'5A2H_MAX'!AE42</f>
        <v>0</v>
      </c>
      <c r="AF42" s="25">
        <f>'5A2A_NewVision'!AF42+'5A2B_Glencoe'!AF42+'5A2C_ISL'!AF42+'5A2D_Avoyelles'!AF42+'5A2E_Delhi'!AF42+'5A2F_BelleChasse'!AF42+'5A2H_MAX'!AF42</f>
        <v>0</v>
      </c>
    </row>
    <row r="43" spans="1:32" ht="16.149999999999999" customHeight="1" x14ac:dyDescent="0.2">
      <c r="A43" s="8">
        <v>37</v>
      </c>
      <c r="B43" s="9" t="s">
        <v>41</v>
      </c>
      <c r="C43" s="177">
        <f>'5A2A_NewVision'!C43+'5A2B_Glencoe'!C43+'5A2C_ISL'!C43+'5A2D_Avoyelles'!C43+'5A2E_Delhi'!C43+'5A2F_BelleChasse'!C43+'5A2H_MAX'!C43</f>
        <v>0</v>
      </c>
      <c r="D43" s="10">
        <f>'9_Per Pupil Summary'!O42</f>
        <v>9443.6568838722687</v>
      </c>
      <c r="E43" s="19">
        <f>'5A2A_NewVision'!E43+'5A2B_Glencoe'!E43+'5A2C_ISL'!E43+'5A2D_Avoyelles'!E43+'5A2E_Delhi'!E43+'5A2F_BelleChasse'!E43+'5A2H_MAX'!E43</f>
        <v>0</v>
      </c>
      <c r="F43" s="19"/>
      <c r="G43" s="19">
        <f>'5A2A_NewVision'!G43+'5A2B_Glencoe'!G43+'5A2C_ISL'!G43+'5A2D_Avoyelles'!G43+'5A2E_Delhi'!G43+'5A2F_BelleChasse'!G43+'5A2H_MAX'!G43</f>
        <v>0</v>
      </c>
      <c r="H43" s="190">
        <f>'5A2A_NewVision'!H43+'5A2B_Glencoe'!H43+'5A2C_ISL'!H43+'5A2D_Avoyelles'!H43+'5A2E_Delhi'!H43+'5A2F_BelleChasse'!H43+'5A2H_MAX'!H43</f>
        <v>0</v>
      </c>
      <c r="I43" s="10">
        <f>'9_Per Pupil Summary'!I42</f>
        <v>689.98591875416048</v>
      </c>
      <c r="J43" s="19">
        <f>'5A2A_NewVision'!J43+'5A2B_Glencoe'!J43+'5A2C_ISL'!J43+'5A2D_Avoyelles'!J43+'5A2E_Delhi'!J43+'5A2F_BelleChasse'!J43+'5A2H_MAX'!J43</f>
        <v>0</v>
      </c>
      <c r="K43" s="190">
        <f>'5A2A_NewVision'!K43+'5A2B_Glencoe'!K43+'5A2C_ISL'!K43+'5A2D_Avoyelles'!K43+'5A2E_Delhi'!K43+'5A2F_BelleChasse'!K43+'5A2H_MAX'!K43</f>
        <v>0</v>
      </c>
      <c r="L43" s="10">
        <f>'9_Per Pupil Summary'!J42</f>
        <v>188.17797784204376</v>
      </c>
      <c r="M43" s="19">
        <f>'5A2A_NewVision'!M43+'5A2B_Glencoe'!M43+'5A2C_ISL'!M43+'5A2D_Avoyelles'!M43+'5A2E_Delhi'!M43+'5A2F_BelleChasse'!M43+'5A2H_MAX'!M43</f>
        <v>0</v>
      </c>
      <c r="N43" s="190">
        <f>'5A2A_NewVision'!N43+'5A2B_Glencoe'!N43+'5A2C_ISL'!N43+'5A2D_Avoyelles'!N43+'5A2E_Delhi'!N43+'5A2F_BelleChasse'!N43+'5A2H_MAX'!N43</f>
        <v>0</v>
      </c>
      <c r="O43" s="10">
        <f>'9_Per Pupil Summary'!K42</f>
        <v>4704.449446051095</v>
      </c>
      <c r="P43" s="19">
        <f>'5A2A_NewVision'!P43+'5A2B_Glencoe'!P43+'5A2C_ISL'!P43+'5A2D_Avoyelles'!P43+'5A2E_Delhi'!P43+'5A2F_BelleChasse'!P43+'5A2H_MAX'!P43</f>
        <v>0</v>
      </c>
      <c r="Q43" s="190">
        <f>'5A2A_NewVision'!Q43+'5A2B_Glencoe'!Q43+'5A2C_ISL'!Q43+'5A2D_Avoyelles'!Q43+'5A2E_Delhi'!Q43+'5A2F_BelleChasse'!Q43+'5A2H_MAX'!Q43</f>
        <v>0</v>
      </c>
      <c r="R43" s="10">
        <f>'9_Per Pupil Summary'!L42</f>
        <v>1881.7797784204377</v>
      </c>
      <c r="S43" s="19">
        <f>'5A2A_NewVision'!S43+'5A2B_Glencoe'!S43+'5A2C_ISL'!S43+'5A2D_Avoyelles'!S43+'5A2E_Delhi'!S43+'5A2F_BelleChasse'!S43+'5A2H_MAX'!S43</f>
        <v>0</v>
      </c>
      <c r="T43" s="22">
        <f>'5A2A_NewVision'!T43+'5A2B_Glencoe'!T43+'5A2C_ISL'!T43+'5A2D_Avoyelles'!T43+'5A2E_Delhi'!T43+'5A2F_BelleChasse'!T43+'5A2H_MAX'!T43</f>
        <v>0</v>
      </c>
      <c r="U43" s="10">
        <f>'5A2A_NewVision'!U43+'5A2B_Glencoe'!U43+'5A2C_ISL'!U43+'5A2D_Avoyelles'!U43+'5A2E_Delhi'!U43+'5A2F_BelleChasse'!U43+'5A2H_MAX'!U43</f>
        <v>0</v>
      </c>
      <c r="V43" s="10">
        <f>'5A2A_NewVision'!V43+'5A2B_Glencoe'!V43+'5A2C_ISL'!V43+'5A2D_Avoyelles'!V43+'5A2E_Delhi'!V43+'5A2F_BelleChasse'!V43+'5A2H_MAX'!V43</f>
        <v>0</v>
      </c>
      <c r="W43" s="11">
        <f>'5A2A_NewVision'!W43+'5A2B_Glencoe'!W43+'5A2C_ISL'!W43+'5A2D_Avoyelles'!W43+'5A2E_Delhi'!W43+'5A2F_BelleChasse'!W43+'5A2H_MAX'!W43</f>
        <v>0</v>
      </c>
      <c r="X43" s="22">
        <f>'5A2A_NewVision'!X43+'5A2B_Glencoe'!X43+'5A2C_ISL'!X43+'5A2D_Avoyelles'!X43+'5A2E_Delhi'!X43+'5A2F_BelleChasse'!X43+'5A2H_MAX'!X43</f>
        <v>0</v>
      </c>
      <c r="Y43" s="19">
        <f>'5A2A_NewVision'!Y43+'5A2B_Glencoe'!Y43+'5A2C_ISL'!Y43+'5A2D_Avoyelles'!Y43+'5A2E_Delhi'!Y43+'5A2F_BelleChasse'!Y43+'5A2H_MAX'!Y43</f>
        <v>0</v>
      </c>
      <c r="Z43" s="22">
        <f>'5A2A_NewVision'!Z43+'5A2B_Glencoe'!Z43+'5A2C_ISL'!Z43+'5A2D_Avoyelles'!Z43+'5A2E_Delhi'!Z43+'5A2F_BelleChasse'!Z43+'5A2H_MAX'!Z43</f>
        <v>0</v>
      </c>
      <c r="AA43" s="10">
        <f>'5A2A_NewVision'!AA43+'5A2B_Glencoe'!AA43+'5A2C_ISL'!AA43+'5A2D_Avoyelles'!AA43+'5A2E_Delhi'!AA43+'5A2F_BelleChasse'!AA43+'5A2H_MAX'!AA43</f>
        <v>0</v>
      </c>
      <c r="AB43" s="22">
        <f>'5A2A_NewVision'!AB43+'5A2B_Glencoe'!AB43+'5A2C_ISL'!AB43+'5A2D_Avoyelles'!AB43+'5A2E_Delhi'!AB43+'5A2F_BelleChasse'!AB43+'5A2H_MAX'!AB43</f>
        <v>0</v>
      </c>
      <c r="AC43" s="10">
        <f>'5A2A_NewVision'!AC43+'5A2B_Glencoe'!AC43+'5A2C_ISL'!AC43+'5A2D_Avoyelles'!AC43+'5A2E_Delhi'!AC43+'5A2F_BelleChasse'!AC43+'5A2H_MAX'!AC43</f>
        <v>0</v>
      </c>
      <c r="AD43" s="10">
        <f>'5A2A_NewVision'!AD43+'5A2B_Glencoe'!AD43+'5A2C_ISL'!AD43+'5A2D_Avoyelles'!AD43+'5A2E_Delhi'!AD43+'5A2F_BelleChasse'!AD43+'5A2H_MAX'!AD43</f>
        <v>0</v>
      </c>
      <c r="AE43" s="22">
        <f>'5A2A_NewVision'!AE43+'5A2B_Glencoe'!AE43+'5A2C_ISL'!AE43+'5A2D_Avoyelles'!AE43+'5A2E_Delhi'!AE43+'5A2F_BelleChasse'!AE43+'5A2H_MAX'!AE43</f>
        <v>0</v>
      </c>
      <c r="AF43" s="26">
        <f>'5A2A_NewVision'!AF43+'5A2B_Glencoe'!AF43+'5A2C_ISL'!AF43+'5A2D_Avoyelles'!AF43+'5A2E_Delhi'!AF43+'5A2F_BelleChasse'!AF43+'5A2H_MAX'!AF43</f>
        <v>0</v>
      </c>
    </row>
    <row r="44" spans="1:32" ht="16.149999999999999" customHeight="1" x14ac:dyDescent="0.2">
      <c r="A44" s="8">
        <v>38</v>
      </c>
      <c r="B44" s="9" t="s">
        <v>42</v>
      </c>
      <c r="C44" s="177">
        <f>'5A2A_NewVision'!C44+'5A2B_Glencoe'!C44+'5A2C_ISL'!C44+'5A2D_Avoyelles'!C44+'5A2E_Delhi'!C44+'5A2F_BelleChasse'!C44+'5A2H_MAX'!C44</f>
        <v>0</v>
      </c>
      <c r="D44" s="10">
        <f>'9_Per Pupil Summary'!O43</f>
        <v>12596.287013903224</v>
      </c>
      <c r="E44" s="19">
        <f>'5A2A_NewVision'!E44+'5A2B_Glencoe'!E44+'5A2C_ISL'!E44+'5A2D_Avoyelles'!E44+'5A2E_Delhi'!E44+'5A2F_BelleChasse'!E44+'5A2H_MAX'!E44</f>
        <v>0</v>
      </c>
      <c r="F44" s="19"/>
      <c r="G44" s="19">
        <f>'5A2A_NewVision'!G44+'5A2B_Glencoe'!G44+'5A2C_ISL'!G44+'5A2D_Avoyelles'!G44+'5A2E_Delhi'!G44+'5A2F_BelleChasse'!G44+'5A2H_MAX'!G44</f>
        <v>0</v>
      </c>
      <c r="H44" s="190">
        <f>'5A2A_NewVision'!H44+'5A2B_Glencoe'!H44+'5A2C_ISL'!H44+'5A2D_Avoyelles'!H44+'5A2E_Delhi'!H44+'5A2F_BelleChasse'!H44+'5A2H_MAX'!H44</f>
        <v>0</v>
      </c>
      <c r="I44" s="10">
        <f>'9_Per Pupil Summary'!I43</f>
        <v>220.82499276969199</v>
      </c>
      <c r="J44" s="19">
        <f>'5A2A_NewVision'!J44+'5A2B_Glencoe'!J44+'5A2C_ISL'!J44+'5A2D_Avoyelles'!J44+'5A2E_Delhi'!J44+'5A2F_BelleChasse'!J44+'5A2H_MAX'!J44</f>
        <v>0</v>
      </c>
      <c r="K44" s="190">
        <f>'5A2A_NewVision'!K44+'5A2B_Glencoe'!K44+'5A2C_ISL'!K44+'5A2D_Avoyelles'!K44+'5A2E_Delhi'!K44+'5A2F_BelleChasse'!K44+'5A2H_MAX'!K44</f>
        <v>0</v>
      </c>
      <c r="L44" s="10">
        <f>'9_Per Pupil Summary'!J43</f>
        <v>60.224998028097815</v>
      </c>
      <c r="M44" s="19">
        <f>'5A2A_NewVision'!M44+'5A2B_Glencoe'!M44+'5A2C_ISL'!M44+'5A2D_Avoyelles'!M44+'5A2E_Delhi'!M44+'5A2F_BelleChasse'!M44+'5A2H_MAX'!M44</f>
        <v>0</v>
      </c>
      <c r="N44" s="190">
        <f>'5A2A_NewVision'!N44+'5A2B_Glencoe'!N44+'5A2C_ISL'!N44+'5A2D_Avoyelles'!N44+'5A2E_Delhi'!N44+'5A2F_BelleChasse'!N44+'5A2H_MAX'!N44</f>
        <v>0</v>
      </c>
      <c r="O44" s="10">
        <f>'9_Per Pupil Summary'!K43</f>
        <v>1505.6249507024456</v>
      </c>
      <c r="P44" s="19">
        <f>'5A2A_NewVision'!P44+'5A2B_Glencoe'!P44+'5A2C_ISL'!P44+'5A2D_Avoyelles'!P44+'5A2E_Delhi'!P44+'5A2F_BelleChasse'!P44+'5A2H_MAX'!P44</f>
        <v>0</v>
      </c>
      <c r="Q44" s="190">
        <f>'5A2A_NewVision'!Q44+'5A2B_Glencoe'!Q44+'5A2C_ISL'!Q44+'5A2D_Avoyelles'!Q44+'5A2E_Delhi'!Q44+'5A2F_BelleChasse'!Q44+'5A2H_MAX'!Q44</f>
        <v>0</v>
      </c>
      <c r="R44" s="10">
        <f>'9_Per Pupil Summary'!L43</f>
        <v>602.24998028097821</v>
      </c>
      <c r="S44" s="19">
        <f>'5A2A_NewVision'!S44+'5A2B_Glencoe'!S44+'5A2C_ISL'!S44+'5A2D_Avoyelles'!S44+'5A2E_Delhi'!S44+'5A2F_BelleChasse'!S44+'5A2H_MAX'!S44</f>
        <v>0</v>
      </c>
      <c r="T44" s="22">
        <f>'5A2A_NewVision'!T44+'5A2B_Glencoe'!T44+'5A2C_ISL'!T44+'5A2D_Avoyelles'!T44+'5A2E_Delhi'!T44+'5A2F_BelleChasse'!T44+'5A2H_MAX'!T44</f>
        <v>0</v>
      </c>
      <c r="U44" s="10">
        <f>'5A2A_NewVision'!U44+'5A2B_Glencoe'!U44+'5A2C_ISL'!U44+'5A2D_Avoyelles'!U44+'5A2E_Delhi'!U44+'5A2F_BelleChasse'!U44+'5A2H_MAX'!U44</f>
        <v>0</v>
      </c>
      <c r="V44" s="10">
        <f>'5A2A_NewVision'!V44+'5A2B_Glencoe'!V44+'5A2C_ISL'!V44+'5A2D_Avoyelles'!V44+'5A2E_Delhi'!V44+'5A2F_BelleChasse'!V44+'5A2H_MAX'!V44</f>
        <v>0</v>
      </c>
      <c r="W44" s="11">
        <f>'5A2A_NewVision'!W44+'5A2B_Glencoe'!W44+'5A2C_ISL'!W44+'5A2D_Avoyelles'!W44+'5A2E_Delhi'!W44+'5A2F_BelleChasse'!W44+'5A2H_MAX'!W44</f>
        <v>0</v>
      </c>
      <c r="X44" s="22">
        <f>'5A2A_NewVision'!X44+'5A2B_Glencoe'!X44+'5A2C_ISL'!X44+'5A2D_Avoyelles'!X44+'5A2E_Delhi'!X44+'5A2F_BelleChasse'!X44+'5A2H_MAX'!X44</f>
        <v>0</v>
      </c>
      <c r="Y44" s="19">
        <f>'5A2A_NewVision'!Y44+'5A2B_Glencoe'!Y44+'5A2C_ISL'!Y44+'5A2D_Avoyelles'!Y44+'5A2E_Delhi'!Y44+'5A2F_BelleChasse'!Y44+'5A2H_MAX'!Y44</f>
        <v>0</v>
      </c>
      <c r="Z44" s="22">
        <f>'5A2A_NewVision'!Z44+'5A2B_Glencoe'!Z44+'5A2C_ISL'!Z44+'5A2D_Avoyelles'!Z44+'5A2E_Delhi'!Z44+'5A2F_BelleChasse'!Z44+'5A2H_MAX'!Z44</f>
        <v>0</v>
      </c>
      <c r="AA44" s="10">
        <f>'5A2A_NewVision'!AA44+'5A2B_Glencoe'!AA44+'5A2C_ISL'!AA44+'5A2D_Avoyelles'!AA44+'5A2E_Delhi'!AA44+'5A2F_BelleChasse'!AA44+'5A2H_MAX'!AA44</f>
        <v>0</v>
      </c>
      <c r="AB44" s="22">
        <f>'5A2A_NewVision'!AB44+'5A2B_Glencoe'!AB44+'5A2C_ISL'!AB44+'5A2D_Avoyelles'!AB44+'5A2E_Delhi'!AB44+'5A2F_BelleChasse'!AB44+'5A2H_MAX'!AB44</f>
        <v>0</v>
      </c>
      <c r="AC44" s="10">
        <f>'5A2A_NewVision'!AC44+'5A2B_Glencoe'!AC44+'5A2C_ISL'!AC44+'5A2D_Avoyelles'!AC44+'5A2E_Delhi'!AC44+'5A2F_BelleChasse'!AC44+'5A2H_MAX'!AC44</f>
        <v>0</v>
      </c>
      <c r="AD44" s="10">
        <f>'5A2A_NewVision'!AD44+'5A2B_Glencoe'!AD44+'5A2C_ISL'!AD44+'5A2D_Avoyelles'!AD44+'5A2E_Delhi'!AD44+'5A2F_BelleChasse'!AD44+'5A2H_MAX'!AD44</f>
        <v>0</v>
      </c>
      <c r="AE44" s="22">
        <f>'5A2A_NewVision'!AE44+'5A2B_Glencoe'!AE44+'5A2C_ISL'!AE44+'5A2D_Avoyelles'!AE44+'5A2E_Delhi'!AE44+'5A2F_BelleChasse'!AE44+'5A2H_MAX'!AE44</f>
        <v>0</v>
      </c>
      <c r="AF44" s="26">
        <f>'5A2A_NewVision'!AF44+'5A2B_Glencoe'!AF44+'5A2C_ISL'!AF44+'5A2D_Avoyelles'!AF44+'5A2E_Delhi'!AF44+'5A2F_BelleChasse'!AF44+'5A2H_MAX'!AF44</f>
        <v>0</v>
      </c>
    </row>
    <row r="45" spans="1:32" ht="16.149999999999999" customHeight="1" x14ac:dyDescent="0.2">
      <c r="A45" s="8">
        <v>39</v>
      </c>
      <c r="B45" s="9" t="s">
        <v>43</v>
      </c>
      <c r="C45" s="177">
        <f>'5A2A_NewVision'!C45+'5A2B_Glencoe'!C45+'5A2C_ISL'!C45+'5A2D_Avoyelles'!C45+'5A2E_Delhi'!C45+'5A2F_BelleChasse'!C45+'5A2H_MAX'!C45</f>
        <v>0</v>
      </c>
      <c r="D45" s="10">
        <f>'9_Per Pupil Summary'!O44</f>
        <v>10592.181065427976</v>
      </c>
      <c r="E45" s="19">
        <f>'5A2A_NewVision'!E45+'5A2B_Glencoe'!E45+'5A2C_ISL'!E45+'5A2D_Avoyelles'!E45+'5A2E_Delhi'!E45+'5A2F_BelleChasse'!E45+'5A2H_MAX'!E45</f>
        <v>0</v>
      </c>
      <c r="F45" s="19"/>
      <c r="G45" s="19">
        <f>'5A2A_NewVision'!G45+'5A2B_Glencoe'!G45+'5A2C_ISL'!G45+'5A2D_Avoyelles'!G45+'5A2E_Delhi'!G45+'5A2F_BelleChasse'!G45+'5A2H_MAX'!G45</f>
        <v>0</v>
      </c>
      <c r="H45" s="190">
        <f>'5A2A_NewVision'!H45+'5A2B_Glencoe'!H45+'5A2C_ISL'!H45+'5A2D_Avoyelles'!H45+'5A2E_Delhi'!H45+'5A2F_BelleChasse'!H45+'5A2H_MAX'!H45</f>
        <v>0</v>
      </c>
      <c r="I45" s="10">
        <f>'9_Per Pupil Summary'!I44</f>
        <v>378.88189367652615</v>
      </c>
      <c r="J45" s="19">
        <f>'5A2A_NewVision'!J45+'5A2B_Glencoe'!J45+'5A2C_ISL'!J45+'5A2D_Avoyelles'!J45+'5A2E_Delhi'!J45+'5A2F_BelleChasse'!J45+'5A2H_MAX'!J45</f>
        <v>0</v>
      </c>
      <c r="K45" s="190">
        <f>'5A2A_NewVision'!K45+'5A2B_Glencoe'!K45+'5A2C_ISL'!K45+'5A2D_Avoyelles'!K45+'5A2E_Delhi'!K45+'5A2F_BelleChasse'!K45+'5A2H_MAX'!K45</f>
        <v>0</v>
      </c>
      <c r="L45" s="10">
        <f>'9_Per Pupil Summary'!J44</f>
        <v>103.33142554814349</v>
      </c>
      <c r="M45" s="19">
        <f>'5A2A_NewVision'!M45+'5A2B_Glencoe'!M45+'5A2C_ISL'!M45+'5A2D_Avoyelles'!M45+'5A2E_Delhi'!M45+'5A2F_BelleChasse'!M45+'5A2H_MAX'!M45</f>
        <v>0</v>
      </c>
      <c r="N45" s="190">
        <f>'5A2A_NewVision'!N45+'5A2B_Glencoe'!N45+'5A2C_ISL'!N45+'5A2D_Avoyelles'!N45+'5A2E_Delhi'!N45+'5A2F_BelleChasse'!N45+'5A2H_MAX'!N45</f>
        <v>0</v>
      </c>
      <c r="O45" s="10">
        <f>'9_Per Pupil Summary'!K44</f>
        <v>2583.2856387035872</v>
      </c>
      <c r="P45" s="19">
        <f>'5A2A_NewVision'!P45+'5A2B_Glencoe'!P45+'5A2C_ISL'!P45+'5A2D_Avoyelles'!P45+'5A2E_Delhi'!P45+'5A2F_BelleChasse'!P45+'5A2H_MAX'!P45</f>
        <v>0</v>
      </c>
      <c r="Q45" s="190">
        <f>'5A2A_NewVision'!Q45+'5A2B_Glencoe'!Q45+'5A2C_ISL'!Q45+'5A2D_Avoyelles'!Q45+'5A2E_Delhi'!Q45+'5A2F_BelleChasse'!Q45+'5A2H_MAX'!Q45</f>
        <v>0</v>
      </c>
      <c r="R45" s="10">
        <f>'9_Per Pupil Summary'!L44</f>
        <v>1033.3142554814351</v>
      </c>
      <c r="S45" s="19">
        <f>'5A2A_NewVision'!S45+'5A2B_Glencoe'!S45+'5A2C_ISL'!S45+'5A2D_Avoyelles'!S45+'5A2E_Delhi'!S45+'5A2F_BelleChasse'!S45+'5A2H_MAX'!S45</f>
        <v>0</v>
      </c>
      <c r="T45" s="22">
        <f>'5A2A_NewVision'!T45+'5A2B_Glencoe'!T45+'5A2C_ISL'!T45+'5A2D_Avoyelles'!T45+'5A2E_Delhi'!T45+'5A2F_BelleChasse'!T45+'5A2H_MAX'!T45</f>
        <v>0</v>
      </c>
      <c r="U45" s="10">
        <f>'5A2A_NewVision'!U45+'5A2B_Glencoe'!U45+'5A2C_ISL'!U45+'5A2D_Avoyelles'!U45+'5A2E_Delhi'!U45+'5A2F_BelleChasse'!U45+'5A2H_MAX'!U45</f>
        <v>0</v>
      </c>
      <c r="V45" s="10">
        <f>'5A2A_NewVision'!V45+'5A2B_Glencoe'!V45+'5A2C_ISL'!V45+'5A2D_Avoyelles'!V45+'5A2E_Delhi'!V45+'5A2F_BelleChasse'!V45+'5A2H_MAX'!V45</f>
        <v>0</v>
      </c>
      <c r="W45" s="11">
        <f>'5A2A_NewVision'!W45+'5A2B_Glencoe'!W45+'5A2C_ISL'!W45+'5A2D_Avoyelles'!W45+'5A2E_Delhi'!W45+'5A2F_BelleChasse'!W45+'5A2H_MAX'!W45</f>
        <v>0</v>
      </c>
      <c r="X45" s="22">
        <f>'5A2A_NewVision'!X45+'5A2B_Glencoe'!X45+'5A2C_ISL'!X45+'5A2D_Avoyelles'!X45+'5A2E_Delhi'!X45+'5A2F_BelleChasse'!X45+'5A2H_MAX'!X45</f>
        <v>0</v>
      </c>
      <c r="Y45" s="19">
        <f>'5A2A_NewVision'!Y45+'5A2B_Glencoe'!Y45+'5A2C_ISL'!Y45+'5A2D_Avoyelles'!Y45+'5A2E_Delhi'!Y45+'5A2F_BelleChasse'!Y45+'5A2H_MAX'!Y45</f>
        <v>0</v>
      </c>
      <c r="Z45" s="22">
        <f>'5A2A_NewVision'!Z45+'5A2B_Glencoe'!Z45+'5A2C_ISL'!Z45+'5A2D_Avoyelles'!Z45+'5A2E_Delhi'!Z45+'5A2F_BelleChasse'!Z45+'5A2H_MAX'!Z45</f>
        <v>0</v>
      </c>
      <c r="AA45" s="10">
        <f>'5A2A_NewVision'!AA45+'5A2B_Glencoe'!AA45+'5A2C_ISL'!AA45+'5A2D_Avoyelles'!AA45+'5A2E_Delhi'!AA45+'5A2F_BelleChasse'!AA45+'5A2H_MAX'!AA45</f>
        <v>0</v>
      </c>
      <c r="AB45" s="22">
        <f>'5A2A_NewVision'!AB45+'5A2B_Glencoe'!AB45+'5A2C_ISL'!AB45+'5A2D_Avoyelles'!AB45+'5A2E_Delhi'!AB45+'5A2F_BelleChasse'!AB45+'5A2H_MAX'!AB45</f>
        <v>0</v>
      </c>
      <c r="AC45" s="10">
        <f>'5A2A_NewVision'!AC45+'5A2B_Glencoe'!AC45+'5A2C_ISL'!AC45+'5A2D_Avoyelles'!AC45+'5A2E_Delhi'!AC45+'5A2F_BelleChasse'!AC45+'5A2H_MAX'!AC45</f>
        <v>0</v>
      </c>
      <c r="AD45" s="10">
        <f>'5A2A_NewVision'!AD45+'5A2B_Glencoe'!AD45+'5A2C_ISL'!AD45+'5A2D_Avoyelles'!AD45+'5A2E_Delhi'!AD45+'5A2F_BelleChasse'!AD45+'5A2H_MAX'!AD45</f>
        <v>0</v>
      </c>
      <c r="AE45" s="22">
        <f>'5A2A_NewVision'!AE45+'5A2B_Glencoe'!AE45+'5A2C_ISL'!AE45+'5A2D_Avoyelles'!AE45+'5A2E_Delhi'!AE45+'5A2F_BelleChasse'!AE45+'5A2H_MAX'!AE45</f>
        <v>0</v>
      </c>
      <c r="AF45" s="26">
        <f>'5A2A_NewVision'!AF45+'5A2B_Glencoe'!AF45+'5A2C_ISL'!AF45+'5A2D_Avoyelles'!AF45+'5A2E_Delhi'!AF45+'5A2F_BelleChasse'!AF45+'5A2H_MAX'!AF45</f>
        <v>0</v>
      </c>
    </row>
    <row r="46" spans="1:32" ht="16.149999999999999" customHeight="1" x14ac:dyDescent="0.2">
      <c r="A46" s="3">
        <v>40</v>
      </c>
      <c r="B46" s="4" t="s">
        <v>44</v>
      </c>
      <c r="C46" s="178">
        <f>'5A2A_NewVision'!C46+'5A2B_Glencoe'!C46+'5A2C_ISL'!C46+'5A2D_Avoyelles'!C46+'5A2E_Delhi'!C46+'5A2F_BelleChasse'!C46+'5A2H_MAX'!C46</f>
        <v>0</v>
      </c>
      <c r="D46" s="5">
        <f>'9_Per Pupil Summary'!O45</f>
        <v>9179.2021756842623</v>
      </c>
      <c r="E46" s="20">
        <f>'5A2A_NewVision'!E46+'5A2B_Glencoe'!E46+'5A2C_ISL'!E46+'5A2D_Avoyelles'!E46+'5A2E_Delhi'!E46+'5A2F_BelleChasse'!E46+'5A2H_MAX'!E46</f>
        <v>0</v>
      </c>
      <c r="F46" s="20"/>
      <c r="G46" s="20">
        <f>'5A2A_NewVision'!G46+'5A2B_Glencoe'!G46+'5A2C_ISL'!G46+'5A2D_Avoyelles'!G46+'5A2E_Delhi'!G46+'5A2F_BelleChasse'!G46+'5A2H_MAX'!G46</f>
        <v>0</v>
      </c>
      <c r="H46" s="191">
        <f>'5A2A_NewVision'!H46+'5A2B_Glencoe'!H46+'5A2C_ISL'!H46+'5A2D_Avoyelles'!H46+'5A2E_Delhi'!H46+'5A2F_BelleChasse'!H46+'5A2H_MAX'!H46</f>
        <v>0</v>
      </c>
      <c r="I46" s="5">
        <f>'9_Per Pupil Summary'!I45</f>
        <v>649.40587999005334</v>
      </c>
      <c r="J46" s="20">
        <f>'5A2A_NewVision'!J46+'5A2B_Glencoe'!J46+'5A2C_ISL'!J46+'5A2D_Avoyelles'!J46+'5A2E_Delhi'!J46+'5A2F_BelleChasse'!J46+'5A2H_MAX'!J46</f>
        <v>0</v>
      </c>
      <c r="K46" s="191">
        <f>'5A2A_NewVision'!K46+'5A2B_Glencoe'!K46+'5A2C_ISL'!K46+'5A2D_Avoyelles'!K46+'5A2E_Delhi'!K46+'5A2F_BelleChasse'!K46+'5A2H_MAX'!K46</f>
        <v>0</v>
      </c>
      <c r="L46" s="5">
        <f>'9_Per Pupil Summary'!J45</f>
        <v>177.11069454274184</v>
      </c>
      <c r="M46" s="20">
        <f>'5A2A_NewVision'!M46+'5A2B_Glencoe'!M46+'5A2C_ISL'!M46+'5A2D_Avoyelles'!M46+'5A2E_Delhi'!M46+'5A2F_BelleChasse'!M46+'5A2H_MAX'!M46</f>
        <v>0</v>
      </c>
      <c r="N46" s="191">
        <f>'5A2A_NewVision'!N46+'5A2B_Glencoe'!N46+'5A2C_ISL'!N46+'5A2D_Avoyelles'!N46+'5A2E_Delhi'!N46+'5A2F_BelleChasse'!N46+'5A2H_MAX'!N46</f>
        <v>0</v>
      </c>
      <c r="O46" s="5">
        <f>'9_Per Pupil Summary'!K45</f>
        <v>4427.767363568546</v>
      </c>
      <c r="P46" s="20">
        <f>'5A2A_NewVision'!P46+'5A2B_Glencoe'!P46+'5A2C_ISL'!P46+'5A2D_Avoyelles'!P46+'5A2E_Delhi'!P46+'5A2F_BelleChasse'!P46+'5A2H_MAX'!P46</f>
        <v>0</v>
      </c>
      <c r="Q46" s="191">
        <f>'5A2A_NewVision'!Q46+'5A2B_Glencoe'!Q46+'5A2C_ISL'!Q46+'5A2D_Avoyelles'!Q46+'5A2E_Delhi'!Q46+'5A2F_BelleChasse'!Q46+'5A2H_MAX'!Q46</f>
        <v>0</v>
      </c>
      <c r="R46" s="5">
        <f>'9_Per Pupil Summary'!L45</f>
        <v>1771.1069454274184</v>
      </c>
      <c r="S46" s="20">
        <f>'5A2A_NewVision'!S46+'5A2B_Glencoe'!S46+'5A2C_ISL'!S46+'5A2D_Avoyelles'!S46+'5A2E_Delhi'!S46+'5A2F_BelleChasse'!S46+'5A2H_MAX'!S46</f>
        <v>0</v>
      </c>
      <c r="T46" s="23">
        <f>'5A2A_NewVision'!T46+'5A2B_Glencoe'!T46+'5A2C_ISL'!T46+'5A2D_Avoyelles'!T46+'5A2E_Delhi'!T46+'5A2F_BelleChasse'!T46+'5A2H_MAX'!T46</f>
        <v>0</v>
      </c>
      <c r="U46" s="5">
        <f>'5A2A_NewVision'!U46+'5A2B_Glencoe'!U46+'5A2C_ISL'!U46+'5A2D_Avoyelles'!U46+'5A2E_Delhi'!U46+'5A2F_BelleChasse'!U46+'5A2H_MAX'!U46</f>
        <v>0</v>
      </c>
      <c r="V46" s="5">
        <f>'5A2A_NewVision'!V46+'5A2B_Glencoe'!V46+'5A2C_ISL'!V46+'5A2D_Avoyelles'!V46+'5A2E_Delhi'!V46+'5A2F_BelleChasse'!V46+'5A2H_MAX'!V46</f>
        <v>0</v>
      </c>
      <c r="W46" s="6">
        <f>'5A2A_NewVision'!W46+'5A2B_Glencoe'!W46+'5A2C_ISL'!W46+'5A2D_Avoyelles'!W46+'5A2E_Delhi'!W46+'5A2F_BelleChasse'!W46+'5A2H_MAX'!W46</f>
        <v>0</v>
      </c>
      <c r="X46" s="23">
        <f>'5A2A_NewVision'!X46+'5A2B_Glencoe'!X46+'5A2C_ISL'!X46+'5A2D_Avoyelles'!X46+'5A2E_Delhi'!X46+'5A2F_BelleChasse'!X46+'5A2H_MAX'!X46</f>
        <v>0</v>
      </c>
      <c r="Y46" s="20">
        <f>'5A2A_NewVision'!Y46+'5A2B_Glencoe'!Y46+'5A2C_ISL'!Y46+'5A2D_Avoyelles'!Y46+'5A2E_Delhi'!Y46+'5A2F_BelleChasse'!Y46+'5A2H_MAX'!Y46</f>
        <v>0</v>
      </c>
      <c r="Z46" s="23">
        <f>'5A2A_NewVision'!Z46+'5A2B_Glencoe'!Z46+'5A2C_ISL'!Z46+'5A2D_Avoyelles'!Z46+'5A2E_Delhi'!Z46+'5A2F_BelleChasse'!Z46+'5A2H_MAX'!Z46</f>
        <v>0</v>
      </c>
      <c r="AA46" s="5">
        <f>'5A2A_NewVision'!AA46+'5A2B_Glencoe'!AA46+'5A2C_ISL'!AA46+'5A2D_Avoyelles'!AA46+'5A2E_Delhi'!AA46+'5A2F_BelleChasse'!AA46+'5A2H_MAX'!AA46</f>
        <v>0</v>
      </c>
      <c r="AB46" s="23">
        <f>'5A2A_NewVision'!AB46+'5A2B_Glencoe'!AB46+'5A2C_ISL'!AB46+'5A2D_Avoyelles'!AB46+'5A2E_Delhi'!AB46+'5A2F_BelleChasse'!AB46+'5A2H_MAX'!AB46</f>
        <v>0</v>
      </c>
      <c r="AC46" s="7">
        <f>'5A2A_NewVision'!AC46+'5A2B_Glencoe'!AC46+'5A2C_ISL'!AC46+'5A2D_Avoyelles'!AC46+'5A2E_Delhi'!AC46+'5A2F_BelleChasse'!AC46+'5A2H_MAX'!AC46</f>
        <v>0</v>
      </c>
      <c r="AD46" s="5">
        <f>'5A2A_NewVision'!AD46+'5A2B_Glencoe'!AD46+'5A2C_ISL'!AD46+'5A2D_Avoyelles'!AD46+'5A2E_Delhi'!AD46+'5A2F_BelleChasse'!AD46+'5A2H_MAX'!AD46</f>
        <v>0</v>
      </c>
      <c r="AE46" s="24">
        <f>'5A2A_NewVision'!AE46+'5A2B_Glencoe'!AE46+'5A2C_ISL'!AE46+'5A2D_Avoyelles'!AE46+'5A2E_Delhi'!AE46+'5A2F_BelleChasse'!AE46+'5A2H_MAX'!AE46</f>
        <v>0</v>
      </c>
      <c r="AF46" s="24">
        <f>'5A2A_NewVision'!AF46+'5A2B_Glencoe'!AF46+'5A2C_ISL'!AF46+'5A2D_Avoyelles'!AF46+'5A2E_Delhi'!AF46+'5A2F_BelleChasse'!AF46+'5A2H_MAX'!AF46</f>
        <v>0</v>
      </c>
    </row>
    <row r="47" spans="1:32" ht="16.149999999999999" customHeight="1" x14ac:dyDescent="0.2">
      <c r="A47" s="12">
        <v>41</v>
      </c>
      <c r="B47" s="13" t="s">
        <v>45</v>
      </c>
      <c r="C47" s="176">
        <f>'5A2A_NewVision'!C47+'5A2B_Glencoe'!C47+'5A2C_ISL'!C47+'5A2D_Avoyelles'!C47+'5A2E_Delhi'!C47+'5A2F_BelleChasse'!C47+'5A2H_MAX'!C47</f>
        <v>0</v>
      </c>
      <c r="D47" s="14">
        <f>'9_Per Pupil Summary'!O46</f>
        <v>16420.200099072448</v>
      </c>
      <c r="E47" s="18">
        <f>'5A2A_NewVision'!E47+'5A2B_Glencoe'!E47+'5A2C_ISL'!E47+'5A2D_Avoyelles'!E47+'5A2E_Delhi'!E47+'5A2F_BelleChasse'!E47+'5A2H_MAX'!E47</f>
        <v>0</v>
      </c>
      <c r="F47" s="18"/>
      <c r="G47" s="18">
        <f>'5A2A_NewVision'!G47+'5A2B_Glencoe'!G47+'5A2C_ISL'!G47+'5A2D_Avoyelles'!G47+'5A2E_Delhi'!G47+'5A2F_BelleChasse'!G47+'5A2H_MAX'!G47</f>
        <v>0</v>
      </c>
      <c r="H47" s="189">
        <f>'5A2A_NewVision'!H47+'5A2B_Glencoe'!H47+'5A2C_ISL'!H47+'5A2D_Avoyelles'!H47+'5A2E_Delhi'!H47+'5A2F_BelleChasse'!H47+'5A2H_MAX'!H47</f>
        <v>0</v>
      </c>
      <c r="I47" s="14">
        <f>'9_Per Pupil Summary'!I46</f>
        <v>335.46533695231409</v>
      </c>
      <c r="J47" s="18">
        <f>'5A2A_NewVision'!J47+'5A2B_Glencoe'!J47+'5A2C_ISL'!J47+'5A2D_Avoyelles'!J47+'5A2E_Delhi'!J47+'5A2F_BelleChasse'!J47+'5A2H_MAX'!J47</f>
        <v>0</v>
      </c>
      <c r="K47" s="189">
        <f>'5A2A_NewVision'!K47+'5A2B_Glencoe'!K47+'5A2C_ISL'!K47+'5A2D_Avoyelles'!K47+'5A2E_Delhi'!K47+'5A2F_BelleChasse'!K47+'5A2H_MAX'!K47</f>
        <v>0</v>
      </c>
      <c r="L47" s="14">
        <f>'9_Per Pupil Summary'!J46</f>
        <v>91.490546441540218</v>
      </c>
      <c r="M47" s="18">
        <f>'5A2A_NewVision'!M47+'5A2B_Glencoe'!M47+'5A2C_ISL'!M47+'5A2D_Avoyelles'!M47+'5A2E_Delhi'!M47+'5A2F_BelleChasse'!M47+'5A2H_MAX'!M47</f>
        <v>0</v>
      </c>
      <c r="N47" s="189">
        <f>'5A2A_NewVision'!N47+'5A2B_Glencoe'!N47+'5A2C_ISL'!N47+'5A2D_Avoyelles'!N47+'5A2E_Delhi'!N47+'5A2F_BelleChasse'!N47+'5A2H_MAX'!N47</f>
        <v>0</v>
      </c>
      <c r="O47" s="14">
        <f>'9_Per Pupil Summary'!K46</f>
        <v>2287.2636610385052</v>
      </c>
      <c r="P47" s="18">
        <f>'5A2A_NewVision'!P47+'5A2B_Glencoe'!P47+'5A2C_ISL'!P47+'5A2D_Avoyelles'!P47+'5A2E_Delhi'!P47+'5A2F_BelleChasse'!P47+'5A2H_MAX'!P47</f>
        <v>0</v>
      </c>
      <c r="Q47" s="189">
        <f>'5A2A_NewVision'!Q47+'5A2B_Glencoe'!Q47+'5A2C_ISL'!Q47+'5A2D_Avoyelles'!Q47+'5A2E_Delhi'!Q47+'5A2F_BelleChasse'!Q47+'5A2H_MAX'!Q47</f>
        <v>0</v>
      </c>
      <c r="R47" s="14">
        <f>'9_Per Pupil Summary'!L46</f>
        <v>914.90546441540209</v>
      </c>
      <c r="S47" s="18">
        <f>'5A2A_NewVision'!S47+'5A2B_Glencoe'!S47+'5A2C_ISL'!S47+'5A2D_Avoyelles'!S47+'5A2E_Delhi'!S47+'5A2F_BelleChasse'!S47+'5A2H_MAX'!S47</f>
        <v>0</v>
      </c>
      <c r="T47" s="21">
        <f>'5A2A_NewVision'!T47+'5A2B_Glencoe'!T47+'5A2C_ISL'!T47+'5A2D_Avoyelles'!T47+'5A2E_Delhi'!T47+'5A2F_BelleChasse'!T47+'5A2H_MAX'!T47</f>
        <v>0</v>
      </c>
      <c r="U47" s="14">
        <f>'5A2A_NewVision'!U47+'5A2B_Glencoe'!U47+'5A2C_ISL'!U47+'5A2D_Avoyelles'!U47+'5A2E_Delhi'!U47+'5A2F_BelleChasse'!U47+'5A2H_MAX'!U47</f>
        <v>0</v>
      </c>
      <c r="V47" s="14">
        <f>'5A2A_NewVision'!V47+'5A2B_Glencoe'!V47+'5A2C_ISL'!V47+'5A2D_Avoyelles'!V47+'5A2E_Delhi'!V47+'5A2F_BelleChasse'!V47+'5A2H_MAX'!V47</f>
        <v>0</v>
      </c>
      <c r="W47" s="15">
        <f>'5A2A_NewVision'!W47+'5A2B_Glencoe'!W47+'5A2C_ISL'!W47+'5A2D_Avoyelles'!W47+'5A2E_Delhi'!W47+'5A2F_BelleChasse'!W47+'5A2H_MAX'!W47</f>
        <v>0</v>
      </c>
      <c r="X47" s="21">
        <f>'5A2A_NewVision'!X47+'5A2B_Glencoe'!X47+'5A2C_ISL'!X47+'5A2D_Avoyelles'!X47+'5A2E_Delhi'!X47+'5A2F_BelleChasse'!X47+'5A2H_MAX'!X47</f>
        <v>0</v>
      </c>
      <c r="Y47" s="18">
        <f>'5A2A_NewVision'!Y47+'5A2B_Glencoe'!Y47+'5A2C_ISL'!Y47+'5A2D_Avoyelles'!Y47+'5A2E_Delhi'!Y47+'5A2F_BelleChasse'!Y47+'5A2H_MAX'!Y47</f>
        <v>0</v>
      </c>
      <c r="Z47" s="21">
        <f>'5A2A_NewVision'!Z47+'5A2B_Glencoe'!Z47+'5A2C_ISL'!Z47+'5A2D_Avoyelles'!Z47+'5A2E_Delhi'!Z47+'5A2F_BelleChasse'!Z47+'5A2H_MAX'!Z47</f>
        <v>0</v>
      </c>
      <c r="AA47" s="14">
        <f>'5A2A_NewVision'!AA47+'5A2B_Glencoe'!AA47+'5A2C_ISL'!AA47+'5A2D_Avoyelles'!AA47+'5A2E_Delhi'!AA47+'5A2F_BelleChasse'!AA47+'5A2H_MAX'!AA47</f>
        <v>0</v>
      </c>
      <c r="AB47" s="21">
        <f>'5A2A_NewVision'!AB47+'5A2B_Glencoe'!AB47+'5A2C_ISL'!AB47+'5A2D_Avoyelles'!AB47+'5A2E_Delhi'!AB47+'5A2F_BelleChasse'!AB47+'5A2H_MAX'!AB47</f>
        <v>0</v>
      </c>
      <c r="AC47" s="14">
        <f>'5A2A_NewVision'!AC47+'5A2B_Glencoe'!AC47+'5A2C_ISL'!AC47+'5A2D_Avoyelles'!AC47+'5A2E_Delhi'!AC47+'5A2F_BelleChasse'!AC47+'5A2H_MAX'!AC47</f>
        <v>0</v>
      </c>
      <c r="AD47" s="14">
        <f>'5A2A_NewVision'!AD47+'5A2B_Glencoe'!AD47+'5A2C_ISL'!AD47+'5A2D_Avoyelles'!AD47+'5A2E_Delhi'!AD47+'5A2F_BelleChasse'!AD47+'5A2H_MAX'!AD47</f>
        <v>0</v>
      </c>
      <c r="AE47" s="21">
        <f>'5A2A_NewVision'!AE47+'5A2B_Glencoe'!AE47+'5A2C_ISL'!AE47+'5A2D_Avoyelles'!AE47+'5A2E_Delhi'!AE47+'5A2F_BelleChasse'!AE47+'5A2H_MAX'!AE47</f>
        <v>0</v>
      </c>
      <c r="AF47" s="25">
        <f>'5A2A_NewVision'!AF47+'5A2B_Glencoe'!AF47+'5A2C_ISL'!AF47+'5A2D_Avoyelles'!AF47+'5A2E_Delhi'!AF47+'5A2F_BelleChasse'!AF47+'5A2H_MAX'!AF47</f>
        <v>0</v>
      </c>
    </row>
    <row r="48" spans="1:32" ht="16.149999999999999" customHeight="1" x14ac:dyDescent="0.2">
      <c r="A48" s="8">
        <v>42</v>
      </c>
      <c r="B48" s="9" t="s">
        <v>46</v>
      </c>
      <c r="C48" s="177">
        <f>'5A2A_NewVision'!C48+'5A2B_Glencoe'!C48+'5A2C_ISL'!C48+'5A2D_Avoyelles'!C48+'5A2E_Delhi'!C48+'5A2F_BelleChasse'!C48+'5A2H_MAX'!C48</f>
        <v>0</v>
      </c>
      <c r="D48" s="10">
        <f>'9_Per Pupil Summary'!O47</f>
        <v>9065.0237798605503</v>
      </c>
      <c r="E48" s="19">
        <f>'5A2A_NewVision'!E48+'5A2B_Glencoe'!E48+'5A2C_ISL'!E48+'5A2D_Avoyelles'!E48+'5A2E_Delhi'!E48+'5A2F_BelleChasse'!E48+'5A2H_MAX'!E48</f>
        <v>0</v>
      </c>
      <c r="F48" s="19"/>
      <c r="G48" s="19">
        <f>'5A2A_NewVision'!G48+'5A2B_Glencoe'!G48+'5A2C_ISL'!G48+'5A2D_Avoyelles'!G48+'5A2E_Delhi'!G48+'5A2F_BelleChasse'!G48+'5A2H_MAX'!G48</f>
        <v>0</v>
      </c>
      <c r="H48" s="190">
        <f>'5A2A_NewVision'!H48+'5A2B_Glencoe'!H48+'5A2C_ISL'!H48+'5A2D_Avoyelles'!H48+'5A2E_Delhi'!H48+'5A2F_BelleChasse'!H48+'5A2H_MAX'!H48</f>
        <v>0</v>
      </c>
      <c r="I48" s="10">
        <f>'9_Per Pupil Summary'!I47</f>
        <v>597.88661932442312</v>
      </c>
      <c r="J48" s="19">
        <f>'5A2A_NewVision'!J48+'5A2B_Glencoe'!J48+'5A2C_ISL'!J48+'5A2D_Avoyelles'!J48+'5A2E_Delhi'!J48+'5A2F_BelleChasse'!J48+'5A2H_MAX'!J48</f>
        <v>0</v>
      </c>
      <c r="K48" s="190">
        <f>'5A2A_NewVision'!K48+'5A2B_Glencoe'!K48+'5A2C_ISL'!K48+'5A2D_Avoyelles'!K48+'5A2E_Delhi'!K48+'5A2F_BelleChasse'!K48+'5A2H_MAX'!K48</f>
        <v>0</v>
      </c>
      <c r="L48" s="10">
        <f>'9_Per Pupil Summary'!J47</f>
        <v>163.05998708847903</v>
      </c>
      <c r="M48" s="19">
        <f>'5A2A_NewVision'!M48+'5A2B_Glencoe'!M48+'5A2C_ISL'!M48+'5A2D_Avoyelles'!M48+'5A2E_Delhi'!M48+'5A2F_BelleChasse'!M48+'5A2H_MAX'!M48</f>
        <v>0</v>
      </c>
      <c r="N48" s="190">
        <f>'5A2A_NewVision'!N48+'5A2B_Glencoe'!N48+'5A2C_ISL'!N48+'5A2D_Avoyelles'!N48+'5A2E_Delhi'!N48+'5A2F_BelleChasse'!N48+'5A2H_MAX'!N48</f>
        <v>0</v>
      </c>
      <c r="O48" s="10">
        <f>'9_Per Pupil Summary'!K47</f>
        <v>4076.4996772119757</v>
      </c>
      <c r="P48" s="19">
        <f>'5A2A_NewVision'!P48+'5A2B_Glencoe'!P48+'5A2C_ISL'!P48+'5A2D_Avoyelles'!P48+'5A2E_Delhi'!P48+'5A2F_BelleChasse'!P48+'5A2H_MAX'!P48</f>
        <v>0</v>
      </c>
      <c r="Q48" s="190">
        <f>'5A2A_NewVision'!Q48+'5A2B_Glencoe'!Q48+'5A2C_ISL'!Q48+'5A2D_Avoyelles'!Q48+'5A2E_Delhi'!Q48+'5A2F_BelleChasse'!Q48+'5A2H_MAX'!Q48</f>
        <v>0</v>
      </c>
      <c r="R48" s="10">
        <f>'9_Per Pupil Summary'!L47</f>
        <v>1630.5998708847901</v>
      </c>
      <c r="S48" s="19">
        <f>'5A2A_NewVision'!S48+'5A2B_Glencoe'!S48+'5A2C_ISL'!S48+'5A2D_Avoyelles'!S48+'5A2E_Delhi'!S48+'5A2F_BelleChasse'!S48+'5A2H_MAX'!S48</f>
        <v>0</v>
      </c>
      <c r="T48" s="22">
        <f>'5A2A_NewVision'!T48+'5A2B_Glencoe'!T48+'5A2C_ISL'!T48+'5A2D_Avoyelles'!T48+'5A2E_Delhi'!T48+'5A2F_BelleChasse'!T48+'5A2H_MAX'!T48</f>
        <v>0</v>
      </c>
      <c r="U48" s="10">
        <f>'5A2A_NewVision'!U48+'5A2B_Glencoe'!U48+'5A2C_ISL'!U48+'5A2D_Avoyelles'!U48+'5A2E_Delhi'!U48+'5A2F_BelleChasse'!U48+'5A2H_MAX'!U48</f>
        <v>0</v>
      </c>
      <c r="V48" s="10">
        <f>'5A2A_NewVision'!V48+'5A2B_Glencoe'!V48+'5A2C_ISL'!V48+'5A2D_Avoyelles'!V48+'5A2E_Delhi'!V48+'5A2F_BelleChasse'!V48+'5A2H_MAX'!V48</f>
        <v>0</v>
      </c>
      <c r="W48" s="11">
        <f>'5A2A_NewVision'!W48+'5A2B_Glencoe'!W48+'5A2C_ISL'!W48+'5A2D_Avoyelles'!W48+'5A2E_Delhi'!W48+'5A2F_BelleChasse'!W48+'5A2H_MAX'!W48</f>
        <v>0</v>
      </c>
      <c r="X48" s="22">
        <f>'5A2A_NewVision'!X48+'5A2B_Glencoe'!X48+'5A2C_ISL'!X48+'5A2D_Avoyelles'!X48+'5A2E_Delhi'!X48+'5A2F_BelleChasse'!X48+'5A2H_MAX'!X48</f>
        <v>0</v>
      </c>
      <c r="Y48" s="19">
        <f>'5A2A_NewVision'!Y48+'5A2B_Glencoe'!Y48+'5A2C_ISL'!Y48+'5A2D_Avoyelles'!Y48+'5A2E_Delhi'!Y48+'5A2F_BelleChasse'!Y48+'5A2H_MAX'!Y48</f>
        <v>0</v>
      </c>
      <c r="Z48" s="22">
        <f>'5A2A_NewVision'!Z48+'5A2B_Glencoe'!Z48+'5A2C_ISL'!Z48+'5A2D_Avoyelles'!Z48+'5A2E_Delhi'!Z48+'5A2F_BelleChasse'!Z48+'5A2H_MAX'!Z48</f>
        <v>0</v>
      </c>
      <c r="AA48" s="10">
        <f>'5A2A_NewVision'!AA48+'5A2B_Glencoe'!AA48+'5A2C_ISL'!AA48+'5A2D_Avoyelles'!AA48+'5A2E_Delhi'!AA48+'5A2F_BelleChasse'!AA48+'5A2H_MAX'!AA48</f>
        <v>0</v>
      </c>
      <c r="AB48" s="22">
        <f>'5A2A_NewVision'!AB48+'5A2B_Glencoe'!AB48+'5A2C_ISL'!AB48+'5A2D_Avoyelles'!AB48+'5A2E_Delhi'!AB48+'5A2F_BelleChasse'!AB48+'5A2H_MAX'!AB48</f>
        <v>0</v>
      </c>
      <c r="AC48" s="10">
        <f>'5A2A_NewVision'!AC48+'5A2B_Glencoe'!AC48+'5A2C_ISL'!AC48+'5A2D_Avoyelles'!AC48+'5A2E_Delhi'!AC48+'5A2F_BelleChasse'!AC48+'5A2H_MAX'!AC48</f>
        <v>0</v>
      </c>
      <c r="AD48" s="10">
        <f>'5A2A_NewVision'!AD48+'5A2B_Glencoe'!AD48+'5A2C_ISL'!AD48+'5A2D_Avoyelles'!AD48+'5A2E_Delhi'!AD48+'5A2F_BelleChasse'!AD48+'5A2H_MAX'!AD48</f>
        <v>0</v>
      </c>
      <c r="AE48" s="22">
        <f>'5A2A_NewVision'!AE48+'5A2B_Glencoe'!AE48+'5A2C_ISL'!AE48+'5A2D_Avoyelles'!AE48+'5A2E_Delhi'!AE48+'5A2F_BelleChasse'!AE48+'5A2H_MAX'!AE48</f>
        <v>0</v>
      </c>
      <c r="AF48" s="26">
        <f>'5A2A_NewVision'!AF48+'5A2B_Glencoe'!AF48+'5A2C_ISL'!AF48+'5A2D_Avoyelles'!AF48+'5A2E_Delhi'!AF48+'5A2F_BelleChasse'!AF48+'5A2H_MAX'!AF48</f>
        <v>0</v>
      </c>
    </row>
    <row r="49" spans="1:32" ht="16.149999999999999" customHeight="1" x14ac:dyDescent="0.2">
      <c r="A49" s="8">
        <v>43</v>
      </c>
      <c r="B49" s="9" t="s">
        <v>47</v>
      </c>
      <c r="C49" s="177">
        <f>'5A2A_NewVision'!C49+'5A2B_Glencoe'!C49+'5A2C_ISL'!C49+'5A2D_Avoyelles'!C49+'5A2E_Delhi'!C49+'5A2F_BelleChasse'!C49+'5A2H_MAX'!C49</f>
        <v>0</v>
      </c>
      <c r="D49" s="10">
        <f>'9_Per Pupil Summary'!O48</f>
        <v>9304.9823543214025</v>
      </c>
      <c r="E49" s="19">
        <f>'5A2A_NewVision'!E49+'5A2B_Glencoe'!E49+'5A2C_ISL'!E49+'5A2D_Avoyelles'!E49+'5A2E_Delhi'!E49+'5A2F_BelleChasse'!E49+'5A2H_MAX'!E49</f>
        <v>0</v>
      </c>
      <c r="F49" s="19"/>
      <c r="G49" s="19">
        <f>'5A2A_NewVision'!G49+'5A2B_Glencoe'!G49+'5A2C_ISL'!G49+'5A2D_Avoyelles'!G49+'5A2E_Delhi'!G49+'5A2F_BelleChasse'!G49+'5A2H_MAX'!G49</f>
        <v>0</v>
      </c>
      <c r="H49" s="190">
        <f>'5A2A_NewVision'!H49+'5A2B_Glencoe'!H49+'5A2C_ISL'!H49+'5A2D_Avoyelles'!H49+'5A2E_Delhi'!H49+'5A2F_BelleChasse'!H49+'5A2H_MAX'!H49</f>
        <v>0</v>
      </c>
      <c r="I49" s="10">
        <f>'9_Per Pupil Summary'!I48</f>
        <v>638.7975145987532</v>
      </c>
      <c r="J49" s="19">
        <f>'5A2A_NewVision'!J49+'5A2B_Glencoe'!J49+'5A2C_ISL'!J49+'5A2D_Avoyelles'!J49+'5A2E_Delhi'!J49+'5A2F_BelleChasse'!J49+'5A2H_MAX'!J49</f>
        <v>0</v>
      </c>
      <c r="K49" s="190">
        <f>'5A2A_NewVision'!K49+'5A2B_Glencoe'!K49+'5A2C_ISL'!K49+'5A2D_Avoyelles'!K49+'5A2E_Delhi'!K49+'5A2F_BelleChasse'!K49+'5A2H_MAX'!K49</f>
        <v>0</v>
      </c>
      <c r="L49" s="10">
        <f>'9_Per Pupil Summary'!J48</f>
        <v>174.2175039814781</v>
      </c>
      <c r="M49" s="19">
        <f>'5A2A_NewVision'!M49+'5A2B_Glencoe'!M49+'5A2C_ISL'!M49+'5A2D_Avoyelles'!M49+'5A2E_Delhi'!M49+'5A2F_BelleChasse'!M49+'5A2H_MAX'!M49</f>
        <v>0</v>
      </c>
      <c r="N49" s="190">
        <f>'5A2A_NewVision'!N49+'5A2B_Glencoe'!N49+'5A2C_ISL'!N49+'5A2D_Avoyelles'!N49+'5A2E_Delhi'!N49+'5A2F_BelleChasse'!N49+'5A2H_MAX'!N49</f>
        <v>0</v>
      </c>
      <c r="O49" s="10">
        <f>'9_Per Pupil Summary'!K48</f>
        <v>4355.4375995369537</v>
      </c>
      <c r="P49" s="19">
        <f>'5A2A_NewVision'!P49+'5A2B_Glencoe'!P49+'5A2C_ISL'!P49+'5A2D_Avoyelles'!P49+'5A2E_Delhi'!P49+'5A2F_BelleChasse'!P49+'5A2H_MAX'!P49</f>
        <v>0</v>
      </c>
      <c r="Q49" s="190">
        <f>'5A2A_NewVision'!Q49+'5A2B_Glencoe'!Q49+'5A2C_ISL'!Q49+'5A2D_Avoyelles'!Q49+'5A2E_Delhi'!Q49+'5A2F_BelleChasse'!Q49+'5A2H_MAX'!Q49</f>
        <v>0</v>
      </c>
      <c r="R49" s="10">
        <f>'9_Per Pupil Summary'!L48</f>
        <v>1742.175039814781</v>
      </c>
      <c r="S49" s="19">
        <f>'5A2A_NewVision'!S49+'5A2B_Glencoe'!S49+'5A2C_ISL'!S49+'5A2D_Avoyelles'!S49+'5A2E_Delhi'!S49+'5A2F_BelleChasse'!S49+'5A2H_MAX'!S49</f>
        <v>0</v>
      </c>
      <c r="T49" s="22">
        <f>'5A2A_NewVision'!T49+'5A2B_Glencoe'!T49+'5A2C_ISL'!T49+'5A2D_Avoyelles'!T49+'5A2E_Delhi'!T49+'5A2F_BelleChasse'!T49+'5A2H_MAX'!T49</f>
        <v>0</v>
      </c>
      <c r="U49" s="10">
        <f>'5A2A_NewVision'!U49+'5A2B_Glencoe'!U49+'5A2C_ISL'!U49+'5A2D_Avoyelles'!U49+'5A2E_Delhi'!U49+'5A2F_BelleChasse'!U49+'5A2H_MAX'!U49</f>
        <v>0</v>
      </c>
      <c r="V49" s="10">
        <f>'5A2A_NewVision'!V49+'5A2B_Glencoe'!V49+'5A2C_ISL'!V49+'5A2D_Avoyelles'!V49+'5A2E_Delhi'!V49+'5A2F_BelleChasse'!V49+'5A2H_MAX'!V49</f>
        <v>0</v>
      </c>
      <c r="W49" s="11">
        <f>'5A2A_NewVision'!W49+'5A2B_Glencoe'!W49+'5A2C_ISL'!W49+'5A2D_Avoyelles'!W49+'5A2E_Delhi'!W49+'5A2F_BelleChasse'!W49+'5A2H_MAX'!W49</f>
        <v>0</v>
      </c>
      <c r="X49" s="22">
        <f>'5A2A_NewVision'!X49+'5A2B_Glencoe'!X49+'5A2C_ISL'!X49+'5A2D_Avoyelles'!X49+'5A2E_Delhi'!X49+'5A2F_BelleChasse'!X49+'5A2H_MAX'!X49</f>
        <v>0</v>
      </c>
      <c r="Y49" s="19">
        <f>'5A2A_NewVision'!Y49+'5A2B_Glencoe'!Y49+'5A2C_ISL'!Y49+'5A2D_Avoyelles'!Y49+'5A2E_Delhi'!Y49+'5A2F_BelleChasse'!Y49+'5A2H_MAX'!Y49</f>
        <v>0</v>
      </c>
      <c r="Z49" s="22">
        <f>'5A2A_NewVision'!Z49+'5A2B_Glencoe'!Z49+'5A2C_ISL'!Z49+'5A2D_Avoyelles'!Z49+'5A2E_Delhi'!Z49+'5A2F_BelleChasse'!Z49+'5A2H_MAX'!Z49</f>
        <v>0</v>
      </c>
      <c r="AA49" s="10">
        <f>'5A2A_NewVision'!AA49+'5A2B_Glencoe'!AA49+'5A2C_ISL'!AA49+'5A2D_Avoyelles'!AA49+'5A2E_Delhi'!AA49+'5A2F_BelleChasse'!AA49+'5A2H_MAX'!AA49</f>
        <v>0</v>
      </c>
      <c r="AB49" s="22">
        <f>'5A2A_NewVision'!AB49+'5A2B_Glencoe'!AB49+'5A2C_ISL'!AB49+'5A2D_Avoyelles'!AB49+'5A2E_Delhi'!AB49+'5A2F_BelleChasse'!AB49+'5A2H_MAX'!AB49</f>
        <v>0</v>
      </c>
      <c r="AC49" s="10">
        <f>'5A2A_NewVision'!AC49+'5A2B_Glencoe'!AC49+'5A2C_ISL'!AC49+'5A2D_Avoyelles'!AC49+'5A2E_Delhi'!AC49+'5A2F_BelleChasse'!AC49+'5A2H_MAX'!AC49</f>
        <v>0</v>
      </c>
      <c r="AD49" s="10">
        <f>'5A2A_NewVision'!AD49+'5A2B_Glencoe'!AD49+'5A2C_ISL'!AD49+'5A2D_Avoyelles'!AD49+'5A2E_Delhi'!AD49+'5A2F_BelleChasse'!AD49+'5A2H_MAX'!AD49</f>
        <v>0</v>
      </c>
      <c r="AE49" s="22">
        <f>'5A2A_NewVision'!AE49+'5A2B_Glencoe'!AE49+'5A2C_ISL'!AE49+'5A2D_Avoyelles'!AE49+'5A2E_Delhi'!AE49+'5A2F_BelleChasse'!AE49+'5A2H_MAX'!AE49</f>
        <v>0</v>
      </c>
      <c r="AF49" s="26">
        <f>'5A2A_NewVision'!AF49+'5A2B_Glencoe'!AF49+'5A2C_ISL'!AF49+'5A2D_Avoyelles'!AF49+'5A2E_Delhi'!AF49+'5A2F_BelleChasse'!AF49+'5A2H_MAX'!AF49</f>
        <v>0</v>
      </c>
    </row>
    <row r="50" spans="1:32" ht="16.149999999999999" customHeight="1" x14ac:dyDescent="0.2">
      <c r="A50" s="8">
        <v>44</v>
      </c>
      <c r="B50" s="9" t="s">
        <v>48</v>
      </c>
      <c r="C50" s="177">
        <f>'5A2A_NewVision'!C50+'5A2B_Glencoe'!C50+'5A2C_ISL'!C50+'5A2D_Avoyelles'!C50+'5A2E_Delhi'!C50+'5A2F_BelleChasse'!C50+'5A2H_MAX'!C50</f>
        <v>0</v>
      </c>
      <c r="D50" s="10">
        <f>'9_Per Pupil Summary'!O49</f>
        <v>8622.9899048635052</v>
      </c>
      <c r="E50" s="19">
        <f>'5A2A_NewVision'!E50+'5A2B_Glencoe'!E50+'5A2C_ISL'!E50+'5A2D_Avoyelles'!E50+'5A2E_Delhi'!E50+'5A2F_BelleChasse'!E50+'5A2H_MAX'!E50</f>
        <v>0</v>
      </c>
      <c r="F50" s="19"/>
      <c r="G50" s="19">
        <f>'5A2A_NewVision'!G50+'5A2B_Glencoe'!G50+'5A2C_ISL'!G50+'5A2D_Avoyelles'!G50+'5A2E_Delhi'!G50+'5A2F_BelleChasse'!G50+'5A2H_MAX'!G50</f>
        <v>0</v>
      </c>
      <c r="H50" s="190">
        <f>'5A2A_NewVision'!H50+'5A2B_Glencoe'!H50+'5A2C_ISL'!H50+'5A2D_Avoyelles'!H50+'5A2E_Delhi'!H50+'5A2F_BelleChasse'!H50+'5A2H_MAX'!H50</f>
        <v>0</v>
      </c>
      <c r="I50" s="10">
        <f>'9_Per Pupil Summary'!I49</f>
        <v>652.43917245861871</v>
      </c>
      <c r="J50" s="19">
        <f>'5A2A_NewVision'!J50+'5A2B_Glencoe'!J50+'5A2C_ISL'!J50+'5A2D_Avoyelles'!J50+'5A2E_Delhi'!J50+'5A2F_BelleChasse'!J50+'5A2H_MAX'!J50</f>
        <v>0</v>
      </c>
      <c r="K50" s="190">
        <f>'5A2A_NewVision'!K50+'5A2B_Glencoe'!K50+'5A2C_ISL'!K50+'5A2D_Avoyelles'!K50+'5A2E_Delhi'!K50+'5A2F_BelleChasse'!K50+'5A2H_MAX'!K50</f>
        <v>0</v>
      </c>
      <c r="L50" s="10">
        <f>'9_Per Pupil Summary'!J49</f>
        <v>177.93795612507782</v>
      </c>
      <c r="M50" s="19">
        <f>'5A2A_NewVision'!M50+'5A2B_Glencoe'!M50+'5A2C_ISL'!M50+'5A2D_Avoyelles'!M50+'5A2E_Delhi'!M50+'5A2F_BelleChasse'!M50+'5A2H_MAX'!M50</f>
        <v>0</v>
      </c>
      <c r="N50" s="190">
        <f>'5A2A_NewVision'!N50+'5A2B_Glencoe'!N50+'5A2C_ISL'!N50+'5A2D_Avoyelles'!N50+'5A2E_Delhi'!N50+'5A2F_BelleChasse'!N50+'5A2H_MAX'!N50</f>
        <v>0</v>
      </c>
      <c r="O50" s="10">
        <f>'9_Per Pupil Summary'!K49</f>
        <v>4448.4489031269459</v>
      </c>
      <c r="P50" s="19">
        <f>'5A2A_NewVision'!P50+'5A2B_Glencoe'!P50+'5A2C_ISL'!P50+'5A2D_Avoyelles'!P50+'5A2E_Delhi'!P50+'5A2F_BelleChasse'!P50+'5A2H_MAX'!P50</f>
        <v>0</v>
      </c>
      <c r="Q50" s="190">
        <f>'5A2A_NewVision'!Q50+'5A2B_Glencoe'!Q50+'5A2C_ISL'!Q50+'5A2D_Avoyelles'!Q50+'5A2E_Delhi'!Q50+'5A2F_BelleChasse'!Q50+'5A2H_MAX'!Q50</f>
        <v>0</v>
      </c>
      <c r="R50" s="10">
        <f>'9_Per Pupil Summary'!L49</f>
        <v>1779.3795612507781</v>
      </c>
      <c r="S50" s="19">
        <f>'5A2A_NewVision'!S50+'5A2B_Glencoe'!S50+'5A2C_ISL'!S50+'5A2D_Avoyelles'!S50+'5A2E_Delhi'!S50+'5A2F_BelleChasse'!S50+'5A2H_MAX'!S50</f>
        <v>0</v>
      </c>
      <c r="T50" s="22">
        <f>'5A2A_NewVision'!T50+'5A2B_Glencoe'!T50+'5A2C_ISL'!T50+'5A2D_Avoyelles'!T50+'5A2E_Delhi'!T50+'5A2F_BelleChasse'!T50+'5A2H_MAX'!T50</f>
        <v>0</v>
      </c>
      <c r="U50" s="10">
        <f>'5A2A_NewVision'!U50+'5A2B_Glencoe'!U50+'5A2C_ISL'!U50+'5A2D_Avoyelles'!U50+'5A2E_Delhi'!U50+'5A2F_BelleChasse'!U50+'5A2H_MAX'!U50</f>
        <v>0</v>
      </c>
      <c r="V50" s="10">
        <f>'5A2A_NewVision'!V50+'5A2B_Glencoe'!V50+'5A2C_ISL'!V50+'5A2D_Avoyelles'!V50+'5A2E_Delhi'!V50+'5A2F_BelleChasse'!V50+'5A2H_MAX'!V50</f>
        <v>0</v>
      </c>
      <c r="W50" s="11">
        <f>'5A2A_NewVision'!W50+'5A2B_Glencoe'!W50+'5A2C_ISL'!W50+'5A2D_Avoyelles'!W50+'5A2E_Delhi'!W50+'5A2F_BelleChasse'!W50+'5A2H_MAX'!W50</f>
        <v>0</v>
      </c>
      <c r="X50" s="22">
        <f>'5A2A_NewVision'!X50+'5A2B_Glencoe'!X50+'5A2C_ISL'!X50+'5A2D_Avoyelles'!X50+'5A2E_Delhi'!X50+'5A2F_BelleChasse'!X50+'5A2H_MAX'!X50</f>
        <v>0</v>
      </c>
      <c r="Y50" s="19">
        <f>'5A2A_NewVision'!Y50+'5A2B_Glencoe'!Y50+'5A2C_ISL'!Y50+'5A2D_Avoyelles'!Y50+'5A2E_Delhi'!Y50+'5A2F_BelleChasse'!Y50+'5A2H_MAX'!Y50</f>
        <v>0</v>
      </c>
      <c r="Z50" s="22">
        <f>'5A2A_NewVision'!Z50+'5A2B_Glencoe'!Z50+'5A2C_ISL'!Z50+'5A2D_Avoyelles'!Z50+'5A2E_Delhi'!Z50+'5A2F_BelleChasse'!Z50+'5A2H_MAX'!Z50</f>
        <v>0</v>
      </c>
      <c r="AA50" s="10">
        <f>'5A2A_NewVision'!AA50+'5A2B_Glencoe'!AA50+'5A2C_ISL'!AA50+'5A2D_Avoyelles'!AA50+'5A2E_Delhi'!AA50+'5A2F_BelleChasse'!AA50+'5A2H_MAX'!AA50</f>
        <v>0</v>
      </c>
      <c r="AB50" s="22">
        <f>'5A2A_NewVision'!AB50+'5A2B_Glencoe'!AB50+'5A2C_ISL'!AB50+'5A2D_Avoyelles'!AB50+'5A2E_Delhi'!AB50+'5A2F_BelleChasse'!AB50+'5A2H_MAX'!AB50</f>
        <v>0</v>
      </c>
      <c r="AC50" s="10">
        <f>'5A2A_NewVision'!AC50+'5A2B_Glencoe'!AC50+'5A2C_ISL'!AC50+'5A2D_Avoyelles'!AC50+'5A2E_Delhi'!AC50+'5A2F_BelleChasse'!AC50+'5A2H_MAX'!AC50</f>
        <v>0</v>
      </c>
      <c r="AD50" s="10">
        <f>'5A2A_NewVision'!AD50+'5A2B_Glencoe'!AD50+'5A2C_ISL'!AD50+'5A2D_Avoyelles'!AD50+'5A2E_Delhi'!AD50+'5A2F_BelleChasse'!AD50+'5A2H_MAX'!AD50</f>
        <v>0</v>
      </c>
      <c r="AE50" s="22">
        <f>'5A2A_NewVision'!AE50+'5A2B_Glencoe'!AE50+'5A2C_ISL'!AE50+'5A2D_Avoyelles'!AE50+'5A2E_Delhi'!AE50+'5A2F_BelleChasse'!AE50+'5A2H_MAX'!AE50</f>
        <v>0</v>
      </c>
      <c r="AF50" s="26">
        <f>'5A2A_NewVision'!AF50+'5A2B_Glencoe'!AF50+'5A2C_ISL'!AF50+'5A2D_Avoyelles'!AF50+'5A2E_Delhi'!AF50+'5A2F_BelleChasse'!AF50+'5A2H_MAX'!AF50</f>
        <v>0</v>
      </c>
    </row>
    <row r="51" spans="1:32" ht="16.149999999999999" customHeight="1" x14ac:dyDescent="0.2">
      <c r="A51" s="3">
        <v>45</v>
      </c>
      <c r="B51" s="4" t="s">
        <v>49</v>
      </c>
      <c r="C51" s="178">
        <f>'5A2A_NewVision'!C51+'5A2B_Glencoe'!C51+'5A2C_ISL'!C51+'5A2D_Avoyelles'!C51+'5A2E_Delhi'!C51+'5A2F_BelleChasse'!C51+'5A2H_MAX'!C51</f>
        <v>0</v>
      </c>
      <c r="D51" s="5">
        <f>'9_Per Pupil Summary'!O50</f>
        <v>18755.857298865176</v>
      </c>
      <c r="E51" s="20">
        <f>'5A2A_NewVision'!E51+'5A2B_Glencoe'!E51+'5A2C_ISL'!E51+'5A2D_Avoyelles'!E51+'5A2E_Delhi'!E51+'5A2F_BelleChasse'!E51+'5A2H_MAX'!E51</f>
        <v>0</v>
      </c>
      <c r="F51" s="20"/>
      <c r="G51" s="20">
        <f>'5A2A_NewVision'!G51+'5A2B_Glencoe'!G51+'5A2C_ISL'!G51+'5A2D_Avoyelles'!G51+'5A2E_Delhi'!G51+'5A2F_BelleChasse'!G51+'5A2H_MAX'!G51</f>
        <v>0</v>
      </c>
      <c r="H51" s="191">
        <f>'5A2A_NewVision'!H51+'5A2B_Glencoe'!H51+'5A2C_ISL'!H51+'5A2D_Avoyelles'!H51+'5A2E_Delhi'!H51+'5A2F_BelleChasse'!H51+'5A2H_MAX'!H51</f>
        <v>0</v>
      </c>
      <c r="I51" s="5">
        <f>'9_Per Pupil Summary'!I50</f>
        <v>278.39000696972039</v>
      </c>
      <c r="J51" s="20">
        <f>'5A2A_NewVision'!J51+'5A2B_Glencoe'!J51+'5A2C_ISL'!J51+'5A2D_Avoyelles'!J51+'5A2E_Delhi'!J51+'5A2F_BelleChasse'!J51+'5A2H_MAX'!J51</f>
        <v>0</v>
      </c>
      <c r="K51" s="191">
        <f>'5A2A_NewVision'!K51+'5A2B_Glencoe'!K51+'5A2C_ISL'!K51+'5A2D_Avoyelles'!K51+'5A2E_Delhi'!K51+'5A2F_BelleChasse'!K51+'5A2H_MAX'!K51</f>
        <v>0</v>
      </c>
      <c r="L51" s="5">
        <f>'9_Per Pupil Summary'!J50</f>
        <v>75.924547355378309</v>
      </c>
      <c r="M51" s="20">
        <f>'5A2A_NewVision'!M51+'5A2B_Glencoe'!M51+'5A2C_ISL'!M51+'5A2D_Avoyelles'!M51+'5A2E_Delhi'!M51+'5A2F_BelleChasse'!M51+'5A2H_MAX'!M51</f>
        <v>0</v>
      </c>
      <c r="N51" s="191">
        <f>'5A2A_NewVision'!N51+'5A2B_Glencoe'!N51+'5A2C_ISL'!N51+'5A2D_Avoyelles'!N51+'5A2E_Delhi'!N51+'5A2F_BelleChasse'!N51+'5A2H_MAX'!N51</f>
        <v>0</v>
      </c>
      <c r="O51" s="5">
        <f>'9_Per Pupil Summary'!K50</f>
        <v>1898.1136838844573</v>
      </c>
      <c r="P51" s="20">
        <f>'5A2A_NewVision'!P51+'5A2B_Glencoe'!P51+'5A2C_ISL'!P51+'5A2D_Avoyelles'!P51+'5A2E_Delhi'!P51+'5A2F_BelleChasse'!P51+'5A2H_MAX'!P51</f>
        <v>0</v>
      </c>
      <c r="Q51" s="191">
        <f>'5A2A_NewVision'!Q51+'5A2B_Glencoe'!Q51+'5A2C_ISL'!Q51+'5A2D_Avoyelles'!Q51+'5A2E_Delhi'!Q51+'5A2F_BelleChasse'!Q51+'5A2H_MAX'!Q51</f>
        <v>0</v>
      </c>
      <c r="R51" s="5">
        <f>'9_Per Pupil Summary'!L50</f>
        <v>759.24547355378286</v>
      </c>
      <c r="S51" s="20">
        <f>'5A2A_NewVision'!S51+'5A2B_Glencoe'!S51+'5A2C_ISL'!S51+'5A2D_Avoyelles'!S51+'5A2E_Delhi'!S51+'5A2F_BelleChasse'!S51+'5A2H_MAX'!S51</f>
        <v>0</v>
      </c>
      <c r="T51" s="23">
        <f>'5A2A_NewVision'!T51+'5A2B_Glencoe'!T51+'5A2C_ISL'!T51+'5A2D_Avoyelles'!T51+'5A2E_Delhi'!T51+'5A2F_BelleChasse'!T51+'5A2H_MAX'!T51</f>
        <v>0</v>
      </c>
      <c r="U51" s="5">
        <f>'5A2A_NewVision'!U51+'5A2B_Glencoe'!U51+'5A2C_ISL'!U51+'5A2D_Avoyelles'!U51+'5A2E_Delhi'!U51+'5A2F_BelleChasse'!U51+'5A2H_MAX'!U51</f>
        <v>0</v>
      </c>
      <c r="V51" s="5">
        <f>'5A2A_NewVision'!V51+'5A2B_Glencoe'!V51+'5A2C_ISL'!V51+'5A2D_Avoyelles'!V51+'5A2E_Delhi'!V51+'5A2F_BelleChasse'!V51+'5A2H_MAX'!V51</f>
        <v>0</v>
      </c>
      <c r="W51" s="6">
        <f>'5A2A_NewVision'!W51+'5A2B_Glencoe'!W51+'5A2C_ISL'!W51+'5A2D_Avoyelles'!W51+'5A2E_Delhi'!W51+'5A2F_BelleChasse'!W51+'5A2H_MAX'!W51</f>
        <v>0</v>
      </c>
      <c r="X51" s="23">
        <f>'5A2A_NewVision'!X51+'5A2B_Glencoe'!X51+'5A2C_ISL'!X51+'5A2D_Avoyelles'!X51+'5A2E_Delhi'!X51+'5A2F_BelleChasse'!X51+'5A2H_MAX'!X51</f>
        <v>0</v>
      </c>
      <c r="Y51" s="20">
        <f>'5A2A_NewVision'!Y51+'5A2B_Glencoe'!Y51+'5A2C_ISL'!Y51+'5A2D_Avoyelles'!Y51+'5A2E_Delhi'!Y51+'5A2F_BelleChasse'!Y51+'5A2H_MAX'!Y51</f>
        <v>0</v>
      </c>
      <c r="Z51" s="23">
        <f>'5A2A_NewVision'!Z51+'5A2B_Glencoe'!Z51+'5A2C_ISL'!Z51+'5A2D_Avoyelles'!Z51+'5A2E_Delhi'!Z51+'5A2F_BelleChasse'!Z51+'5A2H_MAX'!Z51</f>
        <v>0</v>
      </c>
      <c r="AA51" s="5">
        <f>'5A2A_NewVision'!AA51+'5A2B_Glencoe'!AA51+'5A2C_ISL'!AA51+'5A2D_Avoyelles'!AA51+'5A2E_Delhi'!AA51+'5A2F_BelleChasse'!AA51+'5A2H_MAX'!AA51</f>
        <v>0</v>
      </c>
      <c r="AB51" s="23">
        <f>'5A2A_NewVision'!AB51+'5A2B_Glencoe'!AB51+'5A2C_ISL'!AB51+'5A2D_Avoyelles'!AB51+'5A2E_Delhi'!AB51+'5A2F_BelleChasse'!AB51+'5A2H_MAX'!AB51</f>
        <v>0</v>
      </c>
      <c r="AC51" s="7">
        <f>'5A2A_NewVision'!AC51+'5A2B_Glencoe'!AC51+'5A2C_ISL'!AC51+'5A2D_Avoyelles'!AC51+'5A2E_Delhi'!AC51+'5A2F_BelleChasse'!AC51+'5A2H_MAX'!AC51</f>
        <v>0</v>
      </c>
      <c r="AD51" s="5">
        <f>'5A2A_NewVision'!AD51+'5A2B_Glencoe'!AD51+'5A2C_ISL'!AD51+'5A2D_Avoyelles'!AD51+'5A2E_Delhi'!AD51+'5A2F_BelleChasse'!AD51+'5A2H_MAX'!AD51</f>
        <v>0</v>
      </c>
      <c r="AE51" s="24">
        <f>'5A2A_NewVision'!AE51+'5A2B_Glencoe'!AE51+'5A2C_ISL'!AE51+'5A2D_Avoyelles'!AE51+'5A2E_Delhi'!AE51+'5A2F_BelleChasse'!AE51+'5A2H_MAX'!AE51</f>
        <v>0</v>
      </c>
      <c r="AF51" s="24">
        <f>'5A2A_NewVision'!AF51+'5A2B_Glencoe'!AF51+'5A2C_ISL'!AF51+'5A2D_Avoyelles'!AF51+'5A2E_Delhi'!AF51+'5A2F_BelleChasse'!AF51+'5A2H_MAX'!AF51</f>
        <v>0</v>
      </c>
    </row>
    <row r="52" spans="1:32" ht="16.149999999999999" customHeight="1" x14ac:dyDescent="0.2">
      <c r="A52" s="12">
        <v>46</v>
      </c>
      <c r="B52" s="13" t="s">
        <v>50</v>
      </c>
      <c r="C52" s="176">
        <f>'5A2A_NewVision'!C52+'5A2B_Glencoe'!C52+'5A2C_ISL'!C52+'5A2D_Avoyelles'!C52+'5A2E_Delhi'!C52+'5A2F_BelleChasse'!C52+'5A2H_MAX'!C52</f>
        <v>0</v>
      </c>
      <c r="D52" s="14">
        <f>'9_Per Pupil Summary'!O51</f>
        <v>8749.448792510997</v>
      </c>
      <c r="E52" s="18">
        <f>'5A2A_NewVision'!E52+'5A2B_Glencoe'!E52+'5A2C_ISL'!E52+'5A2D_Avoyelles'!E52+'5A2E_Delhi'!E52+'5A2F_BelleChasse'!E52+'5A2H_MAX'!E52</f>
        <v>0</v>
      </c>
      <c r="F52" s="18"/>
      <c r="G52" s="18">
        <f>'5A2A_NewVision'!G52+'5A2B_Glencoe'!G52+'5A2C_ISL'!G52+'5A2D_Avoyelles'!G52+'5A2E_Delhi'!G52+'5A2F_BelleChasse'!G52+'5A2H_MAX'!G52</f>
        <v>0</v>
      </c>
      <c r="H52" s="189">
        <f>'5A2A_NewVision'!H52+'5A2B_Glencoe'!H52+'5A2C_ISL'!H52+'5A2D_Avoyelles'!H52+'5A2E_Delhi'!H52+'5A2F_BelleChasse'!H52+'5A2H_MAX'!H52</f>
        <v>0</v>
      </c>
      <c r="I52" s="14">
        <f>'9_Per Pupil Summary'!I51</f>
        <v>745.38018983187123</v>
      </c>
      <c r="J52" s="18">
        <f>'5A2A_NewVision'!J52+'5A2B_Glencoe'!J52+'5A2C_ISL'!J52+'5A2D_Avoyelles'!J52+'5A2E_Delhi'!J52+'5A2F_BelleChasse'!J52+'5A2H_MAX'!J52</f>
        <v>0</v>
      </c>
      <c r="K52" s="189">
        <f>'5A2A_NewVision'!K52+'5A2B_Glencoe'!K52+'5A2C_ISL'!K52+'5A2D_Avoyelles'!K52+'5A2E_Delhi'!K52+'5A2F_BelleChasse'!K52+'5A2H_MAX'!K52</f>
        <v>0</v>
      </c>
      <c r="L52" s="14">
        <f>'9_Per Pupil Summary'!J51</f>
        <v>203.28550631778302</v>
      </c>
      <c r="M52" s="18">
        <f>'5A2A_NewVision'!M52+'5A2B_Glencoe'!M52+'5A2C_ISL'!M52+'5A2D_Avoyelles'!M52+'5A2E_Delhi'!M52+'5A2F_BelleChasse'!M52+'5A2H_MAX'!M52</f>
        <v>0</v>
      </c>
      <c r="N52" s="189">
        <f>'5A2A_NewVision'!N52+'5A2B_Glencoe'!N52+'5A2C_ISL'!N52+'5A2D_Avoyelles'!N52+'5A2E_Delhi'!N52+'5A2F_BelleChasse'!N52+'5A2H_MAX'!N52</f>
        <v>0</v>
      </c>
      <c r="O52" s="14">
        <f>'9_Per Pupil Summary'!K51</f>
        <v>5082.1376579445769</v>
      </c>
      <c r="P52" s="18">
        <f>'5A2A_NewVision'!P52+'5A2B_Glencoe'!P52+'5A2C_ISL'!P52+'5A2D_Avoyelles'!P52+'5A2E_Delhi'!P52+'5A2F_BelleChasse'!P52+'5A2H_MAX'!P52</f>
        <v>0</v>
      </c>
      <c r="Q52" s="189">
        <f>'5A2A_NewVision'!Q52+'5A2B_Glencoe'!Q52+'5A2C_ISL'!Q52+'5A2D_Avoyelles'!Q52+'5A2E_Delhi'!Q52+'5A2F_BelleChasse'!Q52+'5A2H_MAX'!Q52</f>
        <v>0</v>
      </c>
      <c r="R52" s="14">
        <f>'9_Per Pupil Summary'!L51</f>
        <v>2032.8550631778305</v>
      </c>
      <c r="S52" s="18">
        <f>'5A2A_NewVision'!S52+'5A2B_Glencoe'!S52+'5A2C_ISL'!S52+'5A2D_Avoyelles'!S52+'5A2E_Delhi'!S52+'5A2F_BelleChasse'!S52+'5A2H_MAX'!S52</f>
        <v>0</v>
      </c>
      <c r="T52" s="21">
        <f>'5A2A_NewVision'!T52+'5A2B_Glencoe'!T52+'5A2C_ISL'!T52+'5A2D_Avoyelles'!T52+'5A2E_Delhi'!T52+'5A2F_BelleChasse'!T52+'5A2H_MAX'!T52</f>
        <v>0</v>
      </c>
      <c r="U52" s="14">
        <f>'5A2A_NewVision'!U52+'5A2B_Glencoe'!U52+'5A2C_ISL'!U52+'5A2D_Avoyelles'!U52+'5A2E_Delhi'!U52+'5A2F_BelleChasse'!U52+'5A2H_MAX'!U52</f>
        <v>0</v>
      </c>
      <c r="V52" s="14">
        <f>'5A2A_NewVision'!V52+'5A2B_Glencoe'!V52+'5A2C_ISL'!V52+'5A2D_Avoyelles'!V52+'5A2E_Delhi'!V52+'5A2F_BelleChasse'!V52+'5A2H_MAX'!V52</f>
        <v>0</v>
      </c>
      <c r="W52" s="15">
        <f>'5A2A_NewVision'!W52+'5A2B_Glencoe'!W52+'5A2C_ISL'!W52+'5A2D_Avoyelles'!W52+'5A2E_Delhi'!W52+'5A2F_BelleChasse'!W52+'5A2H_MAX'!W52</f>
        <v>0</v>
      </c>
      <c r="X52" s="21">
        <f>'5A2A_NewVision'!X52+'5A2B_Glencoe'!X52+'5A2C_ISL'!X52+'5A2D_Avoyelles'!X52+'5A2E_Delhi'!X52+'5A2F_BelleChasse'!X52+'5A2H_MAX'!X52</f>
        <v>0</v>
      </c>
      <c r="Y52" s="18">
        <f>'5A2A_NewVision'!Y52+'5A2B_Glencoe'!Y52+'5A2C_ISL'!Y52+'5A2D_Avoyelles'!Y52+'5A2E_Delhi'!Y52+'5A2F_BelleChasse'!Y52+'5A2H_MAX'!Y52</f>
        <v>0</v>
      </c>
      <c r="Z52" s="21">
        <f>'5A2A_NewVision'!Z52+'5A2B_Glencoe'!Z52+'5A2C_ISL'!Z52+'5A2D_Avoyelles'!Z52+'5A2E_Delhi'!Z52+'5A2F_BelleChasse'!Z52+'5A2H_MAX'!Z52</f>
        <v>0</v>
      </c>
      <c r="AA52" s="14">
        <f>'5A2A_NewVision'!AA52+'5A2B_Glencoe'!AA52+'5A2C_ISL'!AA52+'5A2D_Avoyelles'!AA52+'5A2E_Delhi'!AA52+'5A2F_BelleChasse'!AA52+'5A2H_MAX'!AA52</f>
        <v>0</v>
      </c>
      <c r="AB52" s="21">
        <f>'5A2A_NewVision'!AB52+'5A2B_Glencoe'!AB52+'5A2C_ISL'!AB52+'5A2D_Avoyelles'!AB52+'5A2E_Delhi'!AB52+'5A2F_BelleChasse'!AB52+'5A2H_MAX'!AB52</f>
        <v>0</v>
      </c>
      <c r="AC52" s="14">
        <f>'5A2A_NewVision'!AC52+'5A2B_Glencoe'!AC52+'5A2C_ISL'!AC52+'5A2D_Avoyelles'!AC52+'5A2E_Delhi'!AC52+'5A2F_BelleChasse'!AC52+'5A2H_MAX'!AC52</f>
        <v>0</v>
      </c>
      <c r="AD52" s="14">
        <f>'5A2A_NewVision'!AD52+'5A2B_Glencoe'!AD52+'5A2C_ISL'!AD52+'5A2D_Avoyelles'!AD52+'5A2E_Delhi'!AD52+'5A2F_BelleChasse'!AD52+'5A2H_MAX'!AD52</f>
        <v>0</v>
      </c>
      <c r="AE52" s="21">
        <f>'5A2A_NewVision'!AE52+'5A2B_Glencoe'!AE52+'5A2C_ISL'!AE52+'5A2D_Avoyelles'!AE52+'5A2E_Delhi'!AE52+'5A2F_BelleChasse'!AE52+'5A2H_MAX'!AE52</f>
        <v>0</v>
      </c>
      <c r="AF52" s="25">
        <f>'5A2A_NewVision'!AF52+'5A2B_Glencoe'!AF52+'5A2C_ISL'!AF52+'5A2D_Avoyelles'!AF52+'5A2E_Delhi'!AF52+'5A2F_BelleChasse'!AF52+'5A2H_MAX'!AF52</f>
        <v>0</v>
      </c>
    </row>
    <row r="53" spans="1:32" ht="16.149999999999999" customHeight="1" x14ac:dyDescent="0.2">
      <c r="A53" s="8">
        <v>47</v>
      </c>
      <c r="B53" s="9" t="s">
        <v>51</v>
      </c>
      <c r="C53" s="177">
        <f>'5A2A_NewVision'!C53+'5A2B_Glencoe'!C53+'5A2C_ISL'!C53+'5A2D_Avoyelles'!C53+'5A2E_Delhi'!C53+'5A2F_BelleChasse'!C53+'5A2H_MAX'!C53</f>
        <v>0</v>
      </c>
      <c r="D53" s="10">
        <f>'9_Per Pupil Summary'!O52</f>
        <v>17142.314987038368</v>
      </c>
      <c r="E53" s="19">
        <f>'5A2A_NewVision'!E53+'5A2B_Glencoe'!E53+'5A2C_ISL'!E53+'5A2D_Avoyelles'!E53+'5A2E_Delhi'!E53+'5A2F_BelleChasse'!E53+'5A2H_MAX'!E53</f>
        <v>0</v>
      </c>
      <c r="F53" s="19"/>
      <c r="G53" s="19">
        <f>'5A2A_NewVision'!G53+'5A2B_Glencoe'!G53+'5A2C_ISL'!G53+'5A2D_Avoyelles'!G53+'5A2E_Delhi'!G53+'5A2F_BelleChasse'!G53+'5A2H_MAX'!G53</f>
        <v>0</v>
      </c>
      <c r="H53" s="190">
        <f>'5A2A_NewVision'!H53+'5A2B_Glencoe'!H53+'5A2C_ISL'!H53+'5A2D_Avoyelles'!H53+'5A2E_Delhi'!H53+'5A2F_BelleChasse'!H53+'5A2H_MAX'!H53</f>
        <v>0</v>
      </c>
      <c r="I53" s="10">
        <f>'9_Per Pupil Summary'!I52</f>
        <v>220.82499485745606</v>
      </c>
      <c r="J53" s="19">
        <f>'5A2A_NewVision'!J53+'5A2B_Glencoe'!J53+'5A2C_ISL'!J53+'5A2D_Avoyelles'!J53+'5A2E_Delhi'!J53+'5A2F_BelleChasse'!J53+'5A2H_MAX'!J53</f>
        <v>0</v>
      </c>
      <c r="K53" s="190">
        <f>'5A2A_NewVision'!K53+'5A2B_Glencoe'!K53+'5A2C_ISL'!K53+'5A2D_Avoyelles'!K53+'5A2E_Delhi'!K53+'5A2F_BelleChasse'!K53+'5A2H_MAX'!K53</f>
        <v>0</v>
      </c>
      <c r="L53" s="10">
        <f>'9_Per Pupil Summary'!J52</f>
        <v>60.224998597488018</v>
      </c>
      <c r="M53" s="19">
        <f>'5A2A_NewVision'!M53+'5A2B_Glencoe'!M53+'5A2C_ISL'!M53+'5A2D_Avoyelles'!M53+'5A2E_Delhi'!M53+'5A2F_BelleChasse'!M53+'5A2H_MAX'!M53</f>
        <v>0</v>
      </c>
      <c r="N53" s="190">
        <f>'5A2A_NewVision'!N53+'5A2B_Glencoe'!N53+'5A2C_ISL'!N53+'5A2D_Avoyelles'!N53+'5A2E_Delhi'!N53+'5A2F_BelleChasse'!N53+'5A2H_MAX'!N53</f>
        <v>0</v>
      </c>
      <c r="O53" s="10">
        <f>'9_Per Pupil Summary'!K52</f>
        <v>1505.6249649372005</v>
      </c>
      <c r="P53" s="19">
        <f>'5A2A_NewVision'!P53+'5A2B_Glencoe'!P53+'5A2C_ISL'!P53+'5A2D_Avoyelles'!P53+'5A2E_Delhi'!P53+'5A2F_BelleChasse'!P53+'5A2H_MAX'!P53</f>
        <v>0</v>
      </c>
      <c r="Q53" s="190">
        <f>'5A2A_NewVision'!Q53+'5A2B_Glencoe'!Q53+'5A2C_ISL'!Q53+'5A2D_Avoyelles'!Q53+'5A2E_Delhi'!Q53+'5A2F_BelleChasse'!Q53+'5A2H_MAX'!Q53</f>
        <v>0</v>
      </c>
      <c r="R53" s="10">
        <f>'9_Per Pupil Summary'!L52</f>
        <v>602.24998597488013</v>
      </c>
      <c r="S53" s="19">
        <f>'5A2A_NewVision'!S53+'5A2B_Glencoe'!S53+'5A2C_ISL'!S53+'5A2D_Avoyelles'!S53+'5A2E_Delhi'!S53+'5A2F_BelleChasse'!S53+'5A2H_MAX'!S53</f>
        <v>0</v>
      </c>
      <c r="T53" s="22">
        <f>'5A2A_NewVision'!T53+'5A2B_Glencoe'!T53+'5A2C_ISL'!T53+'5A2D_Avoyelles'!T53+'5A2E_Delhi'!T53+'5A2F_BelleChasse'!T53+'5A2H_MAX'!T53</f>
        <v>0</v>
      </c>
      <c r="U53" s="10">
        <f>'5A2A_NewVision'!U53+'5A2B_Glencoe'!U53+'5A2C_ISL'!U53+'5A2D_Avoyelles'!U53+'5A2E_Delhi'!U53+'5A2F_BelleChasse'!U53+'5A2H_MAX'!U53</f>
        <v>0</v>
      </c>
      <c r="V53" s="10">
        <f>'5A2A_NewVision'!V53+'5A2B_Glencoe'!V53+'5A2C_ISL'!V53+'5A2D_Avoyelles'!V53+'5A2E_Delhi'!V53+'5A2F_BelleChasse'!V53+'5A2H_MAX'!V53</f>
        <v>0</v>
      </c>
      <c r="W53" s="11">
        <f>'5A2A_NewVision'!W53+'5A2B_Glencoe'!W53+'5A2C_ISL'!W53+'5A2D_Avoyelles'!W53+'5A2E_Delhi'!W53+'5A2F_BelleChasse'!W53+'5A2H_MAX'!W53</f>
        <v>0</v>
      </c>
      <c r="X53" s="22">
        <f>'5A2A_NewVision'!X53+'5A2B_Glencoe'!X53+'5A2C_ISL'!X53+'5A2D_Avoyelles'!X53+'5A2E_Delhi'!X53+'5A2F_BelleChasse'!X53+'5A2H_MAX'!X53</f>
        <v>0</v>
      </c>
      <c r="Y53" s="19">
        <f>'5A2A_NewVision'!Y53+'5A2B_Glencoe'!Y53+'5A2C_ISL'!Y53+'5A2D_Avoyelles'!Y53+'5A2E_Delhi'!Y53+'5A2F_BelleChasse'!Y53+'5A2H_MAX'!Y53</f>
        <v>0</v>
      </c>
      <c r="Z53" s="22">
        <f>'5A2A_NewVision'!Z53+'5A2B_Glencoe'!Z53+'5A2C_ISL'!Z53+'5A2D_Avoyelles'!Z53+'5A2E_Delhi'!Z53+'5A2F_BelleChasse'!Z53+'5A2H_MAX'!Z53</f>
        <v>0</v>
      </c>
      <c r="AA53" s="10">
        <f>'5A2A_NewVision'!AA53+'5A2B_Glencoe'!AA53+'5A2C_ISL'!AA53+'5A2D_Avoyelles'!AA53+'5A2E_Delhi'!AA53+'5A2F_BelleChasse'!AA53+'5A2H_MAX'!AA53</f>
        <v>0</v>
      </c>
      <c r="AB53" s="22">
        <f>'5A2A_NewVision'!AB53+'5A2B_Glencoe'!AB53+'5A2C_ISL'!AB53+'5A2D_Avoyelles'!AB53+'5A2E_Delhi'!AB53+'5A2F_BelleChasse'!AB53+'5A2H_MAX'!AB53</f>
        <v>0</v>
      </c>
      <c r="AC53" s="10">
        <f>'5A2A_NewVision'!AC53+'5A2B_Glencoe'!AC53+'5A2C_ISL'!AC53+'5A2D_Avoyelles'!AC53+'5A2E_Delhi'!AC53+'5A2F_BelleChasse'!AC53+'5A2H_MAX'!AC53</f>
        <v>0</v>
      </c>
      <c r="AD53" s="10">
        <f>'5A2A_NewVision'!AD53+'5A2B_Glencoe'!AD53+'5A2C_ISL'!AD53+'5A2D_Avoyelles'!AD53+'5A2E_Delhi'!AD53+'5A2F_BelleChasse'!AD53+'5A2H_MAX'!AD53</f>
        <v>0</v>
      </c>
      <c r="AE53" s="22">
        <f>'5A2A_NewVision'!AE53+'5A2B_Glencoe'!AE53+'5A2C_ISL'!AE53+'5A2D_Avoyelles'!AE53+'5A2E_Delhi'!AE53+'5A2F_BelleChasse'!AE53+'5A2H_MAX'!AE53</f>
        <v>0</v>
      </c>
      <c r="AF53" s="26">
        <f>'5A2A_NewVision'!AF53+'5A2B_Glencoe'!AF53+'5A2C_ISL'!AF53+'5A2D_Avoyelles'!AF53+'5A2E_Delhi'!AF53+'5A2F_BelleChasse'!AF53+'5A2H_MAX'!AF53</f>
        <v>0</v>
      </c>
    </row>
    <row r="54" spans="1:32" ht="16.149999999999999" customHeight="1" x14ac:dyDescent="0.2">
      <c r="A54" s="8">
        <v>48</v>
      </c>
      <c r="B54" s="9" t="s">
        <v>89</v>
      </c>
      <c r="C54" s="177">
        <f>'5A2A_NewVision'!C54+'5A2B_Glencoe'!C54+'5A2C_ISL'!C54+'5A2D_Avoyelles'!C54+'5A2E_Delhi'!C54+'5A2F_BelleChasse'!C54+'5A2H_MAX'!C54</f>
        <v>0</v>
      </c>
      <c r="D54" s="10">
        <f>'9_Per Pupil Summary'!O53</f>
        <v>12307.672686475958</v>
      </c>
      <c r="E54" s="19">
        <f>'5A2A_NewVision'!E54+'5A2B_Glencoe'!E54+'5A2C_ISL'!E54+'5A2D_Avoyelles'!E54+'5A2E_Delhi'!E54+'5A2F_BelleChasse'!E54+'5A2H_MAX'!E54</f>
        <v>0</v>
      </c>
      <c r="F54" s="19"/>
      <c r="G54" s="19">
        <f>'5A2A_NewVision'!G54+'5A2B_Glencoe'!G54+'5A2C_ISL'!G54+'5A2D_Avoyelles'!G54+'5A2E_Delhi'!G54+'5A2F_BelleChasse'!G54+'5A2H_MAX'!G54</f>
        <v>0</v>
      </c>
      <c r="H54" s="190">
        <f>'5A2A_NewVision'!H54+'5A2B_Glencoe'!H54+'5A2C_ISL'!H54+'5A2D_Avoyelles'!H54+'5A2E_Delhi'!H54+'5A2F_BelleChasse'!H54+'5A2H_MAX'!H54</f>
        <v>0</v>
      </c>
      <c r="I54" s="10">
        <f>'9_Per Pupil Summary'!I53</f>
        <v>489.34937133184712</v>
      </c>
      <c r="J54" s="19">
        <f>'5A2A_NewVision'!J54+'5A2B_Glencoe'!J54+'5A2C_ISL'!J54+'5A2D_Avoyelles'!J54+'5A2E_Delhi'!J54+'5A2F_BelleChasse'!J54+'5A2H_MAX'!J54</f>
        <v>0</v>
      </c>
      <c r="K54" s="190">
        <f>'5A2A_NewVision'!K54+'5A2B_Glencoe'!K54+'5A2C_ISL'!K54+'5A2D_Avoyelles'!K54+'5A2E_Delhi'!K54+'5A2F_BelleChasse'!K54+'5A2H_MAX'!K54</f>
        <v>0</v>
      </c>
      <c r="L54" s="10">
        <f>'9_Per Pupil Summary'!J53</f>
        <v>133.45891945414013</v>
      </c>
      <c r="M54" s="19">
        <f>'5A2A_NewVision'!M54+'5A2B_Glencoe'!M54+'5A2C_ISL'!M54+'5A2D_Avoyelles'!M54+'5A2E_Delhi'!M54+'5A2F_BelleChasse'!M54+'5A2H_MAX'!M54</f>
        <v>0</v>
      </c>
      <c r="N54" s="190">
        <f>'5A2A_NewVision'!N54+'5A2B_Glencoe'!N54+'5A2C_ISL'!N54+'5A2D_Avoyelles'!N54+'5A2E_Delhi'!N54+'5A2F_BelleChasse'!N54+'5A2H_MAX'!N54</f>
        <v>0</v>
      </c>
      <c r="O54" s="10">
        <f>'9_Per Pupil Summary'!K53</f>
        <v>3336.4729863535031</v>
      </c>
      <c r="P54" s="19">
        <f>'5A2A_NewVision'!P54+'5A2B_Glencoe'!P54+'5A2C_ISL'!P54+'5A2D_Avoyelles'!P54+'5A2E_Delhi'!P54+'5A2F_BelleChasse'!P54+'5A2H_MAX'!P54</f>
        <v>0</v>
      </c>
      <c r="Q54" s="190">
        <f>'5A2A_NewVision'!Q54+'5A2B_Glencoe'!Q54+'5A2C_ISL'!Q54+'5A2D_Avoyelles'!Q54+'5A2E_Delhi'!Q54+'5A2F_BelleChasse'!Q54+'5A2H_MAX'!Q54</f>
        <v>0</v>
      </c>
      <c r="R54" s="10">
        <f>'9_Per Pupil Summary'!L53</f>
        <v>1334.5891945414012</v>
      </c>
      <c r="S54" s="19">
        <f>'5A2A_NewVision'!S54+'5A2B_Glencoe'!S54+'5A2C_ISL'!S54+'5A2D_Avoyelles'!S54+'5A2E_Delhi'!S54+'5A2F_BelleChasse'!S54+'5A2H_MAX'!S54</f>
        <v>0</v>
      </c>
      <c r="T54" s="22">
        <f>'5A2A_NewVision'!T54+'5A2B_Glencoe'!T54+'5A2C_ISL'!T54+'5A2D_Avoyelles'!T54+'5A2E_Delhi'!T54+'5A2F_BelleChasse'!T54+'5A2H_MAX'!T54</f>
        <v>0</v>
      </c>
      <c r="U54" s="10">
        <f>'5A2A_NewVision'!U54+'5A2B_Glencoe'!U54+'5A2C_ISL'!U54+'5A2D_Avoyelles'!U54+'5A2E_Delhi'!U54+'5A2F_BelleChasse'!U54+'5A2H_MAX'!U54</f>
        <v>0</v>
      </c>
      <c r="V54" s="10">
        <f>'5A2A_NewVision'!V54+'5A2B_Glencoe'!V54+'5A2C_ISL'!V54+'5A2D_Avoyelles'!V54+'5A2E_Delhi'!V54+'5A2F_BelleChasse'!V54+'5A2H_MAX'!V54</f>
        <v>0</v>
      </c>
      <c r="W54" s="11">
        <f>'5A2A_NewVision'!W54+'5A2B_Glencoe'!W54+'5A2C_ISL'!W54+'5A2D_Avoyelles'!W54+'5A2E_Delhi'!W54+'5A2F_BelleChasse'!W54+'5A2H_MAX'!W54</f>
        <v>0</v>
      </c>
      <c r="X54" s="22">
        <f>'5A2A_NewVision'!X54+'5A2B_Glencoe'!X54+'5A2C_ISL'!X54+'5A2D_Avoyelles'!X54+'5A2E_Delhi'!X54+'5A2F_BelleChasse'!X54+'5A2H_MAX'!X54</f>
        <v>0</v>
      </c>
      <c r="Y54" s="19">
        <f>'5A2A_NewVision'!Y54+'5A2B_Glencoe'!Y54+'5A2C_ISL'!Y54+'5A2D_Avoyelles'!Y54+'5A2E_Delhi'!Y54+'5A2F_BelleChasse'!Y54+'5A2H_MAX'!Y54</f>
        <v>0</v>
      </c>
      <c r="Z54" s="22">
        <f>'5A2A_NewVision'!Z54+'5A2B_Glencoe'!Z54+'5A2C_ISL'!Z54+'5A2D_Avoyelles'!Z54+'5A2E_Delhi'!Z54+'5A2F_BelleChasse'!Z54+'5A2H_MAX'!Z54</f>
        <v>0</v>
      </c>
      <c r="AA54" s="10">
        <f>'5A2A_NewVision'!AA54+'5A2B_Glencoe'!AA54+'5A2C_ISL'!AA54+'5A2D_Avoyelles'!AA54+'5A2E_Delhi'!AA54+'5A2F_BelleChasse'!AA54+'5A2H_MAX'!AA54</f>
        <v>0</v>
      </c>
      <c r="AB54" s="22">
        <f>'5A2A_NewVision'!AB54+'5A2B_Glencoe'!AB54+'5A2C_ISL'!AB54+'5A2D_Avoyelles'!AB54+'5A2E_Delhi'!AB54+'5A2F_BelleChasse'!AB54+'5A2H_MAX'!AB54</f>
        <v>0</v>
      </c>
      <c r="AC54" s="10">
        <f>'5A2A_NewVision'!AC54+'5A2B_Glencoe'!AC54+'5A2C_ISL'!AC54+'5A2D_Avoyelles'!AC54+'5A2E_Delhi'!AC54+'5A2F_BelleChasse'!AC54+'5A2H_MAX'!AC54</f>
        <v>0</v>
      </c>
      <c r="AD54" s="10">
        <f>'5A2A_NewVision'!AD54+'5A2B_Glencoe'!AD54+'5A2C_ISL'!AD54+'5A2D_Avoyelles'!AD54+'5A2E_Delhi'!AD54+'5A2F_BelleChasse'!AD54+'5A2H_MAX'!AD54</f>
        <v>0</v>
      </c>
      <c r="AE54" s="22">
        <f>'5A2A_NewVision'!AE54+'5A2B_Glencoe'!AE54+'5A2C_ISL'!AE54+'5A2D_Avoyelles'!AE54+'5A2E_Delhi'!AE54+'5A2F_BelleChasse'!AE54+'5A2H_MAX'!AE54</f>
        <v>0</v>
      </c>
      <c r="AF54" s="26">
        <f>'5A2A_NewVision'!AF54+'5A2B_Glencoe'!AF54+'5A2C_ISL'!AF54+'5A2D_Avoyelles'!AF54+'5A2E_Delhi'!AF54+'5A2F_BelleChasse'!AF54+'5A2H_MAX'!AF54</f>
        <v>0</v>
      </c>
    </row>
    <row r="55" spans="1:32" ht="16.149999999999999" customHeight="1" x14ac:dyDescent="0.2">
      <c r="A55" s="8">
        <v>49</v>
      </c>
      <c r="B55" s="9" t="s">
        <v>52</v>
      </c>
      <c r="C55" s="177">
        <f>'5A2A_NewVision'!C55+'5A2B_Glencoe'!C55+'5A2C_ISL'!C55+'5A2D_Avoyelles'!C55+'5A2E_Delhi'!C55+'5A2F_BelleChasse'!C55+'5A2H_MAX'!C55</f>
        <v>0</v>
      </c>
      <c r="D55" s="10">
        <f>'9_Per Pupil Summary'!O54</f>
        <v>7424.908338013207</v>
      </c>
      <c r="E55" s="19">
        <f>'5A2A_NewVision'!E55+'5A2B_Glencoe'!E55+'5A2C_ISL'!E55+'5A2D_Avoyelles'!E55+'5A2E_Delhi'!E55+'5A2F_BelleChasse'!E55+'5A2H_MAX'!E55</f>
        <v>0</v>
      </c>
      <c r="F55" s="19"/>
      <c r="G55" s="19">
        <f>'5A2A_NewVision'!G55+'5A2B_Glencoe'!G55+'5A2C_ISL'!G55+'5A2D_Avoyelles'!G55+'5A2E_Delhi'!G55+'5A2F_BelleChasse'!G55+'5A2H_MAX'!G55</f>
        <v>0</v>
      </c>
      <c r="H55" s="190">
        <f>'5A2A_NewVision'!H55+'5A2B_Glencoe'!H55+'5A2C_ISL'!H55+'5A2D_Avoyelles'!H55+'5A2E_Delhi'!H55+'5A2F_BelleChasse'!H55+'5A2H_MAX'!H55</f>
        <v>0</v>
      </c>
      <c r="I55" s="10">
        <f>'9_Per Pupil Summary'!I54</f>
        <v>661.22123459810746</v>
      </c>
      <c r="J55" s="19">
        <f>'5A2A_NewVision'!J55+'5A2B_Glencoe'!J55+'5A2C_ISL'!J55+'5A2D_Avoyelles'!J55+'5A2E_Delhi'!J55+'5A2F_BelleChasse'!J55+'5A2H_MAX'!J55</f>
        <v>0</v>
      </c>
      <c r="K55" s="190">
        <f>'5A2A_NewVision'!K55+'5A2B_Glencoe'!K55+'5A2C_ISL'!K55+'5A2D_Avoyelles'!K55+'5A2E_Delhi'!K55+'5A2F_BelleChasse'!K55+'5A2H_MAX'!K55</f>
        <v>0</v>
      </c>
      <c r="L55" s="10">
        <f>'9_Per Pupil Summary'!J54</f>
        <v>180.33306398130202</v>
      </c>
      <c r="M55" s="19">
        <f>'5A2A_NewVision'!M55+'5A2B_Glencoe'!M55+'5A2C_ISL'!M55+'5A2D_Avoyelles'!M55+'5A2E_Delhi'!M55+'5A2F_BelleChasse'!M55+'5A2H_MAX'!M55</f>
        <v>0</v>
      </c>
      <c r="N55" s="190">
        <f>'5A2A_NewVision'!N55+'5A2B_Glencoe'!N55+'5A2C_ISL'!N55+'5A2D_Avoyelles'!N55+'5A2E_Delhi'!N55+'5A2F_BelleChasse'!N55+'5A2H_MAX'!N55</f>
        <v>0</v>
      </c>
      <c r="O55" s="10">
        <f>'9_Per Pupil Summary'!K54</f>
        <v>4508.326599532551</v>
      </c>
      <c r="P55" s="19">
        <f>'5A2A_NewVision'!P55+'5A2B_Glencoe'!P55+'5A2C_ISL'!P55+'5A2D_Avoyelles'!P55+'5A2E_Delhi'!P55+'5A2F_BelleChasse'!P55+'5A2H_MAX'!P55</f>
        <v>0</v>
      </c>
      <c r="Q55" s="190">
        <f>'5A2A_NewVision'!Q55+'5A2B_Glencoe'!Q55+'5A2C_ISL'!Q55+'5A2D_Avoyelles'!Q55+'5A2E_Delhi'!Q55+'5A2F_BelleChasse'!Q55+'5A2H_MAX'!Q55</f>
        <v>0</v>
      </c>
      <c r="R55" s="10">
        <f>'9_Per Pupil Summary'!L54</f>
        <v>1803.3306398130203</v>
      </c>
      <c r="S55" s="19">
        <f>'5A2A_NewVision'!S55+'5A2B_Glencoe'!S55+'5A2C_ISL'!S55+'5A2D_Avoyelles'!S55+'5A2E_Delhi'!S55+'5A2F_BelleChasse'!S55+'5A2H_MAX'!S55</f>
        <v>0</v>
      </c>
      <c r="T55" s="22">
        <f>'5A2A_NewVision'!T55+'5A2B_Glencoe'!T55+'5A2C_ISL'!T55+'5A2D_Avoyelles'!T55+'5A2E_Delhi'!T55+'5A2F_BelleChasse'!T55+'5A2H_MAX'!T55</f>
        <v>0</v>
      </c>
      <c r="U55" s="10">
        <f>'5A2A_NewVision'!U55+'5A2B_Glencoe'!U55+'5A2C_ISL'!U55+'5A2D_Avoyelles'!U55+'5A2E_Delhi'!U55+'5A2F_BelleChasse'!U55+'5A2H_MAX'!U55</f>
        <v>0</v>
      </c>
      <c r="V55" s="10">
        <f>'5A2A_NewVision'!V55+'5A2B_Glencoe'!V55+'5A2C_ISL'!V55+'5A2D_Avoyelles'!V55+'5A2E_Delhi'!V55+'5A2F_BelleChasse'!V55+'5A2H_MAX'!V55</f>
        <v>0</v>
      </c>
      <c r="W55" s="11">
        <f>'5A2A_NewVision'!W55+'5A2B_Glencoe'!W55+'5A2C_ISL'!W55+'5A2D_Avoyelles'!W55+'5A2E_Delhi'!W55+'5A2F_BelleChasse'!W55+'5A2H_MAX'!W55</f>
        <v>0</v>
      </c>
      <c r="X55" s="22">
        <f>'5A2A_NewVision'!X55+'5A2B_Glencoe'!X55+'5A2C_ISL'!X55+'5A2D_Avoyelles'!X55+'5A2E_Delhi'!X55+'5A2F_BelleChasse'!X55+'5A2H_MAX'!X55</f>
        <v>0</v>
      </c>
      <c r="Y55" s="19">
        <f>'5A2A_NewVision'!Y55+'5A2B_Glencoe'!Y55+'5A2C_ISL'!Y55+'5A2D_Avoyelles'!Y55+'5A2E_Delhi'!Y55+'5A2F_BelleChasse'!Y55+'5A2H_MAX'!Y55</f>
        <v>0</v>
      </c>
      <c r="Z55" s="22">
        <f>'5A2A_NewVision'!Z55+'5A2B_Glencoe'!Z55+'5A2C_ISL'!Z55+'5A2D_Avoyelles'!Z55+'5A2E_Delhi'!Z55+'5A2F_BelleChasse'!Z55+'5A2H_MAX'!Z55</f>
        <v>0</v>
      </c>
      <c r="AA55" s="10">
        <f>'5A2A_NewVision'!AA55+'5A2B_Glencoe'!AA55+'5A2C_ISL'!AA55+'5A2D_Avoyelles'!AA55+'5A2E_Delhi'!AA55+'5A2F_BelleChasse'!AA55+'5A2H_MAX'!AA55</f>
        <v>0</v>
      </c>
      <c r="AB55" s="22">
        <f>'5A2A_NewVision'!AB55+'5A2B_Glencoe'!AB55+'5A2C_ISL'!AB55+'5A2D_Avoyelles'!AB55+'5A2E_Delhi'!AB55+'5A2F_BelleChasse'!AB55+'5A2H_MAX'!AB55</f>
        <v>0</v>
      </c>
      <c r="AC55" s="10">
        <f>'5A2A_NewVision'!AC55+'5A2B_Glencoe'!AC55+'5A2C_ISL'!AC55+'5A2D_Avoyelles'!AC55+'5A2E_Delhi'!AC55+'5A2F_BelleChasse'!AC55+'5A2H_MAX'!AC55</f>
        <v>0</v>
      </c>
      <c r="AD55" s="10">
        <f>'5A2A_NewVision'!AD55+'5A2B_Glencoe'!AD55+'5A2C_ISL'!AD55+'5A2D_Avoyelles'!AD55+'5A2E_Delhi'!AD55+'5A2F_BelleChasse'!AD55+'5A2H_MAX'!AD55</f>
        <v>0</v>
      </c>
      <c r="AE55" s="22">
        <f>'5A2A_NewVision'!AE55+'5A2B_Glencoe'!AE55+'5A2C_ISL'!AE55+'5A2D_Avoyelles'!AE55+'5A2E_Delhi'!AE55+'5A2F_BelleChasse'!AE55+'5A2H_MAX'!AE55</f>
        <v>0</v>
      </c>
      <c r="AF55" s="26">
        <f>'5A2A_NewVision'!AF55+'5A2B_Glencoe'!AF55+'5A2C_ISL'!AF55+'5A2D_Avoyelles'!AF55+'5A2E_Delhi'!AF55+'5A2F_BelleChasse'!AF55+'5A2H_MAX'!AF55</f>
        <v>0</v>
      </c>
    </row>
    <row r="56" spans="1:32" ht="16.149999999999999" customHeight="1" x14ac:dyDescent="0.2">
      <c r="A56" s="3">
        <v>50</v>
      </c>
      <c r="B56" s="4" t="s">
        <v>53</v>
      </c>
      <c r="C56" s="178">
        <f>'5A2A_NewVision'!C56+'5A2B_Glencoe'!C56+'5A2C_ISL'!C56+'5A2D_Avoyelles'!C56+'5A2E_Delhi'!C56+'5A2F_BelleChasse'!C56+'5A2H_MAX'!C56</f>
        <v>0</v>
      </c>
      <c r="D56" s="5">
        <f>'9_Per Pupil Summary'!O55</f>
        <v>8263.1323591270702</v>
      </c>
      <c r="E56" s="20">
        <f>'5A2A_NewVision'!E56+'5A2B_Glencoe'!E56+'5A2C_ISL'!E56+'5A2D_Avoyelles'!E56+'5A2E_Delhi'!E56+'5A2F_BelleChasse'!E56+'5A2H_MAX'!E56</f>
        <v>0</v>
      </c>
      <c r="F56" s="20"/>
      <c r="G56" s="20">
        <f>'5A2A_NewVision'!G56+'5A2B_Glencoe'!G56+'5A2C_ISL'!G56+'5A2D_Avoyelles'!G56+'5A2E_Delhi'!G56+'5A2F_BelleChasse'!G56+'5A2H_MAX'!G56</f>
        <v>0</v>
      </c>
      <c r="H56" s="191">
        <f>'5A2A_NewVision'!H56+'5A2B_Glencoe'!H56+'5A2C_ISL'!H56+'5A2D_Avoyelles'!H56+'5A2E_Delhi'!H56+'5A2F_BelleChasse'!H56+'5A2H_MAX'!H56</f>
        <v>0</v>
      </c>
      <c r="I56" s="5">
        <f>'9_Per Pupil Summary'!I55</f>
        <v>640.81051321243865</v>
      </c>
      <c r="J56" s="20">
        <f>'5A2A_NewVision'!J56+'5A2B_Glencoe'!J56+'5A2C_ISL'!J56+'5A2D_Avoyelles'!J56+'5A2E_Delhi'!J56+'5A2F_BelleChasse'!J56+'5A2H_MAX'!J56</f>
        <v>0</v>
      </c>
      <c r="K56" s="191">
        <f>'5A2A_NewVision'!K56+'5A2B_Glencoe'!K56+'5A2C_ISL'!K56+'5A2D_Avoyelles'!K56+'5A2E_Delhi'!K56+'5A2F_BelleChasse'!K56+'5A2H_MAX'!K56</f>
        <v>0</v>
      </c>
      <c r="L56" s="5">
        <f>'9_Per Pupil Summary'!J55</f>
        <v>174.76650360339235</v>
      </c>
      <c r="M56" s="20">
        <f>'5A2A_NewVision'!M56+'5A2B_Glencoe'!M56+'5A2C_ISL'!M56+'5A2D_Avoyelles'!M56+'5A2E_Delhi'!M56+'5A2F_BelleChasse'!M56+'5A2H_MAX'!M56</f>
        <v>0</v>
      </c>
      <c r="N56" s="191">
        <f>'5A2A_NewVision'!N56+'5A2B_Glencoe'!N56+'5A2C_ISL'!N56+'5A2D_Avoyelles'!N56+'5A2E_Delhi'!N56+'5A2F_BelleChasse'!N56+'5A2H_MAX'!N56</f>
        <v>0</v>
      </c>
      <c r="O56" s="5">
        <f>'9_Per Pupil Summary'!K55</f>
        <v>4369.1625900848085</v>
      </c>
      <c r="P56" s="20">
        <f>'5A2A_NewVision'!P56+'5A2B_Glencoe'!P56+'5A2C_ISL'!P56+'5A2D_Avoyelles'!P56+'5A2E_Delhi'!P56+'5A2F_BelleChasse'!P56+'5A2H_MAX'!P56</f>
        <v>0</v>
      </c>
      <c r="Q56" s="191">
        <f>'5A2A_NewVision'!Q56+'5A2B_Glencoe'!Q56+'5A2C_ISL'!Q56+'5A2D_Avoyelles'!Q56+'5A2E_Delhi'!Q56+'5A2F_BelleChasse'!Q56+'5A2H_MAX'!Q56</f>
        <v>0</v>
      </c>
      <c r="R56" s="5">
        <f>'9_Per Pupil Summary'!L55</f>
        <v>1747.6650360339233</v>
      </c>
      <c r="S56" s="20">
        <f>'5A2A_NewVision'!S56+'5A2B_Glencoe'!S56+'5A2C_ISL'!S56+'5A2D_Avoyelles'!S56+'5A2E_Delhi'!S56+'5A2F_BelleChasse'!S56+'5A2H_MAX'!S56</f>
        <v>0</v>
      </c>
      <c r="T56" s="23">
        <f>'5A2A_NewVision'!T56+'5A2B_Glencoe'!T56+'5A2C_ISL'!T56+'5A2D_Avoyelles'!T56+'5A2E_Delhi'!T56+'5A2F_BelleChasse'!T56+'5A2H_MAX'!T56</f>
        <v>0</v>
      </c>
      <c r="U56" s="5">
        <f>'5A2A_NewVision'!U56+'5A2B_Glencoe'!U56+'5A2C_ISL'!U56+'5A2D_Avoyelles'!U56+'5A2E_Delhi'!U56+'5A2F_BelleChasse'!U56+'5A2H_MAX'!U56</f>
        <v>0</v>
      </c>
      <c r="V56" s="5">
        <f>'5A2A_NewVision'!V56+'5A2B_Glencoe'!V56+'5A2C_ISL'!V56+'5A2D_Avoyelles'!V56+'5A2E_Delhi'!V56+'5A2F_BelleChasse'!V56+'5A2H_MAX'!V56</f>
        <v>0</v>
      </c>
      <c r="W56" s="6">
        <f>'5A2A_NewVision'!W56+'5A2B_Glencoe'!W56+'5A2C_ISL'!W56+'5A2D_Avoyelles'!W56+'5A2E_Delhi'!W56+'5A2F_BelleChasse'!W56+'5A2H_MAX'!W56</f>
        <v>0</v>
      </c>
      <c r="X56" s="23">
        <f>'5A2A_NewVision'!X56+'5A2B_Glencoe'!X56+'5A2C_ISL'!X56+'5A2D_Avoyelles'!X56+'5A2E_Delhi'!X56+'5A2F_BelleChasse'!X56+'5A2H_MAX'!X56</f>
        <v>0</v>
      </c>
      <c r="Y56" s="20">
        <f>'5A2A_NewVision'!Y56+'5A2B_Glencoe'!Y56+'5A2C_ISL'!Y56+'5A2D_Avoyelles'!Y56+'5A2E_Delhi'!Y56+'5A2F_BelleChasse'!Y56+'5A2H_MAX'!Y56</f>
        <v>0</v>
      </c>
      <c r="Z56" s="23">
        <f>'5A2A_NewVision'!Z56+'5A2B_Glencoe'!Z56+'5A2C_ISL'!Z56+'5A2D_Avoyelles'!Z56+'5A2E_Delhi'!Z56+'5A2F_BelleChasse'!Z56+'5A2H_MAX'!Z56</f>
        <v>0</v>
      </c>
      <c r="AA56" s="5">
        <f>'5A2A_NewVision'!AA56+'5A2B_Glencoe'!AA56+'5A2C_ISL'!AA56+'5A2D_Avoyelles'!AA56+'5A2E_Delhi'!AA56+'5A2F_BelleChasse'!AA56+'5A2H_MAX'!AA56</f>
        <v>0</v>
      </c>
      <c r="AB56" s="23">
        <f>'5A2A_NewVision'!AB56+'5A2B_Glencoe'!AB56+'5A2C_ISL'!AB56+'5A2D_Avoyelles'!AB56+'5A2E_Delhi'!AB56+'5A2F_BelleChasse'!AB56+'5A2H_MAX'!AB56</f>
        <v>0</v>
      </c>
      <c r="AC56" s="7">
        <f>'5A2A_NewVision'!AC56+'5A2B_Glencoe'!AC56+'5A2C_ISL'!AC56+'5A2D_Avoyelles'!AC56+'5A2E_Delhi'!AC56+'5A2F_BelleChasse'!AC56+'5A2H_MAX'!AC56</f>
        <v>0</v>
      </c>
      <c r="AD56" s="5">
        <f>'5A2A_NewVision'!AD56+'5A2B_Glencoe'!AD56+'5A2C_ISL'!AD56+'5A2D_Avoyelles'!AD56+'5A2E_Delhi'!AD56+'5A2F_BelleChasse'!AD56+'5A2H_MAX'!AD56</f>
        <v>0</v>
      </c>
      <c r="AE56" s="24">
        <f>'5A2A_NewVision'!AE56+'5A2B_Glencoe'!AE56+'5A2C_ISL'!AE56+'5A2D_Avoyelles'!AE56+'5A2E_Delhi'!AE56+'5A2F_BelleChasse'!AE56+'5A2H_MAX'!AE56</f>
        <v>0</v>
      </c>
      <c r="AF56" s="24">
        <f>'5A2A_NewVision'!AF56+'5A2B_Glencoe'!AF56+'5A2C_ISL'!AF56+'5A2D_Avoyelles'!AF56+'5A2E_Delhi'!AF56+'5A2F_BelleChasse'!AF56+'5A2H_MAX'!AF56</f>
        <v>0</v>
      </c>
    </row>
    <row r="57" spans="1:32" ht="16.149999999999999" customHeight="1" x14ac:dyDescent="0.2">
      <c r="A57" s="12">
        <v>51</v>
      </c>
      <c r="B57" s="13" t="s">
        <v>54</v>
      </c>
      <c r="C57" s="176">
        <f>'5A2A_NewVision'!C57+'5A2B_Glencoe'!C57+'5A2C_ISL'!C57+'5A2D_Avoyelles'!C57+'5A2E_Delhi'!C57+'5A2F_BelleChasse'!C57+'5A2H_MAX'!C57</f>
        <v>0</v>
      </c>
      <c r="D57" s="14">
        <f>'9_Per Pupil Summary'!O56</f>
        <v>8784.4763509351196</v>
      </c>
      <c r="E57" s="18">
        <f>'5A2A_NewVision'!E57+'5A2B_Glencoe'!E57+'5A2C_ISL'!E57+'5A2D_Avoyelles'!E57+'5A2E_Delhi'!E57+'5A2F_BelleChasse'!E57+'5A2H_MAX'!E57</f>
        <v>0</v>
      </c>
      <c r="F57" s="18"/>
      <c r="G57" s="18">
        <f>'5A2A_NewVision'!G57+'5A2B_Glencoe'!G57+'5A2C_ISL'!G57+'5A2D_Avoyelles'!G57+'5A2E_Delhi'!G57+'5A2F_BelleChasse'!G57+'5A2H_MAX'!G57</f>
        <v>0</v>
      </c>
      <c r="H57" s="189">
        <f>'5A2A_NewVision'!H57+'5A2B_Glencoe'!H57+'5A2C_ISL'!H57+'5A2D_Avoyelles'!H57+'5A2E_Delhi'!H57+'5A2F_BelleChasse'!H57+'5A2H_MAX'!H57</f>
        <v>0</v>
      </c>
      <c r="I57" s="14">
        <f>'9_Per Pupil Summary'!I56</f>
        <v>593.58618516127046</v>
      </c>
      <c r="J57" s="18">
        <f>'5A2A_NewVision'!J57+'5A2B_Glencoe'!J57+'5A2C_ISL'!J57+'5A2D_Avoyelles'!J57+'5A2E_Delhi'!J57+'5A2F_BelleChasse'!J57+'5A2H_MAX'!J57</f>
        <v>0</v>
      </c>
      <c r="K57" s="189">
        <f>'5A2A_NewVision'!K57+'5A2B_Glencoe'!K57+'5A2C_ISL'!K57+'5A2D_Avoyelles'!K57+'5A2E_Delhi'!K57+'5A2F_BelleChasse'!K57+'5A2H_MAX'!K57</f>
        <v>0</v>
      </c>
      <c r="L57" s="14">
        <f>'9_Per Pupil Summary'!J56</f>
        <v>161.88714140761925</v>
      </c>
      <c r="M57" s="18">
        <f>'5A2A_NewVision'!M57+'5A2B_Glencoe'!M57+'5A2C_ISL'!M57+'5A2D_Avoyelles'!M57+'5A2E_Delhi'!M57+'5A2F_BelleChasse'!M57+'5A2H_MAX'!M57</f>
        <v>0</v>
      </c>
      <c r="N57" s="189">
        <f>'5A2A_NewVision'!N57+'5A2B_Glencoe'!N57+'5A2C_ISL'!N57+'5A2D_Avoyelles'!N57+'5A2E_Delhi'!N57+'5A2F_BelleChasse'!N57+'5A2H_MAX'!N57</f>
        <v>0</v>
      </c>
      <c r="O57" s="14">
        <f>'9_Per Pupil Summary'!K56</f>
        <v>4047.1785351904805</v>
      </c>
      <c r="P57" s="18">
        <f>'5A2A_NewVision'!P57+'5A2B_Glencoe'!P57+'5A2C_ISL'!P57+'5A2D_Avoyelles'!P57+'5A2E_Delhi'!P57+'5A2F_BelleChasse'!P57+'5A2H_MAX'!P57</f>
        <v>0</v>
      </c>
      <c r="Q57" s="189">
        <f>'5A2A_NewVision'!Q57+'5A2B_Glencoe'!Q57+'5A2C_ISL'!Q57+'5A2D_Avoyelles'!Q57+'5A2E_Delhi'!Q57+'5A2F_BelleChasse'!Q57+'5A2H_MAX'!Q57</f>
        <v>0</v>
      </c>
      <c r="R57" s="14">
        <f>'9_Per Pupil Summary'!L56</f>
        <v>1618.8714140761924</v>
      </c>
      <c r="S57" s="18">
        <f>'5A2A_NewVision'!S57+'5A2B_Glencoe'!S57+'5A2C_ISL'!S57+'5A2D_Avoyelles'!S57+'5A2E_Delhi'!S57+'5A2F_BelleChasse'!S57+'5A2H_MAX'!S57</f>
        <v>0</v>
      </c>
      <c r="T57" s="21">
        <f>'5A2A_NewVision'!T57+'5A2B_Glencoe'!T57+'5A2C_ISL'!T57+'5A2D_Avoyelles'!T57+'5A2E_Delhi'!T57+'5A2F_BelleChasse'!T57+'5A2H_MAX'!T57</f>
        <v>0</v>
      </c>
      <c r="U57" s="14">
        <f>'5A2A_NewVision'!U57+'5A2B_Glencoe'!U57+'5A2C_ISL'!U57+'5A2D_Avoyelles'!U57+'5A2E_Delhi'!U57+'5A2F_BelleChasse'!U57+'5A2H_MAX'!U57</f>
        <v>0</v>
      </c>
      <c r="V57" s="14">
        <f>'5A2A_NewVision'!V57+'5A2B_Glencoe'!V57+'5A2C_ISL'!V57+'5A2D_Avoyelles'!V57+'5A2E_Delhi'!V57+'5A2F_BelleChasse'!V57+'5A2H_MAX'!V57</f>
        <v>0</v>
      </c>
      <c r="W57" s="15">
        <f>'5A2A_NewVision'!W57+'5A2B_Glencoe'!W57+'5A2C_ISL'!W57+'5A2D_Avoyelles'!W57+'5A2E_Delhi'!W57+'5A2F_BelleChasse'!W57+'5A2H_MAX'!W57</f>
        <v>0</v>
      </c>
      <c r="X57" s="21">
        <f>'5A2A_NewVision'!X57+'5A2B_Glencoe'!X57+'5A2C_ISL'!X57+'5A2D_Avoyelles'!X57+'5A2E_Delhi'!X57+'5A2F_BelleChasse'!X57+'5A2H_MAX'!X57</f>
        <v>0</v>
      </c>
      <c r="Y57" s="18">
        <f>'5A2A_NewVision'!Y57+'5A2B_Glencoe'!Y57+'5A2C_ISL'!Y57+'5A2D_Avoyelles'!Y57+'5A2E_Delhi'!Y57+'5A2F_BelleChasse'!Y57+'5A2H_MAX'!Y57</f>
        <v>0</v>
      </c>
      <c r="Z57" s="21">
        <f>'5A2A_NewVision'!Z57+'5A2B_Glencoe'!Z57+'5A2C_ISL'!Z57+'5A2D_Avoyelles'!Z57+'5A2E_Delhi'!Z57+'5A2F_BelleChasse'!Z57+'5A2H_MAX'!Z57</f>
        <v>0</v>
      </c>
      <c r="AA57" s="14">
        <f>'5A2A_NewVision'!AA57+'5A2B_Glencoe'!AA57+'5A2C_ISL'!AA57+'5A2D_Avoyelles'!AA57+'5A2E_Delhi'!AA57+'5A2F_BelleChasse'!AA57+'5A2H_MAX'!AA57</f>
        <v>0</v>
      </c>
      <c r="AB57" s="21">
        <f>'5A2A_NewVision'!AB57+'5A2B_Glencoe'!AB57+'5A2C_ISL'!AB57+'5A2D_Avoyelles'!AB57+'5A2E_Delhi'!AB57+'5A2F_BelleChasse'!AB57+'5A2H_MAX'!AB57</f>
        <v>0</v>
      </c>
      <c r="AC57" s="14">
        <f>'5A2A_NewVision'!AC57+'5A2B_Glencoe'!AC57+'5A2C_ISL'!AC57+'5A2D_Avoyelles'!AC57+'5A2E_Delhi'!AC57+'5A2F_BelleChasse'!AC57+'5A2H_MAX'!AC57</f>
        <v>0</v>
      </c>
      <c r="AD57" s="14">
        <f>'5A2A_NewVision'!AD57+'5A2B_Glencoe'!AD57+'5A2C_ISL'!AD57+'5A2D_Avoyelles'!AD57+'5A2E_Delhi'!AD57+'5A2F_BelleChasse'!AD57+'5A2H_MAX'!AD57</f>
        <v>0</v>
      </c>
      <c r="AE57" s="21">
        <f>'5A2A_NewVision'!AE57+'5A2B_Glencoe'!AE57+'5A2C_ISL'!AE57+'5A2D_Avoyelles'!AE57+'5A2E_Delhi'!AE57+'5A2F_BelleChasse'!AE57+'5A2H_MAX'!AE57</f>
        <v>0</v>
      </c>
      <c r="AF57" s="25">
        <f>'5A2A_NewVision'!AF57+'5A2B_Glencoe'!AF57+'5A2C_ISL'!AF57+'5A2D_Avoyelles'!AF57+'5A2E_Delhi'!AF57+'5A2F_BelleChasse'!AF57+'5A2H_MAX'!AF57</f>
        <v>0</v>
      </c>
    </row>
    <row r="58" spans="1:32" ht="16.149999999999999" customHeight="1" x14ac:dyDescent="0.2">
      <c r="A58" s="8">
        <v>52</v>
      </c>
      <c r="B58" s="9" t="s">
        <v>55</v>
      </c>
      <c r="C58" s="177">
        <f>'5A2A_NewVision'!C58+'5A2B_Glencoe'!C58+'5A2C_ISL'!C58+'5A2D_Avoyelles'!C58+'5A2E_Delhi'!C58+'5A2F_BelleChasse'!C58+'5A2H_MAX'!C58</f>
        <v>0</v>
      </c>
      <c r="D58" s="10">
        <f>'9_Per Pupil Summary'!O57</f>
        <v>11074.368164282381</v>
      </c>
      <c r="E58" s="19">
        <f>'5A2A_NewVision'!E58+'5A2B_Glencoe'!E58+'5A2C_ISL'!E58+'5A2D_Avoyelles'!E58+'5A2E_Delhi'!E58+'5A2F_BelleChasse'!E58+'5A2H_MAX'!E58</f>
        <v>0</v>
      </c>
      <c r="F58" s="19"/>
      <c r="G58" s="19">
        <f>'5A2A_NewVision'!G58+'5A2B_Glencoe'!G58+'5A2C_ISL'!G58+'5A2D_Avoyelles'!G58+'5A2E_Delhi'!G58+'5A2F_BelleChasse'!G58+'5A2H_MAX'!G58</f>
        <v>0</v>
      </c>
      <c r="H58" s="190">
        <f>'5A2A_NewVision'!H58+'5A2B_Glencoe'!H58+'5A2C_ISL'!H58+'5A2D_Avoyelles'!H58+'5A2E_Delhi'!H58+'5A2F_BelleChasse'!H58+'5A2H_MAX'!H58</f>
        <v>0</v>
      </c>
      <c r="I58" s="10">
        <f>'9_Per Pupil Summary'!I57</f>
        <v>601.92239293327941</v>
      </c>
      <c r="J58" s="19">
        <f>'5A2A_NewVision'!J58+'5A2B_Glencoe'!J58+'5A2C_ISL'!J58+'5A2D_Avoyelles'!J58+'5A2E_Delhi'!J58+'5A2F_BelleChasse'!J58+'5A2H_MAX'!J58</f>
        <v>0</v>
      </c>
      <c r="K58" s="190">
        <f>'5A2A_NewVision'!K58+'5A2B_Glencoe'!K58+'5A2C_ISL'!K58+'5A2D_Avoyelles'!K58+'5A2E_Delhi'!K58+'5A2F_BelleChasse'!K58+'5A2H_MAX'!K58</f>
        <v>0</v>
      </c>
      <c r="L58" s="10">
        <f>'9_Per Pupil Summary'!J57</f>
        <v>164.16065261816706</v>
      </c>
      <c r="M58" s="19">
        <f>'5A2A_NewVision'!M58+'5A2B_Glencoe'!M58+'5A2C_ISL'!M58+'5A2D_Avoyelles'!M58+'5A2E_Delhi'!M58+'5A2F_BelleChasse'!M58+'5A2H_MAX'!M58</f>
        <v>0</v>
      </c>
      <c r="N58" s="190">
        <f>'5A2A_NewVision'!N58+'5A2B_Glencoe'!N58+'5A2C_ISL'!N58+'5A2D_Avoyelles'!N58+'5A2E_Delhi'!N58+'5A2F_BelleChasse'!N58+'5A2H_MAX'!N58</f>
        <v>0</v>
      </c>
      <c r="O58" s="10">
        <f>'9_Per Pupil Summary'!K57</f>
        <v>4104.0163154541769</v>
      </c>
      <c r="P58" s="19">
        <f>'5A2A_NewVision'!P58+'5A2B_Glencoe'!P58+'5A2C_ISL'!P58+'5A2D_Avoyelles'!P58+'5A2E_Delhi'!P58+'5A2F_BelleChasse'!P58+'5A2H_MAX'!P58</f>
        <v>0</v>
      </c>
      <c r="Q58" s="190">
        <f>'5A2A_NewVision'!Q58+'5A2B_Glencoe'!Q58+'5A2C_ISL'!Q58+'5A2D_Avoyelles'!Q58+'5A2E_Delhi'!Q58+'5A2F_BelleChasse'!Q58+'5A2H_MAX'!Q58</f>
        <v>0</v>
      </c>
      <c r="R58" s="10">
        <f>'9_Per Pupil Summary'!L57</f>
        <v>1641.6065261816707</v>
      </c>
      <c r="S58" s="19">
        <f>'5A2A_NewVision'!S58+'5A2B_Glencoe'!S58+'5A2C_ISL'!S58+'5A2D_Avoyelles'!S58+'5A2E_Delhi'!S58+'5A2F_BelleChasse'!S58+'5A2H_MAX'!S58</f>
        <v>0</v>
      </c>
      <c r="T58" s="22">
        <f>'5A2A_NewVision'!T58+'5A2B_Glencoe'!T58+'5A2C_ISL'!T58+'5A2D_Avoyelles'!T58+'5A2E_Delhi'!T58+'5A2F_BelleChasse'!T58+'5A2H_MAX'!T58</f>
        <v>0</v>
      </c>
      <c r="U58" s="10">
        <f>'5A2A_NewVision'!U58+'5A2B_Glencoe'!U58+'5A2C_ISL'!U58+'5A2D_Avoyelles'!U58+'5A2E_Delhi'!U58+'5A2F_BelleChasse'!U58+'5A2H_MAX'!U58</f>
        <v>0</v>
      </c>
      <c r="V58" s="10">
        <f>'5A2A_NewVision'!V58+'5A2B_Glencoe'!V58+'5A2C_ISL'!V58+'5A2D_Avoyelles'!V58+'5A2E_Delhi'!V58+'5A2F_BelleChasse'!V58+'5A2H_MAX'!V58</f>
        <v>0</v>
      </c>
      <c r="W58" s="11">
        <f>'5A2A_NewVision'!W58+'5A2B_Glencoe'!W58+'5A2C_ISL'!W58+'5A2D_Avoyelles'!W58+'5A2E_Delhi'!W58+'5A2F_BelleChasse'!W58+'5A2H_MAX'!W58</f>
        <v>0</v>
      </c>
      <c r="X58" s="22">
        <f>'5A2A_NewVision'!X58+'5A2B_Glencoe'!X58+'5A2C_ISL'!X58+'5A2D_Avoyelles'!X58+'5A2E_Delhi'!X58+'5A2F_BelleChasse'!X58+'5A2H_MAX'!X58</f>
        <v>0</v>
      </c>
      <c r="Y58" s="19">
        <f>'5A2A_NewVision'!Y58+'5A2B_Glencoe'!Y58+'5A2C_ISL'!Y58+'5A2D_Avoyelles'!Y58+'5A2E_Delhi'!Y58+'5A2F_BelleChasse'!Y58+'5A2H_MAX'!Y58</f>
        <v>0</v>
      </c>
      <c r="Z58" s="22">
        <f>'5A2A_NewVision'!Z58+'5A2B_Glencoe'!Z58+'5A2C_ISL'!Z58+'5A2D_Avoyelles'!Z58+'5A2E_Delhi'!Z58+'5A2F_BelleChasse'!Z58+'5A2H_MAX'!Z58</f>
        <v>0</v>
      </c>
      <c r="AA58" s="10">
        <f>'5A2A_NewVision'!AA58+'5A2B_Glencoe'!AA58+'5A2C_ISL'!AA58+'5A2D_Avoyelles'!AA58+'5A2E_Delhi'!AA58+'5A2F_BelleChasse'!AA58+'5A2H_MAX'!AA58</f>
        <v>0</v>
      </c>
      <c r="AB58" s="22">
        <f>'5A2A_NewVision'!AB58+'5A2B_Glencoe'!AB58+'5A2C_ISL'!AB58+'5A2D_Avoyelles'!AB58+'5A2E_Delhi'!AB58+'5A2F_BelleChasse'!AB58+'5A2H_MAX'!AB58</f>
        <v>0</v>
      </c>
      <c r="AC58" s="10">
        <f>'5A2A_NewVision'!AC58+'5A2B_Glencoe'!AC58+'5A2C_ISL'!AC58+'5A2D_Avoyelles'!AC58+'5A2E_Delhi'!AC58+'5A2F_BelleChasse'!AC58+'5A2H_MAX'!AC58</f>
        <v>0</v>
      </c>
      <c r="AD58" s="10">
        <f>'5A2A_NewVision'!AD58+'5A2B_Glencoe'!AD58+'5A2C_ISL'!AD58+'5A2D_Avoyelles'!AD58+'5A2E_Delhi'!AD58+'5A2F_BelleChasse'!AD58+'5A2H_MAX'!AD58</f>
        <v>0</v>
      </c>
      <c r="AE58" s="22">
        <f>'5A2A_NewVision'!AE58+'5A2B_Glencoe'!AE58+'5A2C_ISL'!AE58+'5A2D_Avoyelles'!AE58+'5A2E_Delhi'!AE58+'5A2F_BelleChasse'!AE58+'5A2H_MAX'!AE58</f>
        <v>0</v>
      </c>
      <c r="AF58" s="26">
        <f>'5A2A_NewVision'!AF58+'5A2B_Glencoe'!AF58+'5A2C_ISL'!AF58+'5A2D_Avoyelles'!AF58+'5A2E_Delhi'!AF58+'5A2F_BelleChasse'!AF58+'5A2H_MAX'!AF58</f>
        <v>0</v>
      </c>
    </row>
    <row r="59" spans="1:32" ht="16.149999999999999" customHeight="1" x14ac:dyDescent="0.2">
      <c r="A59" s="8">
        <v>53</v>
      </c>
      <c r="B59" s="9" t="s">
        <v>56</v>
      </c>
      <c r="C59" s="177">
        <f>'5A2A_NewVision'!C59+'5A2B_Glencoe'!C59+'5A2C_ISL'!C59+'5A2D_Avoyelles'!C59+'5A2E_Delhi'!C59+'5A2F_BelleChasse'!C59+'5A2H_MAX'!C59</f>
        <v>0</v>
      </c>
      <c r="D59" s="10">
        <f>'9_Per Pupil Summary'!O58</f>
        <v>7683.1036187493492</v>
      </c>
      <c r="E59" s="19">
        <f>'5A2A_NewVision'!E59+'5A2B_Glencoe'!E59+'5A2C_ISL'!E59+'5A2D_Avoyelles'!E59+'5A2E_Delhi'!E59+'5A2F_BelleChasse'!E59+'5A2H_MAX'!E59</f>
        <v>0</v>
      </c>
      <c r="F59" s="19"/>
      <c r="G59" s="19">
        <f>'5A2A_NewVision'!G59+'5A2B_Glencoe'!G59+'5A2C_ISL'!G59+'5A2D_Avoyelles'!G59+'5A2E_Delhi'!G59+'5A2F_BelleChasse'!G59+'5A2H_MAX'!G59</f>
        <v>0</v>
      </c>
      <c r="H59" s="190">
        <f>'5A2A_NewVision'!H59+'5A2B_Glencoe'!H59+'5A2C_ISL'!H59+'5A2D_Avoyelles'!H59+'5A2E_Delhi'!H59+'5A2F_BelleChasse'!H59+'5A2H_MAX'!H59</f>
        <v>0</v>
      </c>
      <c r="I59" s="10">
        <f>'9_Per Pupil Summary'!I58</f>
        <v>678.20419176609732</v>
      </c>
      <c r="J59" s="19">
        <f>'5A2A_NewVision'!J59+'5A2B_Glencoe'!J59+'5A2C_ISL'!J59+'5A2D_Avoyelles'!J59+'5A2E_Delhi'!J59+'5A2F_BelleChasse'!J59+'5A2H_MAX'!J59</f>
        <v>0</v>
      </c>
      <c r="K59" s="190">
        <f>'5A2A_NewVision'!K59+'5A2B_Glencoe'!K59+'5A2C_ISL'!K59+'5A2D_Avoyelles'!K59+'5A2E_Delhi'!K59+'5A2F_BelleChasse'!K59+'5A2H_MAX'!K59</f>
        <v>0</v>
      </c>
      <c r="L59" s="10">
        <f>'9_Per Pupil Summary'!J58</f>
        <v>184.96477957257204</v>
      </c>
      <c r="M59" s="19">
        <f>'5A2A_NewVision'!M59+'5A2B_Glencoe'!M59+'5A2C_ISL'!M59+'5A2D_Avoyelles'!M59+'5A2E_Delhi'!M59+'5A2F_BelleChasse'!M59+'5A2H_MAX'!M59</f>
        <v>0</v>
      </c>
      <c r="N59" s="190">
        <f>'5A2A_NewVision'!N59+'5A2B_Glencoe'!N59+'5A2C_ISL'!N59+'5A2D_Avoyelles'!N59+'5A2E_Delhi'!N59+'5A2F_BelleChasse'!N59+'5A2H_MAX'!N59</f>
        <v>0</v>
      </c>
      <c r="O59" s="10">
        <f>'9_Per Pupil Summary'!K58</f>
        <v>4624.1194893143011</v>
      </c>
      <c r="P59" s="19">
        <f>'5A2A_NewVision'!P59+'5A2B_Glencoe'!P59+'5A2C_ISL'!P59+'5A2D_Avoyelles'!P59+'5A2E_Delhi'!P59+'5A2F_BelleChasse'!P59+'5A2H_MAX'!P59</f>
        <v>0</v>
      </c>
      <c r="Q59" s="190">
        <f>'5A2A_NewVision'!Q59+'5A2B_Glencoe'!Q59+'5A2C_ISL'!Q59+'5A2D_Avoyelles'!Q59+'5A2E_Delhi'!Q59+'5A2F_BelleChasse'!Q59+'5A2H_MAX'!Q59</f>
        <v>0</v>
      </c>
      <c r="R59" s="10">
        <f>'9_Per Pupil Summary'!L58</f>
        <v>1849.64779572572</v>
      </c>
      <c r="S59" s="19">
        <f>'5A2A_NewVision'!S59+'5A2B_Glencoe'!S59+'5A2C_ISL'!S59+'5A2D_Avoyelles'!S59+'5A2E_Delhi'!S59+'5A2F_BelleChasse'!S59+'5A2H_MAX'!S59</f>
        <v>0</v>
      </c>
      <c r="T59" s="22">
        <f>'5A2A_NewVision'!T59+'5A2B_Glencoe'!T59+'5A2C_ISL'!T59+'5A2D_Avoyelles'!T59+'5A2E_Delhi'!T59+'5A2F_BelleChasse'!T59+'5A2H_MAX'!T59</f>
        <v>0</v>
      </c>
      <c r="U59" s="10">
        <f>'5A2A_NewVision'!U59+'5A2B_Glencoe'!U59+'5A2C_ISL'!U59+'5A2D_Avoyelles'!U59+'5A2E_Delhi'!U59+'5A2F_BelleChasse'!U59+'5A2H_MAX'!U59</f>
        <v>0</v>
      </c>
      <c r="V59" s="10">
        <f>'5A2A_NewVision'!V59+'5A2B_Glencoe'!V59+'5A2C_ISL'!V59+'5A2D_Avoyelles'!V59+'5A2E_Delhi'!V59+'5A2F_BelleChasse'!V59+'5A2H_MAX'!V59</f>
        <v>0</v>
      </c>
      <c r="W59" s="11">
        <f>'5A2A_NewVision'!W59+'5A2B_Glencoe'!W59+'5A2C_ISL'!W59+'5A2D_Avoyelles'!W59+'5A2E_Delhi'!W59+'5A2F_BelleChasse'!W59+'5A2H_MAX'!W59</f>
        <v>0</v>
      </c>
      <c r="X59" s="22">
        <f>'5A2A_NewVision'!X59+'5A2B_Glencoe'!X59+'5A2C_ISL'!X59+'5A2D_Avoyelles'!X59+'5A2E_Delhi'!X59+'5A2F_BelleChasse'!X59+'5A2H_MAX'!X59</f>
        <v>0</v>
      </c>
      <c r="Y59" s="19">
        <f>'5A2A_NewVision'!Y59+'5A2B_Glencoe'!Y59+'5A2C_ISL'!Y59+'5A2D_Avoyelles'!Y59+'5A2E_Delhi'!Y59+'5A2F_BelleChasse'!Y59+'5A2H_MAX'!Y59</f>
        <v>0</v>
      </c>
      <c r="Z59" s="22">
        <f>'5A2A_NewVision'!Z59+'5A2B_Glencoe'!Z59+'5A2C_ISL'!Z59+'5A2D_Avoyelles'!Z59+'5A2E_Delhi'!Z59+'5A2F_BelleChasse'!Z59+'5A2H_MAX'!Z59</f>
        <v>0</v>
      </c>
      <c r="AA59" s="10">
        <f>'5A2A_NewVision'!AA59+'5A2B_Glencoe'!AA59+'5A2C_ISL'!AA59+'5A2D_Avoyelles'!AA59+'5A2E_Delhi'!AA59+'5A2F_BelleChasse'!AA59+'5A2H_MAX'!AA59</f>
        <v>0</v>
      </c>
      <c r="AB59" s="22">
        <f>'5A2A_NewVision'!AB59+'5A2B_Glencoe'!AB59+'5A2C_ISL'!AB59+'5A2D_Avoyelles'!AB59+'5A2E_Delhi'!AB59+'5A2F_BelleChasse'!AB59+'5A2H_MAX'!AB59</f>
        <v>0</v>
      </c>
      <c r="AC59" s="10">
        <f>'5A2A_NewVision'!AC59+'5A2B_Glencoe'!AC59+'5A2C_ISL'!AC59+'5A2D_Avoyelles'!AC59+'5A2E_Delhi'!AC59+'5A2F_BelleChasse'!AC59+'5A2H_MAX'!AC59</f>
        <v>0</v>
      </c>
      <c r="AD59" s="10">
        <f>'5A2A_NewVision'!AD59+'5A2B_Glencoe'!AD59+'5A2C_ISL'!AD59+'5A2D_Avoyelles'!AD59+'5A2E_Delhi'!AD59+'5A2F_BelleChasse'!AD59+'5A2H_MAX'!AD59</f>
        <v>0</v>
      </c>
      <c r="AE59" s="22">
        <f>'5A2A_NewVision'!AE59+'5A2B_Glencoe'!AE59+'5A2C_ISL'!AE59+'5A2D_Avoyelles'!AE59+'5A2E_Delhi'!AE59+'5A2F_BelleChasse'!AE59+'5A2H_MAX'!AE59</f>
        <v>0</v>
      </c>
      <c r="AF59" s="26">
        <f>'5A2A_NewVision'!AF59+'5A2B_Glencoe'!AF59+'5A2C_ISL'!AF59+'5A2D_Avoyelles'!AF59+'5A2E_Delhi'!AF59+'5A2F_BelleChasse'!AF59+'5A2H_MAX'!AF59</f>
        <v>0</v>
      </c>
    </row>
    <row r="60" spans="1:32" ht="16.149999999999999" customHeight="1" x14ac:dyDescent="0.2">
      <c r="A60" s="8">
        <v>54</v>
      </c>
      <c r="B60" s="9" t="s">
        <v>57</v>
      </c>
      <c r="C60" s="177">
        <f>'5A2A_NewVision'!C60+'5A2B_Glencoe'!C60+'5A2C_ISL'!C60+'5A2D_Avoyelles'!C60+'5A2E_Delhi'!C60+'5A2F_BelleChasse'!C60+'5A2H_MAX'!C60</f>
        <v>0</v>
      </c>
      <c r="D60" s="10">
        <f>'9_Per Pupil Summary'!O59</f>
        <v>11554.109483040149</v>
      </c>
      <c r="E60" s="19">
        <f>'5A2A_NewVision'!E60+'5A2B_Glencoe'!E60+'5A2C_ISL'!E60+'5A2D_Avoyelles'!E60+'5A2E_Delhi'!E60+'5A2F_BelleChasse'!E60+'5A2H_MAX'!E60</f>
        <v>0</v>
      </c>
      <c r="F60" s="19"/>
      <c r="G60" s="19">
        <f>'5A2A_NewVision'!G60+'5A2B_Glencoe'!G60+'5A2C_ISL'!G60+'5A2D_Avoyelles'!G60+'5A2E_Delhi'!G60+'5A2F_BelleChasse'!G60+'5A2H_MAX'!G60</f>
        <v>0</v>
      </c>
      <c r="H60" s="190">
        <f>'5A2A_NewVision'!H60+'5A2B_Glencoe'!H60+'5A2C_ISL'!H60+'5A2D_Avoyelles'!H60+'5A2E_Delhi'!H60+'5A2F_BelleChasse'!H60+'5A2H_MAX'!H60</f>
        <v>0</v>
      </c>
      <c r="I60" s="10">
        <f>'9_Per Pupil Summary'!I59</f>
        <v>514.0854758469967</v>
      </c>
      <c r="J60" s="19">
        <f>'5A2A_NewVision'!J60+'5A2B_Glencoe'!J60+'5A2C_ISL'!J60+'5A2D_Avoyelles'!J60+'5A2E_Delhi'!J60+'5A2F_BelleChasse'!J60+'5A2H_MAX'!J60</f>
        <v>0</v>
      </c>
      <c r="K60" s="190">
        <f>'5A2A_NewVision'!K60+'5A2B_Glencoe'!K60+'5A2C_ISL'!K60+'5A2D_Avoyelles'!K60+'5A2E_Delhi'!K60+'5A2F_BelleChasse'!K60+'5A2H_MAX'!K60</f>
        <v>0</v>
      </c>
      <c r="L60" s="10">
        <f>'9_Per Pupil Summary'!J59</f>
        <v>140.20512977645362</v>
      </c>
      <c r="M60" s="19">
        <f>'5A2A_NewVision'!M60+'5A2B_Glencoe'!M60+'5A2C_ISL'!M60+'5A2D_Avoyelles'!M60+'5A2E_Delhi'!M60+'5A2F_BelleChasse'!M60+'5A2H_MAX'!M60</f>
        <v>0</v>
      </c>
      <c r="N60" s="190">
        <f>'5A2A_NewVision'!N60+'5A2B_Glencoe'!N60+'5A2C_ISL'!N60+'5A2D_Avoyelles'!N60+'5A2E_Delhi'!N60+'5A2F_BelleChasse'!N60+'5A2H_MAX'!N60</f>
        <v>0</v>
      </c>
      <c r="O60" s="10">
        <f>'9_Per Pupil Summary'!K59</f>
        <v>3505.1282444113417</v>
      </c>
      <c r="P60" s="19">
        <f>'5A2A_NewVision'!P60+'5A2B_Glencoe'!P60+'5A2C_ISL'!P60+'5A2D_Avoyelles'!P60+'5A2E_Delhi'!P60+'5A2F_BelleChasse'!P60+'5A2H_MAX'!P60</f>
        <v>0</v>
      </c>
      <c r="Q60" s="190">
        <f>'5A2A_NewVision'!Q60+'5A2B_Glencoe'!Q60+'5A2C_ISL'!Q60+'5A2D_Avoyelles'!Q60+'5A2E_Delhi'!Q60+'5A2F_BelleChasse'!Q60+'5A2H_MAX'!Q60</f>
        <v>0</v>
      </c>
      <c r="R60" s="10">
        <f>'9_Per Pupil Summary'!L59</f>
        <v>1402.0512977645365</v>
      </c>
      <c r="S60" s="19">
        <f>'5A2A_NewVision'!S60+'5A2B_Glencoe'!S60+'5A2C_ISL'!S60+'5A2D_Avoyelles'!S60+'5A2E_Delhi'!S60+'5A2F_BelleChasse'!S60+'5A2H_MAX'!S60</f>
        <v>0</v>
      </c>
      <c r="T60" s="22">
        <f>'5A2A_NewVision'!T60+'5A2B_Glencoe'!T60+'5A2C_ISL'!T60+'5A2D_Avoyelles'!T60+'5A2E_Delhi'!T60+'5A2F_BelleChasse'!T60+'5A2H_MAX'!T60</f>
        <v>0</v>
      </c>
      <c r="U60" s="10">
        <f>'5A2A_NewVision'!U60+'5A2B_Glencoe'!U60+'5A2C_ISL'!U60+'5A2D_Avoyelles'!U60+'5A2E_Delhi'!U60+'5A2F_BelleChasse'!U60+'5A2H_MAX'!U60</f>
        <v>0</v>
      </c>
      <c r="V60" s="10">
        <f>'5A2A_NewVision'!V60+'5A2B_Glencoe'!V60+'5A2C_ISL'!V60+'5A2D_Avoyelles'!V60+'5A2E_Delhi'!V60+'5A2F_BelleChasse'!V60+'5A2H_MAX'!V60</f>
        <v>0</v>
      </c>
      <c r="W60" s="11">
        <f>'5A2A_NewVision'!W60+'5A2B_Glencoe'!W60+'5A2C_ISL'!W60+'5A2D_Avoyelles'!W60+'5A2E_Delhi'!W60+'5A2F_BelleChasse'!W60+'5A2H_MAX'!W60</f>
        <v>0</v>
      </c>
      <c r="X60" s="22">
        <f>'5A2A_NewVision'!X60+'5A2B_Glencoe'!X60+'5A2C_ISL'!X60+'5A2D_Avoyelles'!X60+'5A2E_Delhi'!X60+'5A2F_BelleChasse'!X60+'5A2H_MAX'!X60</f>
        <v>0</v>
      </c>
      <c r="Y60" s="19">
        <f>'5A2A_NewVision'!Y60+'5A2B_Glencoe'!Y60+'5A2C_ISL'!Y60+'5A2D_Avoyelles'!Y60+'5A2E_Delhi'!Y60+'5A2F_BelleChasse'!Y60+'5A2H_MAX'!Y60</f>
        <v>0</v>
      </c>
      <c r="Z60" s="22">
        <f>'5A2A_NewVision'!Z60+'5A2B_Glencoe'!Z60+'5A2C_ISL'!Z60+'5A2D_Avoyelles'!Z60+'5A2E_Delhi'!Z60+'5A2F_BelleChasse'!Z60+'5A2H_MAX'!Z60</f>
        <v>0</v>
      </c>
      <c r="AA60" s="10">
        <f>'5A2A_NewVision'!AA60+'5A2B_Glencoe'!AA60+'5A2C_ISL'!AA60+'5A2D_Avoyelles'!AA60+'5A2E_Delhi'!AA60+'5A2F_BelleChasse'!AA60+'5A2H_MAX'!AA60</f>
        <v>0</v>
      </c>
      <c r="AB60" s="22">
        <f>'5A2A_NewVision'!AB60+'5A2B_Glencoe'!AB60+'5A2C_ISL'!AB60+'5A2D_Avoyelles'!AB60+'5A2E_Delhi'!AB60+'5A2F_BelleChasse'!AB60+'5A2H_MAX'!AB60</f>
        <v>0</v>
      </c>
      <c r="AC60" s="10">
        <f>'5A2A_NewVision'!AC60+'5A2B_Glencoe'!AC60+'5A2C_ISL'!AC60+'5A2D_Avoyelles'!AC60+'5A2E_Delhi'!AC60+'5A2F_BelleChasse'!AC60+'5A2H_MAX'!AC60</f>
        <v>0</v>
      </c>
      <c r="AD60" s="10">
        <f>'5A2A_NewVision'!AD60+'5A2B_Glencoe'!AD60+'5A2C_ISL'!AD60+'5A2D_Avoyelles'!AD60+'5A2E_Delhi'!AD60+'5A2F_BelleChasse'!AD60+'5A2H_MAX'!AD60</f>
        <v>0</v>
      </c>
      <c r="AE60" s="22">
        <f>'5A2A_NewVision'!AE60+'5A2B_Glencoe'!AE60+'5A2C_ISL'!AE60+'5A2D_Avoyelles'!AE60+'5A2E_Delhi'!AE60+'5A2F_BelleChasse'!AE60+'5A2H_MAX'!AE60</f>
        <v>0</v>
      </c>
      <c r="AF60" s="26">
        <f>'5A2A_NewVision'!AF60+'5A2B_Glencoe'!AF60+'5A2C_ISL'!AF60+'5A2D_Avoyelles'!AF60+'5A2E_Delhi'!AF60+'5A2F_BelleChasse'!AF60+'5A2H_MAX'!AF60</f>
        <v>0</v>
      </c>
    </row>
    <row r="61" spans="1:32" ht="16.149999999999999" customHeight="1" x14ac:dyDescent="0.2">
      <c r="A61" s="3">
        <v>55</v>
      </c>
      <c r="B61" s="4" t="s">
        <v>58</v>
      </c>
      <c r="C61" s="178">
        <f>'5A2A_NewVision'!C61+'5A2B_Glencoe'!C61+'5A2C_ISL'!C61+'5A2D_Avoyelles'!C61+'5A2E_Delhi'!C61+'5A2F_BelleChasse'!C61+'5A2H_MAX'!C61</f>
        <v>0</v>
      </c>
      <c r="D61" s="5">
        <f>'9_Per Pupil Summary'!O60</f>
        <v>8591.1329934329024</v>
      </c>
      <c r="E61" s="20">
        <f>'5A2A_NewVision'!E61+'5A2B_Glencoe'!E61+'5A2C_ISL'!E61+'5A2D_Avoyelles'!E61+'5A2E_Delhi'!E61+'5A2F_BelleChasse'!E61+'5A2H_MAX'!E61</f>
        <v>0</v>
      </c>
      <c r="F61" s="20"/>
      <c r="G61" s="20">
        <f>'5A2A_NewVision'!G61+'5A2B_Glencoe'!G61+'5A2C_ISL'!G61+'5A2D_Avoyelles'!G61+'5A2E_Delhi'!G61+'5A2F_BelleChasse'!G61+'5A2H_MAX'!G61</f>
        <v>0</v>
      </c>
      <c r="H61" s="191">
        <f>'5A2A_NewVision'!H61+'5A2B_Glencoe'!H61+'5A2C_ISL'!H61+'5A2D_Avoyelles'!H61+'5A2E_Delhi'!H61+'5A2F_BelleChasse'!H61+'5A2H_MAX'!H61</f>
        <v>0</v>
      </c>
      <c r="I61" s="5">
        <f>'9_Per Pupil Summary'!I60</f>
        <v>590.4306631558851</v>
      </c>
      <c r="J61" s="20">
        <f>'5A2A_NewVision'!J61+'5A2B_Glencoe'!J61+'5A2C_ISL'!J61+'5A2D_Avoyelles'!J61+'5A2E_Delhi'!J61+'5A2F_BelleChasse'!J61+'5A2H_MAX'!J61</f>
        <v>0</v>
      </c>
      <c r="K61" s="191">
        <f>'5A2A_NewVision'!K61+'5A2B_Glencoe'!K61+'5A2C_ISL'!K61+'5A2D_Avoyelles'!K61+'5A2E_Delhi'!K61+'5A2F_BelleChasse'!K61+'5A2H_MAX'!K61</f>
        <v>0</v>
      </c>
      <c r="L61" s="5">
        <f>'9_Per Pupil Summary'!J60</f>
        <v>161.02654449705958</v>
      </c>
      <c r="M61" s="20">
        <f>'5A2A_NewVision'!M61+'5A2B_Glencoe'!M61+'5A2C_ISL'!M61+'5A2D_Avoyelles'!M61+'5A2E_Delhi'!M61+'5A2F_BelleChasse'!M61+'5A2H_MAX'!M61</f>
        <v>0</v>
      </c>
      <c r="N61" s="191">
        <f>'5A2A_NewVision'!N61+'5A2B_Glencoe'!N61+'5A2C_ISL'!N61+'5A2D_Avoyelles'!N61+'5A2E_Delhi'!N61+'5A2F_BelleChasse'!N61+'5A2H_MAX'!N61</f>
        <v>0</v>
      </c>
      <c r="O61" s="5">
        <f>'9_Per Pupil Summary'!K60</f>
        <v>4025.6636124264892</v>
      </c>
      <c r="P61" s="20">
        <f>'5A2A_NewVision'!P61+'5A2B_Glencoe'!P61+'5A2C_ISL'!P61+'5A2D_Avoyelles'!P61+'5A2E_Delhi'!P61+'5A2F_BelleChasse'!P61+'5A2H_MAX'!P61</f>
        <v>0</v>
      </c>
      <c r="Q61" s="191">
        <f>'5A2A_NewVision'!Q61+'5A2B_Glencoe'!Q61+'5A2C_ISL'!Q61+'5A2D_Avoyelles'!Q61+'5A2E_Delhi'!Q61+'5A2F_BelleChasse'!Q61+'5A2H_MAX'!Q61</f>
        <v>0</v>
      </c>
      <c r="R61" s="5">
        <f>'9_Per Pupil Summary'!L60</f>
        <v>1610.2654449705956</v>
      </c>
      <c r="S61" s="20">
        <f>'5A2A_NewVision'!S61+'5A2B_Glencoe'!S61+'5A2C_ISL'!S61+'5A2D_Avoyelles'!S61+'5A2E_Delhi'!S61+'5A2F_BelleChasse'!S61+'5A2H_MAX'!S61</f>
        <v>0</v>
      </c>
      <c r="T61" s="23">
        <f>'5A2A_NewVision'!T61+'5A2B_Glencoe'!T61+'5A2C_ISL'!T61+'5A2D_Avoyelles'!T61+'5A2E_Delhi'!T61+'5A2F_BelleChasse'!T61+'5A2H_MAX'!T61</f>
        <v>0</v>
      </c>
      <c r="U61" s="5">
        <f>'5A2A_NewVision'!U61+'5A2B_Glencoe'!U61+'5A2C_ISL'!U61+'5A2D_Avoyelles'!U61+'5A2E_Delhi'!U61+'5A2F_BelleChasse'!U61+'5A2H_MAX'!U61</f>
        <v>0</v>
      </c>
      <c r="V61" s="5">
        <f>'5A2A_NewVision'!V61+'5A2B_Glencoe'!V61+'5A2C_ISL'!V61+'5A2D_Avoyelles'!V61+'5A2E_Delhi'!V61+'5A2F_BelleChasse'!V61+'5A2H_MAX'!V61</f>
        <v>0</v>
      </c>
      <c r="W61" s="6">
        <f>'5A2A_NewVision'!W61+'5A2B_Glencoe'!W61+'5A2C_ISL'!W61+'5A2D_Avoyelles'!W61+'5A2E_Delhi'!W61+'5A2F_BelleChasse'!W61+'5A2H_MAX'!W61</f>
        <v>0</v>
      </c>
      <c r="X61" s="23">
        <f>'5A2A_NewVision'!X61+'5A2B_Glencoe'!X61+'5A2C_ISL'!X61+'5A2D_Avoyelles'!X61+'5A2E_Delhi'!X61+'5A2F_BelleChasse'!X61+'5A2H_MAX'!X61</f>
        <v>0</v>
      </c>
      <c r="Y61" s="20">
        <f>'5A2A_NewVision'!Y61+'5A2B_Glencoe'!Y61+'5A2C_ISL'!Y61+'5A2D_Avoyelles'!Y61+'5A2E_Delhi'!Y61+'5A2F_BelleChasse'!Y61+'5A2H_MAX'!Y61</f>
        <v>0</v>
      </c>
      <c r="Z61" s="23">
        <f>'5A2A_NewVision'!Z61+'5A2B_Glencoe'!Z61+'5A2C_ISL'!Z61+'5A2D_Avoyelles'!Z61+'5A2E_Delhi'!Z61+'5A2F_BelleChasse'!Z61+'5A2H_MAX'!Z61</f>
        <v>0</v>
      </c>
      <c r="AA61" s="5">
        <f>'5A2A_NewVision'!AA61+'5A2B_Glencoe'!AA61+'5A2C_ISL'!AA61+'5A2D_Avoyelles'!AA61+'5A2E_Delhi'!AA61+'5A2F_BelleChasse'!AA61+'5A2H_MAX'!AA61</f>
        <v>0</v>
      </c>
      <c r="AB61" s="23">
        <f>'5A2A_NewVision'!AB61+'5A2B_Glencoe'!AB61+'5A2C_ISL'!AB61+'5A2D_Avoyelles'!AB61+'5A2E_Delhi'!AB61+'5A2F_BelleChasse'!AB61+'5A2H_MAX'!AB61</f>
        <v>0</v>
      </c>
      <c r="AC61" s="7">
        <f>'5A2A_NewVision'!AC61+'5A2B_Glencoe'!AC61+'5A2C_ISL'!AC61+'5A2D_Avoyelles'!AC61+'5A2E_Delhi'!AC61+'5A2F_BelleChasse'!AC61+'5A2H_MAX'!AC61</f>
        <v>0</v>
      </c>
      <c r="AD61" s="5">
        <f>'5A2A_NewVision'!AD61+'5A2B_Glencoe'!AD61+'5A2C_ISL'!AD61+'5A2D_Avoyelles'!AD61+'5A2E_Delhi'!AD61+'5A2F_BelleChasse'!AD61+'5A2H_MAX'!AD61</f>
        <v>0</v>
      </c>
      <c r="AE61" s="24">
        <f>'5A2A_NewVision'!AE61+'5A2B_Glencoe'!AE61+'5A2C_ISL'!AE61+'5A2D_Avoyelles'!AE61+'5A2E_Delhi'!AE61+'5A2F_BelleChasse'!AE61+'5A2H_MAX'!AE61</f>
        <v>0</v>
      </c>
      <c r="AF61" s="24">
        <f>'5A2A_NewVision'!AF61+'5A2B_Glencoe'!AF61+'5A2C_ISL'!AF61+'5A2D_Avoyelles'!AF61+'5A2E_Delhi'!AF61+'5A2F_BelleChasse'!AF61+'5A2H_MAX'!AF61</f>
        <v>0</v>
      </c>
    </row>
    <row r="62" spans="1:32" ht="16.149999999999999" customHeight="1" x14ac:dyDescent="0.2">
      <c r="A62" s="12">
        <v>56</v>
      </c>
      <c r="B62" s="13" t="s">
        <v>59</v>
      </c>
      <c r="C62" s="176">
        <f>'5A2A_NewVision'!C62+'5A2B_Glencoe'!C62+'5A2C_ISL'!C62+'5A2D_Avoyelles'!C62+'5A2E_Delhi'!C62+'5A2F_BelleChasse'!C62+'5A2H_MAX'!C62</f>
        <v>0</v>
      </c>
      <c r="D62" s="14">
        <f>'9_Per Pupil Summary'!O61</f>
        <v>9512.5159343497417</v>
      </c>
      <c r="E62" s="18">
        <f>'5A2A_NewVision'!E62+'5A2B_Glencoe'!E62+'5A2C_ISL'!E62+'5A2D_Avoyelles'!E62+'5A2E_Delhi'!E62+'5A2F_BelleChasse'!E62+'5A2H_MAX'!E62</f>
        <v>0</v>
      </c>
      <c r="F62" s="18"/>
      <c r="G62" s="18">
        <f>'5A2A_NewVision'!G62+'5A2B_Glencoe'!G62+'5A2C_ISL'!G62+'5A2D_Avoyelles'!G62+'5A2E_Delhi'!G62+'5A2F_BelleChasse'!G62+'5A2H_MAX'!G62</f>
        <v>0</v>
      </c>
      <c r="H62" s="189">
        <f>'5A2A_NewVision'!H62+'5A2B_Glencoe'!H62+'5A2C_ISL'!H62+'5A2D_Avoyelles'!H62+'5A2E_Delhi'!H62+'5A2F_BelleChasse'!H62+'5A2H_MAX'!H62</f>
        <v>0</v>
      </c>
      <c r="I62" s="14">
        <f>'9_Per Pupil Summary'!I61</f>
        <v>682.25493412837147</v>
      </c>
      <c r="J62" s="18">
        <f>'5A2A_NewVision'!J62+'5A2B_Glencoe'!J62+'5A2C_ISL'!J62+'5A2D_Avoyelles'!J62+'5A2E_Delhi'!J62+'5A2F_BelleChasse'!J62+'5A2H_MAX'!J62</f>
        <v>0</v>
      </c>
      <c r="K62" s="189">
        <f>'5A2A_NewVision'!K62+'5A2B_Glencoe'!K62+'5A2C_ISL'!K62+'5A2D_Avoyelles'!K62+'5A2E_Delhi'!K62+'5A2F_BelleChasse'!K62+'5A2H_MAX'!K62</f>
        <v>0</v>
      </c>
      <c r="L62" s="14">
        <f>'9_Per Pupil Summary'!J61</f>
        <v>186.06952748955587</v>
      </c>
      <c r="M62" s="18">
        <f>'5A2A_NewVision'!M62+'5A2B_Glencoe'!M62+'5A2C_ISL'!M62+'5A2D_Avoyelles'!M62+'5A2E_Delhi'!M62+'5A2F_BelleChasse'!M62+'5A2H_MAX'!M62</f>
        <v>0</v>
      </c>
      <c r="N62" s="189">
        <f>'5A2A_NewVision'!N62+'5A2B_Glencoe'!N62+'5A2C_ISL'!N62+'5A2D_Avoyelles'!N62+'5A2E_Delhi'!N62+'5A2F_BelleChasse'!N62+'5A2H_MAX'!N62</f>
        <v>0</v>
      </c>
      <c r="O62" s="14">
        <f>'9_Per Pupil Summary'!K61</f>
        <v>4651.738187238896</v>
      </c>
      <c r="P62" s="18">
        <f>'5A2A_NewVision'!P62+'5A2B_Glencoe'!P62+'5A2C_ISL'!P62+'5A2D_Avoyelles'!P62+'5A2E_Delhi'!P62+'5A2F_BelleChasse'!P62+'5A2H_MAX'!P62</f>
        <v>0</v>
      </c>
      <c r="Q62" s="189">
        <f>'5A2A_NewVision'!Q62+'5A2B_Glencoe'!Q62+'5A2C_ISL'!Q62+'5A2D_Avoyelles'!Q62+'5A2E_Delhi'!Q62+'5A2F_BelleChasse'!Q62+'5A2H_MAX'!Q62</f>
        <v>0</v>
      </c>
      <c r="R62" s="14">
        <f>'9_Per Pupil Summary'!L61</f>
        <v>1860.6952748955587</v>
      </c>
      <c r="S62" s="18">
        <f>'5A2A_NewVision'!S62+'5A2B_Glencoe'!S62+'5A2C_ISL'!S62+'5A2D_Avoyelles'!S62+'5A2E_Delhi'!S62+'5A2F_BelleChasse'!S62+'5A2H_MAX'!S62</f>
        <v>0</v>
      </c>
      <c r="T62" s="21">
        <f>'5A2A_NewVision'!T62+'5A2B_Glencoe'!T62+'5A2C_ISL'!T62+'5A2D_Avoyelles'!T62+'5A2E_Delhi'!T62+'5A2F_BelleChasse'!T62+'5A2H_MAX'!T62</f>
        <v>0</v>
      </c>
      <c r="U62" s="14">
        <f>'5A2A_NewVision'!U62+'5A2B_Glencoe'!U62+'5A2C_ISL'!U62+'5A2D_Avoyelles'!U62+'5A2E_Delhi'!U62+'5A2F_BelleChasse'!U62+'5A2H_MAX'!U62</f>
        <v>0</v>
      </c>
      <c r="V62" s="14">
        <f>'5A2A_NewVision'!V62+'5A2B_Glencoe'!V62+'5A2C_ISL'!V62+'5A2D_Avoyelles'!V62+'5A2E_Delhi'!V62+'5A2F_BelleChasse'!V62+'5A2H_MAX'!V62</f>
        <v>0</v>
      </c>
      <c r="W62" s="15">
        <f>'5A2A_NewVision'!W62+'5A2B_Glencoe'!W62+'5A2C_ISL'!W62+'5A2D_Avoyelles'!W62+'5A2E_Delhi'!W62+'5A2F_BelleChasse'!W62+'5A2H_MAX'!W62</f>
        <v>0</v>
      </c>
      <c r="X62" s="21">
        <f>'5A2A_NewVision'!X62+'5A2B_Glencoe'!X62+'5A2C_ISL'!X62+'5A2D_Avoyelles'!X62+'5A2E_Delhi'!X62+'5A2F_BelleChasse'!X62+'5A2H_MAX'!X62</f>
        <v>0</v>
      </c>
      <c r="Y62" s="18">
        <f>'5A2A_NewVision'!Y62+'5A2B_Glencoe'!Y62+'5A2C_ISL'!Y62+'5A2D_Avoyelles'!Y62+'5A2E_Delhi'!Y62+'5A2F_BelleChasse'!Y62+'5A2H_MAX'!Y62</f>
        <v>0</v>
      </c>
      <c r="Z62" s="21">
        <f>'5A2A_NewVision'!Z62+'5A2B_Glencoe'!Z62+'5A2C_ISL'!Z62+'5A2D_Avoyelles'!Z62+'5A2E_Delhi'!Z62+'5A2F_BelleChasse'!Z62+'5A2H_MAX'!Z62</f>
        <v>0</v>
      </c>
      <c r="AA62" s="14">
        <f>'5A2A_NewVision'!AA62+'5A2B_Glencoe'!AA62+'5A2C_ISL'!AA62+'5A2D_Avoyelles'!AA62+'5A2E_Delhi'!AA62+'5A2F_BelleChasse'!AA62+'5A2H_MAX'!AA62</f>
        <v>0</v>
      </c>
      <c r="AB62" s="21">
        <f>'5A2A_NewVision'!AB62+'5A2B_Glencoe'!AB62+'5A2C_ISL'!AB62+'5A2D_Avoyelles'!AB62+'5A2E_Delhi'!AB62+'5A2F_BelleChasse'!AB62+'5A2H_MAX'!AB62</f>
        <v>0</v>
      </c>
      <c r="AC62" s="14">
        <f>'5A2A_NewVision'!AC62+'5A2B_Glencoe'!AC62+'5A2C_ISL'!AC62+'5A2D_Avoyelles'!AC62+'5A2E_Delhi'!AC62+'5A2F_BelleChasse'!AC62+'5A2H_MAX'!AC62</f>
        <v>0</v>
      </c>
      <c r="AD62" s="14">
        <f>'5A2A_NewVision'!AD62+'5A2B_Glencoe'!AD62+'5A2C_ISL'!AD62+'5A2D_Avoyelles'!AD62+'5A2E_Delhi'!AD62+'5A2F_BelleChasse'!AD62+'5A2H_MAX'!AD62</f>
        <v>0</v>
      </c>
      <c r="AE62" s="21">
        <f>'5A2A_NewVision'!AE62+'5A2B_Glencoe'!AE62+'5A2C_ISL'!AE62+'5A2D_Avoyelles'!AE62+'5A2E_Delhi'!AE62+'5A2F_BelleChasse'!AE62+'5A2H_MAX'!AE62</f>
        <v>0</v>
      </c>
      <c r="AF62" s="25">
        <f>'5A2A_NewVision'!AF62+'5A2B_Glencoe'!AF62+'5A2C_ISL'!AF62+'5A2D_Avoyelles'!AF62+'5A2E_Delhi'!AF62+'5A2F_BelleChasse'!AF62+'5A2H_MAX'!AF62</f>
        <v>0</v>
      </c>
    </row>
    <row r="63" spans="1:32" ht="16.149999999999999" customHeight="1" x14ac:dyDescent="0.2">
      <c r="A63" s="8">
        <v>57</v>
      </c>
      <c r="B63" s="9" t="s">
        <v>60</v>
      </c>
      <c r="C63" s="177">
        <f>'5A2A_NewVision'!C63+'5A2B_Glencoe'!C63+'5A2C_ISL'!C63+'5A2D_Avoyelles'!C63+'5A2E_Delhi'!C63+'5A2F_BelleChasse'!C63+'5A2H_MAX'!C63</f>
        <v>0</v>
      </c>
      <c r="D63" s="10">
        <f>'9_Per Pupil Summary'!O62</f>
        <v>7166.1161379352479</v>
      </c>
      <c r="E63" s="19">
        <f>'5A2A_NewVision'!E63+'5A2B_Glencoe'!E63+'5A2C_ISL'!E63+'5A2D_Avoyelles'!E63+'5A2E_Delhi'!E63+'5A2F_BelleChasse'!E63+'5A2H_MAX'!E63</f>
        <v>0</v>
      </c>
      <c r="F63" s="19"/>
      <c r="G63" s="19">
        <f>'5A2A_NewVision'!G63+'5A2B_Glencoe'!G63+'5A2C_ISL'!G63+'5A2D_Avoyelles'!G63+'5A2E_Delhi'!G63+'5A2F_BelleChasse'!G63+'5A2H_MAX'!G63</f>
        <v>0</v>
      </c>
      <c r="H63" s="190">
        <f>'5A2A_NewVision'!H63+'5A2B_Glencoe'!H63+'5A2C_ISL'!H63+'5A2D_Avoyelles'!H63+'5A2E_Delhi'!H63+'5A2F_BelleChasse'!H63+'5A2H_MAX'!H63</f>
        <v>0</v>
      </c>
      <c r="I63" s="10">
        <f>'9_Per Pupil Summary'!I62</f>
        <v>696.68695691549078</v>
      </c>
      <c r="J63" s="19">
        <f>'5A2A_NewVision'!J63+'5A2B_Glencoe'!J63+'5A2C_ISL'!J63+'5A2D_Avoyelles'!J63+'5A2E_Delhi'!J63+'5A2F_BelleChasse'!J63+'5A2H_MAX'!J63</f>
        <v>0</v>
      </c>
      <c r="K63" s="190">
        <f>'5A2A_NewVision'!K63+'5A2B_Glencoe'!K63+'5A2C_ISL'!K63+'5A2D_Avoyelles'!K63+'5A2E_Delhi'!K63+'5A2F_BelleChasse'!K63+'5A2H_MAX'!K63</f>
        <v>0</v>
      </c>
      <c r="L63" s="10">
        <f>'9_Per Pupil Summary'!J62</f>
        <v>190.00553370422477</v>
      </c>
      <c r="M63" s="19">
        <f>'5A2A_NewVision'!M63+'5A2B_Glencoe'!M63+'5A2C_ISL'!M63+'5A2D_Avoyelles'!M63+'5A2E_Delhi'!M63+'5A2F_BelleChasse'!M63+'5A2H_MAX'!M63</f>
        <v>0</v>
      </c>
      <c r="N63" s="190">
        <f>'5A2A_NewVision'!N63+'5A2B_Glencoe'!N63+'5A2C_ISL'!N63+'5A2D_Avoyelles'!N63+'5A2E_Delhi'!N63+'5A2F_BelleChasse'!N63+'5A2H_MAX'!N63</f>
        <v>0</v>
      </c>
      <c r="O63" s="10">
        <f>'9_Per Pupil Summary'!K62</f>
        <v>4750.1383426056191</v>
      </c>
      <c r="P63" s="19">
        <f>'5A2A_NewVision'!P63+'5A2B_Glencoe'!P63+'5A2C_ISL'!P63+'5A2D_Avoyelles'!P63+'5A2E_Delhi'!P63+'5A2F_BelleChasse'!P63+'5A2H_MAX'!P63</f>
        <v>0</v>
      </c>
      <c r="Q63" s="190">
        <f>'5A2A_NewVision'!Q63+'5A2B_Glencoe'!Q63+'5A2C_ISL'!Q63+'5A2D_Avoyelles'!Q63+'5A2E_Delhi'!Q63+'5A2F_BelleChasse'!Q63+'5A2H_MAX'!Q63</f>
        <v>0</v>
      </c>
      <c r="R63" s="10">
        <f>'9_Per Pupil Summary'!L62</f>
        <v>1900.0553370422472</v>
      </c>
      <c r="S63" s="19">
        <f>'5A2A_NewVision'!S63+'5A2B_Glencoe'!S63+'5A2C_ISL'!S63+'5A2D_Avoyelles'!S63+'5A2E_Delhi'!S63+'5A2F_BelleChasse'!S63+'5A2H_MAX'!S63</f>
        <v>0</v>
      </c>
      <c r="T63" s="22">
        <f>'5A2A_NewVision'!T63+'5A2B_Glencoe'!T63+'5A2C_ISL'!T63+'5A2D_Avoyelles'!T63+'5A2E_Delhi'!T63+'5A2F_BelleChasse'!T63+'5A2H_MAX'!T63</f>
        <v>0</v>
      </c>
      <c r="U63" s="10">
        <f>'5A2A_NewVision'!U63+'5A2B_Glencoe'!U63+'5A2C_ISL'!U63+'5A2D_Avoyelles'!U63+'5A2E_Delhi'!U63+'5A2F_BelleChasse'!U63+'5A2H_MAX'!U63</f>
        <v>0</v>
      </c>
      <c r="V63" s="10">
        <f>'5A2A_NewVision'!V63+'5A2B_Glencoe'!V63+'5A2C_ISL'!V63+'5A2D_Avoyelles'!V63+'5A2E_Delhi'!V63+'5A2F_BelleChasse'!V63+'5A2H_MAX'!V63</f>
        <v>0</v>
      </c>
      <c r="W63" s="11">
        <f>'5A2A_NewVision'!W63+'5A2B_Glencoe'!W63+'5A2C_ISL'!W63+'5A2D_Avoyelles'!W63+'5A2E_Delhi'!W63+'5A2F_BelleChasse'!W63+'5A2H_MAX'!W63</f>
        <v>0</v>
      </c>
      <c r="X63" s="22">
        <f>'5A2A_NewVision'!X63+'5A2B_Glencoe'!X63+'5A2C_ISL'!X63+'5A2D_Avoyelles'!X63+'5A2E_Delhi'!X63+'5A2F_BelleChasse'!X63+'5A2H_MAX'!X63</f>
        <v>0</v>
      </c>
      <c r="Y63" s="19">
        <f>'5A2A_NewVision'!Y63+'5A2B_Glencoe'!Y63+'5A2C_ISL'!Y63+'5A2D_Avoyelles'!Y63+'5A2E_Delhi'!Y63+'5A2F_BelleChasse'!Y63+'5A2H_MAX'!Y63</f>
        <v>0</v>
      </c>
      <c r="Z63" s="22">
        <f>'5A2A_NewVision'!Z63+'5A2B_Glencoe'!Z63+'5A2C_ISL'!Z63+'5A2D_Avoyelles'!Z63+'5A2E_Delhi'!Z63+'5A2F_BelleChasse'!Z63+'5A2H_MAX'!Z63</f>
        <v>0</v>
      </c>
      <c r="AA63" s="10">
        <f>'5A2A_NewVision'!AA63+'5A2B_Glencoe'!AA63+'5A2C_ISL'!AA63+'5A2D_Avoyelles'!AA63+'5A2E_Delhi'!AA63+'5A2F_BelleChasse'!AA63+'5A2H_MAX'!AA63</f>
        <v>0</v>
      </c>
      <c r="AB63" s="22">
        <f>'5A2A_NewVision'!AB63+'5A2B_Glencoe'!AB63+'5A2C_ISL'!AB63+'5A2D_Avoyelles'!AB63+'5A2E_Delhi'!AB63+'5A2F_BelleChasse'!AB63+'5A2H_MAX'!AB63</f>
        <v>0</v>
      </c>
      <c r="AC63" s="10">
        <f>'5A2A_NewVision'!AC63+'5A2B_Glencoe'!AC63+'5A2C_ISL'!AC63+'5A2D_Avoyelles'!AC63+'5A2E_Delhi'!AC63+'5A2F_BelleChasse'!AC63+'5A2H_MAX'!AC63</f>
        <v>0</v>
      </c>
      <c r="AD63" s="10">
        <f>'5A2A_NewVision'!AD63+'5A2B_Glencoe'!AD63+'5A2C_ISL'!AD63+'5A2D_Avoyelles'!AD63+'5A2E_Delhi'!AD63+'5A2F_BelleChasse'!AD63+'5A2H_MAX'!AD63</f>
        <v>0</v>
      </c>
      <c r="AE63" s="22">
        <f>'5A2A_NewVision'!AE63+'5A2B_Glencoe'!AE63+'5A2C_ISL'!AE63+'5A2D_Avoyelles'!AE63+'5A2E_Delhi'!AE63+'5A2F_BelleChasse'!AE63+'5A2H_MAX'!AE63</f>
        <v>0</v>
      </c>
      <c r="AF63" s="26">
        <f>'5A2A_NewVision'!AF63+'5A2B_Glencoe'!AF63+'5A2C_ISL'!AF63+'5A2D_Avoyelles'!AF63+'5A2E_Delhi'!AF63+'5A2F_BelleChasse'!AF63+'5A2H_MAX'!AF63</f>
        <v>0</v>
      </c>
    </row>
    <row r="64" spans="1:32" ht="16.149999999999999" customHeight="1" x14ac:dyDescent="0.2">
      <c r="A64" s="8">
        <v>58</v>
      </c>
      <c r="B64" s="9" t="s">
        <v>61</v>
      </c>
      <c r="C64" s="177">
        <f>'5A2A_NewVision'!C64+'5A2B_Glencoe'!C64+'5A2C_ISL'!C64+'5A2D_Avoyelles'!C64+'5A2E_Delhi'!C64+'5A2F_BelleChasse'!C64+'5A2H_MAX'!C64</f>
        <v>0</v>
      </c>
      <c r="D64" s="10">
        <f>'9_Per Pupil Summary'!O63</f>
        <v>8012.3338378678291</v>
      </c>
      <c r="E64" s="19">
        <f>'5A2A_NewVision'!E64+'5A2B_Glencoe'!E64+'5A2C_ISL'!E64+'5A2D_Avoyelles'!E64+'5A2E_Delhi'!E64+'5A2F_BelleChasse'!E64+'5A2H_MAX'!E64</f>
        <v>0</v>
      </c>
      <c r="F64" s="19"/>
      <c r="G64" s="19">
        <f>'5A2A_NewVision'!G64+'5A2B_Glencoe'!G64+'5A2C_ISL'!G64+'5A2D_Avoyelles'!G64+'5A2E_Delhi'!G64+'5A2F_BelleChasse'!G64+'5A2H_MAX'!G64</f>
        <v>0</v>
      </c>
      <c r="H64" s="190">
        <f>'5A2A_NewVision'!H64+'5A2B_Glencoe'!H64+'5A2C_ISL'!H64+'5A2D_Avoyelles'!H64+'5A2E_Delhi'!H64+'5A2F_BelleChasse'!H64+'5A2H_MAX'!H64</f>
        <v>0</v>
      </c>
      <c r="I64" s="10">
        <f>'9_Per Pupil Summary'!I63</f>
        <v>737.87485047957978</v>
      </c>
      <c r="J64" s="19">
        <f>'5A2A_NewVision'!J64+'5A2B_Glencoe'!J64+'5A2C_ISL'!J64+'5A2D_Avoyelles'!J64+'5A2E_Delhi'!J64+'5A2F_BelleChasse'!J64+'5A2H_MAX'!J64</f>
        <v>0</v>
      </c>
      <c r="K64" s="190">
        <f>'5A2A_NewVision'!K64+'5A2B_Glencoe'!K64+'5A2C_ISL'!K64+'5A2D_Avoyelles'!K64+'5A2E_Delhi'!K64+'5A2F_BelleChasse'!K64+'5A2H_MAX'!K64</f>
        <v>0</v>
      </c>
      <c r="L64" s="10">
        <f>'9_Per Pupil Summary'!J63</f>
        <v>201.23859558533994</v>
      </c>
      <c r="M64" s="19">
        <f>'5A2A_NewVision'!M64+'5A2B_Glencoe'!M64+'5A2C_ISL'!M64+'5A2D_Avoyelles'!M64+'5A2E_Delhi'!M64+'5A2F_BelleChasse'!M64+'5A2H_MAX'!M64</f>
        <v>0</v>
      </c>
      <c r="N64" s="190">
        <f>'5A2A_NewVision'!N64+'5A2B_Glencoe'!N64+'5A2C_ISL'!N64+'5A2D_Avoyelles'!N64+'5A2E_Delhi'!N64+'5A2F_BelleChasse'!N64+'5A2H_MAX'!N64</f>
        <v>0</v>
      </c>
      <c r="O64" s="10">
        <f>'9_Per Pupil Summary'!K63</f>
        <v>5030.9648896334984</v>
      </c>
      <c r="P64" s="19">
        <f>'5A2A_NewVision'!P64+'5A2B_Glencoe'!P64+'5A2C_ISL'!P64+'5A2D_Avoyelles'!P64+'5A2E_Delhi'!P64+'5A2F_BelleChasse'!P64+'5A2H_MAX'!P64</f>
        <v>0</v>
      </c>
      <c r="Q64" s="190">
        <f>'5A2A_NewVision'!Q64+'5A2B_Glencoe'!Q64+'5A2C_ISL'!Q64+'5A2D_Avoyelles'!Q64+'5A2E_Delhi'!Q64+'5A2F_BelleChasse'!Q64+'5A2H_MAX'!Q64</f>
        <v>0</v>
      </c>
      <c r="R64" s="10">
        <f>'9_Per Pupil Summary'!L63</f>
        <v>2012.3859558533993</v>
      </c>
      <c r="S64" s="19">
        <f>'5A2A_NewVision'!S64+'5A2B_Glencoe'!S64+'5A2C_ISL'!S64+'5A2D_Avoyelles'!S64+'5A2E_Delhi'!S64+'5A2F_BelleChasse'!S64+'5A2H_MAX'!S64</f>
        <v>0</v>
      </c>
      <c r="T64" s="22">
        <f>'5A2A_NewVision'!T64+'5A2B_Glencoe'!T64+'5A2C_ISL'!T64+'5A2D_Avoyelles'!T64+'5A2E_Delhi'!T64+'5A2F_BelleChasse'!T64+'5A2H_MAX'!T64</f>
        <v>0</v>
      </c>
      <c r="U64" s="10">
        <f>'5A2A_NewVision'!U64+'5A2B_Glencoe'!U64+'5A2C_ISL'!U64+'5A2D_Avoyelles'!U64+'5A2E_Delhi'!U64+'5A2F_BelleChasse'!U64+'5A2H_MAX'!U64</f>
        <v>0</v>
      </c>
      <c r="V64" s="10">
        <f>'5A2A_NewVision'!V64+'5A2B_Glencoe'!V64+'5A2C_ISL'!V64+'5A2D_Avoyelles'!V64+'5A2E_Delhi'!V64+'5A2F_BelleChasse'!V64+'5A2H_MAX'!V64</f>
        <v>0</v>
      </c>
      <c r="W64" s="11">
        <f>'5A2A_NewVision'!W64+'5A2B_Glencoe'!W64+'5A2C_ISL'!W64+'5A2D_Avoyelles'!W64+'5A2E_Delhi'!W64+'5A2F_BelleChasse'!W64+'5A2H_MAX'!W64</f>
        <v>0</v>
      </c>
      <c r="X64" s="22">
        <f>'5A2A_NewVision'!X64+'5A2B_Glencoe'!X64+'5A2C_ISL'!X64+'5A2D_Avoyelles'!X64+'5A2E_Delhi'!X64+'5A2F_BelleChasse'!X64+'5A2H_MAX'!X64</f>
        <v>0</v>
      </c>
      <c r="Y64" s="19">
        <f>'5A2A_NewVision'!Y64+'5A2B_Glencoe'!Y64+'5A2C_ISL'!Y64+'5A2D_Avoyelles'!Y64+'5A2E_Delhi'!Y64+'5A2F_BelleChasse'!Y64+'5A2H_MAX'!Y64</f>
        <v>0</v>
      </c>
      <c r="Z64" s="22">
        <f>'5A2A_NewVision'!Z64+'5A2B_Glencoe'!Z64+'5A2C_ISL'!Z64+'5A2D_Avoyelles'!Z64+'5A2E_Delhi'!Z64+'5A2F_BelleChasse'!Z64+'5A2H_MAX'!Z64</f>
        <v>0</v>
      </c>
      <c r="AA64" s="10">
        <f>'5A2A_NewVision'!AA64+'5A2B_Glencoe'!AA64+'5A2C_ISL'!AA64+'5A2D_Avoyelles'!AA64+'5A2E_Delhi'!AA64+'5A2F_BelleChasse'!AA64+'5A2H_MAX'!AA64</f>
        <v>0</v>
      </c>
      <c r="AB64" s="22">
        <f>'5A2A_NewVision'!AB64+'5A2B_Glencoe'!AB64+'5A2C_ISL'!AB64+'5A2D_Avoyelles'!AB64+'5A2E_Delhi'!AB64+'5A2F_BelleChasse'!AB64+'5A2H_MAX'!AB64</f>
        <v>0</v>
      </c>
      <c r="AC64" s="10">
        <f>'5A2A_NewVision'!AC64+'5A2B_Glencoe'!AC64+'5A2C_ISL'!AC64+'5A2D_Avoyelles'!AC64+'5A2E_Delhi'!AC64+'5A2F_BelleChasse'!AC64+'5A2H_MAX'!AC64</f>
        <v>0</v>
      </c>
      <c r="AD64" s="10">
        <f>'5A2A_NewVision'!AD64+'5A2B_Glencoe'!AD64+'5A2C_ISL'!AD64+'5A2D_Avoyelles'!AD64+'5A2E_Delhi'!AD64+'5A2F_BelleChasse'!AD64+'5A2H_MAX'!AD64</f>
        <v>0</v>
      </c>
      <c r="AE64" s="22">
        <f>'5A2A_NewVision'!AE64+'5A2B_Glencoe'!AE64+'5A2C_ISL'!AE64+'5A2D_Avoyelles'!AE64+'5A2E_Delhi'!AE64+'5A2F_BelleChasse'!AE64+'5A2H_MAX'!AE64</f>
        <v>0</v>
      </c>
      <c r="AF64" s="26">
        <f>'5A2A_NewVision'!AF64+'5A2B_Glencoe'!AF64+'5A2C_ISL'!AF64+'5A2D_Avoyelles'!AF64+'5A2E_Delhi'!AF64+'5A2F_BelleChasse'!AF64+'5A2H_MAX'!AF64</f>
        <v>0</v>
      </c>
    </row>
    <row r="65" spans="1:32" ht="16.149999999999999" customHeight="1" x14ac:dyDescent="0.2">
      <c r="A65" s="8">
        <v>59</v>
      </c>
      <c r="B65" s="9" t="s">
        <v>62</v>
      </c>
      <c r="C65" s="177">
        <f>'5A2A_NewVision'!C65+'5A2B_Glencoe'!C65+'5A2C_ISL'!C65+'5A2D_Avoyelles'!C65+'5A2E_Delhi'!C65+'5A2F_BelleChasse'!C65+'5A2H_MAX'!C65</f>
        <v>0</v>
      </c>
      <c r="D65" s="10">
        <f>'9_Per Pupil Summary'!O64</f>
        <v>6640.7282170511271</v>
      </c>
      <c r="E65" s="19">
        <f>'5A2A_NewVision'!E65+'5A2B_Glencoe'!E65+'5A2C_ISL'!E65+'5A2D_Avoyelles'!E65+'5A2E_Delhi'!E65+'5A2F_BelleChasse'!E65+'5A2H_MAX'!E65</f>
        <v>0</v>
      </c>
      <c r="F65" s="19"/>
      <c r="G65" s="19">
        <f>'5A2A_NewVision'!G65+'5A2B_Glencoe'!G65+'5A2C_ISL'!G65+'5A2D_Avoyelles'!G65+'5A2E_Delhi'!G65+'5A2F_BelleChasse'!G65+'5A2H_MAX'!G65</f>
        <v>0</v>
      </c>
      <c r="H65" s="190">
        <f>'5A2A_NewVision'!H65+'5A2B_Glencoe'!H65+'5A2C_ISL'!H65+'5A2D_Avoyelles'!H65+'5A2E_Delhi'!H65+'5A2F_BelleChasse'!H65+'5A2H_MAX'!H65</f>
        <v>0</v>
      </c>
      <c r="I65" s="10">
        <f>'9_Per Pupil Summary'!I64</f>
        <v>787.02161024087479</v>
      </c>
      <c r="J65" s="19">
        <f>'5A2A_NewVision'!J65+'5A2B_Glencoe'!J65+'5A2C_ISL'!J65+'5A2D_Avoyelles'!J65+'5A2E_Delhi'!J65+'5A2F_BelleChasse'!J65+'5A2H_MAX'!J65</f>
        <v>0</v>
      </c>
      <c r="K65" s="190">
        <f>'5A2A_NewVision'!K65+'5A2B_Glencoe'!K65+'5A2C_ISL'!K65+'5A2D_Avoyelles'!K65+'5A2E_Delhi'!K65+'5A2F_BelleChasse'!K65+'5A2H_MAX'!K65</f>
        <v>0</v>
      </c>
      <c r="L65" s="10">
        <f>'9_Per Pupil Summary'!J64</f>
        <v>214.64225733842042</v>
      </c>
      <c r="M65" s="19">
        <f>'5A2A_NewVision'!M65+'5A2B_Glencoe'!M65+'5A2C_ISL'!M65+'5A2D_Avoyelles'!M65+'5A2E_Delhi'!M65+'5A2F_BelleChasse'!M65+'5A2H_MAX'!M65</f>
        <v>0</v>
      </c>
      <c r="N65" s="190">
        <f>'5A2A_NewVision'!N65+'5A2B_Glencoe'!N65+'5A2C_ISL'!N65+'5A2D_Avoyelles'!N65+'5A2E_Delhi'!N65+'5A2F_BelleChasse'!N65+'5A2H_MAX'!N65</f>
        <v>0</v>
      </c>
      <c r="O65" s="10">
        <f>'9_Per Pupil Summary'!K64</f>
        <v>5366.0564334605097</v>
      </c>
      <c r="P65" s="19">
        <f>'5A2A_NewVision'!P65+'5A2B_Glencoe'!P65+'5A2C_ISL'!P65+'5A2D_Avoyelles'!P65+'5A2E_Delhi'!P65+'5A2F_BelleChasse'!P65+'5A2H_MAX'!P65</f>
        <v>0</v>
      </c>
      <c r="Q65" s="190">
        <f>'5A2A_NewVision'!Q65+'5A2B_Glencoe'!Q65+'5A2C_ISL'!Q65+'5A2D_Avoyelles'!Q65+'5A2E_Delhi'!Q65+'5A2F_BelleChasse'!Q65+'5A2H_MAX'!Q65</f>
        <v>0</v>
      </c>
      <c r="R65" s="10">
        <f>'9_Per Pupil Summary'!L64</f>
        <v>2146.422573384204</v>
      </c>
      <c r="S65" s="19">
        <f>'5A2A_NewVision'!S65+'5A2B_Glencoe'!S65+'5A2C_ISL'!S65+'5A2D_Avoyelles'!S65+'5A2E_Delhi'!S65+'5A2F_BelleChasse'!S65+'5A2H_MAX'!S65</f>
        <v>0</v>
      </c>
      <c r="T65" s="22">
        <f>'5A2A_NewVision'!T65+'5A2B_Glencoe'!T65+'5A2C_ISL'!T65+'5A2D_Avoyelles'!T65+'5A2E_Delhi'!T65+'5A2F_BelleChasse'!T65+'5A2H_MAX'!T65</f>
        <v>0</v>
      </c>
      <c r="U65" s="10">
        <f>'5A2A_NewVision'!U65+'5A2B_Glencoe'!U65+'5A2C_ISL'!U65+'5A2D_Avoyelles'!U65+'5A2E_Delhi'!U65+'5A2F_BelleChasse'!U65+'5A2H_MAX'!U65</f>
        <v>0</v>
      </c>
      <c r="V65" s="10">
        <f>'5A2A_NewVision'!V65+'5A2B_Glencoe'!V65+'5A2C_ISL'!V65+'5A2D_Avoyelles'!V65+'5A2E_Delhi'!V65+'5A2F_BelleChasse'!V65+'5A2H_MAX'!V65</f>
        <v>0</v>
      </c>
      <c r="W65" s="11">
        <f>'5A2A_NewVision'!W65+'5A2B_Glencoe'!W65+'5A2C_ISL'!W65+'5A2D_Avoyelles'!W65+'5A2E_Delhi'!W65+'5A2F_BelleChasse'!W65+'5A2H_MAX'!W65</f>
        <v>0</v>
      </c>
      <c r="X65" s="22">
        <f>'5A2A_NewVision'!X65+'5A2B_Glencoe'!X65+'5A2C_ISL'!X65+'5A2D_Avoyelles'!X65+'5A2E_Delhi'!X65+'5A2F_BelleChasse'!X65+'5A2H_MAX'!X65</f>
        <v>0</v>
      </c>
      <c r="Y65" s="19">
        <f>'5A2A_NewVision'!Y65+'5A2B_Glencoe'!Y65+'5A2C_ISL'!Y65+'5A2D_Avoyelles'!Y65+'5A2E_Delhi'!Y65+'5A2F_BelleChasse'!Y65+'5A2H_MAX'!Y65</f>
        <v>0</v>
      </c>
      <c r="Z65" s="22">
        <f>'5A2A_NewVision'!Z65+'5A2B_Glencoe'!Z65+'5A2C_ISL'!Z65+'5A2D_Avoyelles'!Z65+'5A2E_Delhi'!Z65+'5A2F_BelleChasse'!Z65+'5A2H_MAX'!Z65</f>
        <v>0</v>
      </c>
      <c r="AA65" s="10">
        <f>'5A2A_NewVision'!AA65+'5A2B_Glencoe'!AA65+'5A2C_ISL'!AA65+'5A2D_Avoyelles'!AA65+'5A2E_Delhi'!AA65+'5A2F_BelleChasse'!AA65+'5A2H_MAX'!AA65</f>
        <v>0</v>
      </c>
      <c r="AB65" s="22">
        <f>'5A2A_NewVision'!AB65+'5A2B_Glencoe'!AB65+'5A2C_ISL'!AB65+'5A2D_Avoyelles'!AB65+'5A2E_Delhi'!AB65+'5A2F_BelleChasse'!AB65+'5A2H_MAX'!AB65</f>
        <v>0</v>
      </c>
      <c r="AC65" s="10">
        <f>'5A2A_NewVision'!AC65+'5A2B_Glencoe'!AC65+'5A2C_ISL'!AC65+'5A2D_Avoyelles'!AC65+'5A2E_Delhi'!AC65+'5A2F_BelleChasse'!AC65+'5A2H_MAX'!AC65</f>
        <v>0</v>
      </c>
      <c r="AD65" s="10">
        <f>'5A2A_NewVision'!AD65+'5A2B_Glencoe'!AD65+'5A2C_ISL'!AD65+'5A2D_Avoyelles'!AD65+'5A2E_Delhi'!AD65+'5A2F_BelleChasse'!AD65+'5A2H_MAX'!AD65</f>
        <v>0</v>
      </c>
      <c r="AE65" s="22">
        <f>'5A2A_NewVision'!AE65+'5A2B_Glencoe'!AE65+'5A2C_ISL'!AE65+'5A2D_Avoyelles'!AE65+'5A2E_Delhi'!AE65+'5A2F_BelleChasse'!AE65+'5A2H_MAX'!AE65</f>
        <v>0</v>
      </c>
      <c r="AF65" s="26">
        <f>'5A2A_NewVision'!AF65+'5A2B_Glencoe'!AF65+'5A2C_ISL'!AF65+'5A2D_Avoyelles'!AF65+'5A2E_Delhi'!AF65+'5A2F_BelleChasse'!AF65+'5A2H_MAX'!AF65</f>
        <v>0</v>
      </c>
    </row>
    <row r="66" spans="1:32" ht="16.149999999999999" customHeight="1" x14ac:dyDescent="0.2">
      <c r="A66" s="3">
        <v>60</v>
      </c>
      <c r="B66" s="4" t="s">
        <v>63</v>
      </c>
      <c r="C66" s="178">
        <f>'5A2A_NewVision'!C66+'5A2B_Glencoe'!C66+'5A2C_ISL'!C66+'5A2D_Avoyelles'!C66+'5A2E_Delhi'!C66+'5A2F_BelleChasse'!C66+'5A2H_MAX'!C66</f>
        <v>0</v>
      </c>
      <c r="D66" s="5">
        <f>'9_Per Pupil Summary'!O65</f>
        <v>9586.0333519017659</v>
      </c>
      <c r="E66" s="20">
        <f>'5A2A_NewVision'!E66+'5A2B_Glencoe'!E66+'5A2C_ISL'!E66+'5A2D_Avoyelles'!E66+'5A2E_Delhi'!E66+'5A2F_BelleChasse'!E66+'5A2H_MAX'!E66</f>
        <v>0</v>
      </c>
      <c r="F66" s="20"/>
      <c r="G66" s="20">
        <f>'5A2A_NewVision'!G66+'5A2B_Glencoe'!G66+'5A2C_ISL'!G66+'5A2D_Avoyelles'!G66+'5A2E_Delhi'!G66+'5A2F_BelleChasse'!G66+'5A2H_MAX'!G66</f>
        <v>0</v>
      </c>
      <c r="H66" s="191">
        <f>'5A2A_NewVision'!H66+'5A2B_Glencoe'!H66+'5A2C_ISL'!H66+'5A2D_Avoyelles'!H66+'5A2E_Delhi'!H66+'5A2F_BelleChasse'!H66+'5A2H_MAX'!H66</f>
        <v>0</v>
      </c>
      <c r="I66" s="5">
        <f>'9_Per Pupil Summary'!I65</f>
        <v>652.66875185063645</v>
      </c>
      <c r="J66" s="20">
        <f>'5A2A_NewVision'!J66+'5A2B_Glencoe'!J66+'5A2C_ISL'!J66+'5A2D_Avoyelles'!J66+'5A2E_Delhi'!J66+'5A2F_BelleChasse'!J66+'5A2H_MAX'!J66</f>
        <v>0</v>
      </c>
      <c r="K66" s="191">
        <f>'5A2A_NewVision'!K66+'5A2B_Glencoe'!K66+'5A2C_ISL'!K66+'5A2D_Avoyelles'!K66+'5A2E_Delhi'!K66+'5A2F_BelleChasse'!K66+'5A2H_MAX'!K66</f>
        <v>0</v>
      </c>
      <c r="L66" s="5">
        <f>'9_Per Pupil Summary'!J65</f>
        <v>178.00056868653721</v>
      </c>
      <c r="M66" s="20">
        <f>'5A2A_NewVision'!M66+'5A2B_Glencoe'!M66+'5A2C_ISL'!M66+'5A2D_Avoyelles'!M66+'5A2E_Delhi'!M66+'5A2F_BelleChasse'!M66+'5A2H_MAX'!M66</f>
        <v>0</v>
      </c>
      <c r="N66" s="191">
        <f>'5A2A_NewVision'!N66+'5A2B_Glencoe'!N66+'5A2C_ISL'!N66+'5A2D_Avoyelles'!N66+'5A2E_Delhi'!N66+'5A2F_BelleChasse'!N66+'5A2H_MAX'!N66</f>
        <v>0</v>
      </c>
      <c r="O66" s="5">
        <f>'9_Per Pupil Summary'!K65</f>
        <v>4450.0142171634307</v>
      </c>
      <c r="P66" s="20">
        <f>'5A2A_NewVision'!P66+'5A2B_Glencoe'!P66+'5A2C_ISL'!P66+'5A2D_Avoyelles'!P66+'5A2E_Delhi'!P66+'5A2F_BelleChasse'!P66+'5A2H_MAX'!P66</f>
        <v>0</v>
      </c>
      <c r="Q66" s="191">
        <f>'5A2A_NewVision'!Q66+'5A2B_Glencoe'!Q66+'5A2C_ISL'!Q66+'5A2D_Avoyelles'!Q66+'5A2E_Delhi'!Q66+'5A2F_BelleChasse'!Q66+'5A2H_MAX'!Q66</f>
        <v>0</v>
      </c>
      <c r="R66" s="5">
        <f>'9_Per Pupil Summary'!L65</f>
        <v>1780.0056868653724</v>
      </c>
      <c r="S66" s="20">
        <f>'5A2A_NewVision'!S66+'5A2B_Glencoe'!S66+'5A2C_ISL'!S66+'5A2D_Avoyelles'!S66+'5A2E_Delhi'!S66+'5A2F_BelleChasse'!S66+'5A2H_MAX'!S66</f>
        <v>0</v>
      </c>
      <c r="T66" s="23">
        <f>'5A2A_NewVision'!T66+'5A2B_Glencoe'!T66+'5A2C_ISL'!T66+'5A2D_Avoyelles'!T66+'5A2E_Delhi'!T66+'5A2F_BelleChasse'!T66+'5A2H_MAX'!T66</f>
        <v>0</v>
      </c>
      <c r="U66" s="5">
        <f>'5A2A_NewVision'!U66+'5A2B_Glencoe'!U66+'5A2C_ISL'!U66+'5A2D_Avoyelles'!U66+'5A2E_Delhi'!U66+'5A2F_BelleChasse'!U66+'5A2H_MAX'!U66</f>
        <v>0</v>
      </c>
      <c r="V66" s="5">
        <f>'5A2A_NewVision'!V66+'5A2B_Glencoe'!V66+'5A2C_ISL'!V66+'5A2D_Avoyelles'!V66+'5A2E_Delhi'!V66+'5A2F_BelleChasse'!V66+'5A2H_MAX'!V66</f>
        <v>0</v>
      </c>
      <c r="W66" s="6">
        <f>'5A2A_NewVision'!W66+'5A2B_Glencoe'!W66+'5A2C_ISL'!W66+'5A2D_Avoyelles'!W66+'5A2E_Delhi'!W66+'5A2F_BelleChasse'!W66+'5A2H_MAX'!W66</f>
        <v>0</v>
      </c>
      <c r="X66" s="23">
        <f>'5A2A_NewVision'!X66+'5A2B_Glencoe'!X66+'5A2C_ISL'!X66+'5A2D_Avoyelles'!X66+'5A2E_Delhi'!X66+'5A2F_BelleChasse'!X66+'5A2H_MAX'!X66</f>
        <v>0</v>
      </c>
      <c r="Y66" s="20">
        <f>'5A2A_NewVision'!Y66+'5A2B_Glencoe'!Y66+'5A2C_ISL'!Y66+'5A2D_Avoyelles'!Y66+'5A2E_Delhi'!Y66+'5A2F_BelleChasse'!Y66+'5A2H_MAX'!Y66</f>
        <v>0</v>
      </c>
      <c r="Z66" s="23">
        <f>'5A2A_NewVision'!Z66+'5A2B_Glencoe'!Z66+'5A2C_ISL'!Z66+'5A2D_Avoyelles'!Z66+'5A2E_Delhi'!Z66+'5A2F_BelleChasse'!Z66+'5A2H_MAX'!Z66</f>
        <v>0</v>
      </c>
      <c r="AA66" s="5">
        <f>'5A2A_NewVision'!AA66+'5A2B_Glencoe'!AA66+'5A2C_ISL'!AA66+'5A2D_Avoyelles'!AA66+'5A2E_Delhi'!AA66+'5A2F_BelleChasse'!AA66+'5A2H_MAX'!AA66</f>
        <v>0</v>
      </c>
      <c r="AB66" s="23">
        <f>'5A2A_NewVision'!AB66+'5A2B_Glencoe'!AB66+'5A2C_ISL'!AB66+'5A2D_Avoyelles'!AB66+'5A2E_Delhi'!AB66+'5A2F_BelleChasse'!AB66+'5A2H_MAX'!AB66</f>
        <v>0</v>
      </c>
      <c r="AC66" s="7">
        <f>'5A2A_NewVision'!AC66+'5A2B_Glencoe'!AC66+'5A2C_ISL'!AC66+'5A2D_Avoyelles'!AC66+'5A2E_Delhi'!AC66+'5A2F_BelleChasse'!AC66+'5A2H_MAX'!AC66</f>
        <v>0</v>
      </c>
      <c r="AD66" s="5">
        <f>'5A2A_NewVision'!AD66+'5A2B_Glencoe'!AD66+'5A2C_ISL'!AD66+'5A2D_Avoyelles'!AD66+'5A2E_Delhi'!AD66+'5A2F_BelleChasse'!AD66+'5A2H_MAX'!AD66</f>
        <v>0</v>
      </c>
      <c r="AE66" s="24">
        <f>'5A2A_NewVision'!AE66+'5A2B_Glencoe'!AE66+'5A2C_ISL'!AE66+'5A2D_Avoyelles'!AE66+'5A2E_Delhi'!AE66+'5A2F_BelleChasse'!AE66+'5A2H_MAX'!AE66</f>
        <v>0</v>
      </c>
      <c r="AF66" s="24">
        <f>'5A2A_NewVision'!AF66+'5A2B_Glencoe'!AF66+'5A2C_ISL'!AF66+'5A2D_Avoyelles'!AF66+'5A2E_Delhi'!AF66+'5A2F_BelleChasse'!AF66+'5A2H_MAX'!AF66</f>
        <v>0</v>
      </c>
    </row>
    <row r="67" spans="1:32" ht="16.149999999999999" customHeight="1" x14ac:dyDescent="0.2">
      <c r="A67" s="12">
        <v>61</v>
      </c>
      <c r="B67" s="13" t="s">
        <v>64</v>
      </c>
      <c r="C67" s="176">
        <f>'5A2A_NewVision'!C67+'5A2B_Glencoe'!C67+'5A2C_ISL'!C67+'5A2D_Avoyelles'!C67+'5A2E_Delhi'!C67+'5A2F_BelleChasse'!C67+'5A2H_MAX'!C67</f>
        <v>0</v>
      </c>
      <c r="D67" s="14">
        <f>'9_Per Pupil Summary'!O66</f>
        <v>13976.817807199637</v>
      </c>
      <c r="E67" s="18">
        <f>'5A2A_NewVision'!E67+'5A2B_Glencoe'!E67+'5A2C_ISL'!E67+'5A2D_Avoyelles'!E67+'5A2E_Delhi'!E67+'5A2F_BelleChasse'!E67+'5A2H_MAX'!E67</f>
        <v>0</v>
      </c>
      <c r="F67" s="18"/>
      <c r="G67" s="18">
        <f>'5A2A_NewVision'!G67+'5A2B_Glencoe'!G67+'5A2C_ISL'!G67+'5A2D_Avoyelles'!G67+'5A2E_Delhi'!G67+'5A2F_BelleChasse'!G67+'5A2H_MAX'!G67</f>
        <v>0</v>
      </c>
      <c r="H67" s="189">
        <f>'5A2A_NewVision'!H67+'5A2B_Glencoe'!H67+'5A2C_ISL'!H67+'5A2D_Avoyelles'!H67+'5A2E_Delhi'!H67+'5A2F_BelleChasse'!H67+'5A2H_MAX'!H67</f>
        <v>0</v>
      </c>
      <c r="I67" s="14">
        <f>'9_Per Pupil Summary'!I66</f>
        <v>414.36134211464815</v>
      </c>
      <c r="J67" s="18">
        <f>'5A2A_NewVision'!J67+'5A2B_Glencoe'!J67+'5A2C_ISL'!J67+'5A2D_Avoyelles'!J67+'5A2E_Delhi'!J67+'5A2F_BelleChasse'!J67+'5A2H_MAX'!J67</f>
        <v>0</v>
      </c>
      <c r="K67" s="189">
        <f>'5A2A_NewVision'!K67+'5A2B_Glencoe'!K67+'5A2C_ISL'!K67+'5A2D_Avoyelles'!K67+'5A2E_Delhi'!K67+'5A2F_BelleChasse'!K67+'5A2H_MAX'!K67</f>
        <v>0</v>
      </c>
      <c r="L67" s="14">
        <f>'9_Per Pupil Summary'!J66</f>
        <v>113.00763875854039</v>
      </c>
      <c r="M67" s="18">
        <f>'5A2A_NewVision'!M67+'5A2B_Glencoe'!M67+'5A2C_ISL'!M67+'5A2D_Avoyelles'!M67+'5A2E_Delhi'!M67+'5A2F_BelleChasse'!M67+'5A2H_MAX'!M67</f>
        <v>0</v>
      </c>
      <c r="N67" s="189">
        <f>'5A2A_NewVision'!N67+'5A2B_Glencoe'!N67+'5A2C_ISL'!N67+'5A2D_Avoyelles'!N67+'5A2E_Delhi'!N67+'5A2F_BelleChasse'!N67+'5A2H_MAX'!N67</f>
        <v>0</v>
      </c>
      <c r="O67" s="14">
        <f>'9_Per Pupil Summary'!K66</f>
        <v>2825.1909689635099</v>
      </c>
      <c r="P67" s="18">
        <f>'5A2A_NewVision'!P67+'5A2B_Glencoe'!P67+'5A2C_ISL'!P67+'5A2D_Avoyelles'!P67+'5A2E_Delhi'!P67+'5A2F_BelleChasse'!P67+'5A2H_MAX'!P67</f>
        <v>0</v>
      </c>
      <c r="Q67" s="189">
        <f>'5A2A_NewVision'!Q67+'5A2B_Glencoe'!Q67+'5A2C_ISL'!Q67+'5A2D_Avoyelles'!Q67+'5A2E_Delhi'!Q67+'5A2F_BelleChasse'!Q67+'5A2H_MAX'!Q67</f>
        <v>0</v>
      </c>
      <c r="R67" s="14">
        <f>'9_Per Pupil Summary'!L66</f>
        <v>1130.0763875854041</v>
      </c>
      <c r="S67" s="18">
        <f>'5A2A_NewVision'!S67+'5A2B_Glencoe'!S67+'5A2C_ISL'!S67+'5A2D_Avoyelles'!S67+'5A2E_Delhi'!S67+'5A2F_BelleChasse'!S67+'5A2H_MAX'!S67</f>
        <v>0</v>
      </c>
      <c r="T67" s="21">
        <f>'5A2A_NewVision'!T67+'5A2B_Glencoe'!T67+'5A2C_ISL'!T67+'5A2D_Avoyelles'!T67+'5A2E_Delhi'!T67+'5A2F_BelleChasse'!T67+'5A2H_MAX'!T67</f>
        <v>0</v>
      </c>
      <c r="U67" s="14">
        <f>'5A2A_NewVision'!U67+'5A2B_Glencoe'!U67+'5A2C_ISL'!U67+'5A2D_Avoyelles'!U67+'5A2E_Delhi'!U67+'5A2F_BelleChasse'!U67+'5A2H_MAX'!U67</f>
        <v>0</v>
      </c>
      <c r="V67" s="14">
        <f>'5A2A_NewVision'!V67+'5A2B_Glencoe'!V67+'5A2C_ISL'!V67+'5A2D_Avoyelles'!V67+'5A2E_Delhi'!V67+'5A2F_BelleChasse'!V67+'5A2H_MAX'!V67</f>
        <v>0</v>
      </c>
      <c r="W67" s="15">
        <f>'5A2A_NewVision'!W67+'5A2B_Glencoe'!W67+'5A2C_ISL'!W67+'5A2D_Avoyelles'!W67+'5A2E_Delhi'!W67+'5A2F_BelleChasse'!W67+'5A2H_MAX'!W67</f>
        <v>0</v>
      </c>
      <c r="X67" s="21">
        <f>'5A2A_NewVision'!X67+'5A2B_Glencoe'!X67+'5A2C_ISL'!X67+'5A2D_Avoyelles'!X67+'5A2E_Delhi'!X67+'5A2F_BelleChasse'!X67+'5A2H_MAX'!X67</f>
        <v>0</v>
      </c>
      <c r="Y67" s="18">
        <f>'5A2A_NewVision'!Y67+'5A2B_Glencoe'!Y67+'5A2C_ISL'!Y67+'5A2D_Avoyelles'!Y67+'5A2E_Delhi'!Y67+'5A2F_BelleChasse'!Y67+'5A2H_MAX'!Y67</f>
        <v>0</v>
      </c>
      <c r="Z67" s="21">
        <f>'5A2A_NewVision'!Z67+'5A2B_Glencoe'!Z67+'5A2C_ISL'!Z67+'5A2D_Avoyelles'!Z67+'5A2E_Delhi'!Z67+'5A2F_BelleChasse'!Z67+'5A2H_MAX'!Z67</f>
        <v>0</v>
      </c>
      <c r="AA67" s="14">
        <f>'5A2A_NewVision'!AA67+'5A2B_Glencoe'!AA67+'5A2C_ISL'!AA67+'5A2D_Avoyelles'!AA67+'5A2E_Delhi'!AA67+'5A2F_BelleChasse'!AA67+'5A2H_MAX'!AA67</f>
        <v>0</v>
      </c>
      <c r="AB67" s="21">
        <f>'5A2A_NewVision'!AB67+'5A2B_Glencoe'!AB67+'5A2C_ISL'!AB67+'5A2D_Avoyelles'!AB67+'5A2E_Delhi'!AB67+'5A2F_BelleChasse'!AB67+'5A2H_MAX'!AB67</f>
        <v>0</v>
      </c>
      <c r="AC67" s="14">
        <f>'5A2A_NewVision'!AC67+'5A2B_Glencoe'!AC67+'5A2C_ISL'!AC67+'5A2D_Avoyelles'!AC67+'5A2E_Delhi'!AC67+'5A2F_BelleChasse'!AC67+'5A2H_MAX'!AC67</f>
        <v>0</v>
      </c>
      <c r="AD67" s="14">
        <f>'5A2A_NewVision'!AD67+'5A2B_Glencoe'!AD67+'5A2C_ISL'!AD67+'5A2D_Avoyelles'!AD67+'5A2E_Delhi'!AD67+'5A2F_BelleChasse'!AD67+'5A2H_MAX'!AD67</f>
        <v>0</v>
      </c>
      <c r="AE67" s="21">
        <f>'5A2A_NewVision'!AE67+'5A2B_Glencoe'!AE67+'5A2C_ISL'!AE67+'5A2D_Avoyelles'!AE67+'5A2E_Delhi'!AE67+'5A2F_BelleChasse'!AE67+'5A2H_MAX'!AE67</f>
        <v>0</v>
      </c>
      <c r="AF67" s="25">
        <f>'5A2A_NewVision'!AF67+'5A2B_Glencoe'!AF67+'5A2C_ISL'!AF67+'5A2D_Avoyelles'!AF67+'5A2E_Delhi'!AF67+'5A2F_BelleChasse'!AF67+'5A2H_MAX'!AF67</f>
        <v>0</v>
      </c>
    </row>
    <row r="68" spans="1:32" ht="16.149999999999999" customHeight="1" x14ac:dyDescent="0.2">
      <c r="A68" s="8">
        <v>62</v>
      </c>
      <c r="B68" s="9" t="s">
        <v>65</v>
      </c>
      <c r="C68" s="177">
        <f>'5A2A_NewVision'!C68+'5A2B_Glencoe'!C68+'5A2C_ISL'!C68+'5A2D_Avoyelles'!C68+'5A2E_Delhi'!C68+'5A2F_BelleChasse'!C68+'5A2H_MAX'!C68</f>
        <v>0</v>
      </c>
      <c r="D68" s="10">
        <f>'9_Per Pupil Summary'!O67</f>
        <v>7439.5249070834179</v>
      </c>
      <c r="E68" s="19">
        <f>'5A2A_NewVision'!E68+'5A2B_Glencoe'!E68+'5A2C_ISL'!E68+'5A2D_Avoyelles'!E68+'5A2E_Delhi'!E68+'5A2F_BelleChasse'!E68+'5A2H_MAX'!E68</f>
        <v>0</v>
      </c>
      <c r="F68" s="19"/>
      <c r="G68" s="19">
        <f>'5A2A_NewVision'!G68+'5A2B_Glencoe'!G68+'5A2C_ISL'!G68+'5A2D_Avoyelles'!G68+'5A2E_Delhi'!G68+'5A2F_BelleChasse'!G68+'5A2H_MAX'!G68</f>
        <v>0</v>
      </c>
      <c r="H68" s="190">
        <f>'5A2A_NewVision'!H68+'5A2B_Glencoe'!H68+'5A2C_ISL'!H68+'5A2D_Avoyelles'!H68+'5A2E_Delhi'!H68+'5A2F_BelleChasse'!H68+'5A2H_MAX'!H68</f>
        <v>0</v>
      </c>
      <c r="I68" s="10">
        <f>'9_Per Pupil Summary'!I67</f>
        <v>726.47691668410039</v>
      </c>
      <c r="J68" s="19">
        <f>'5A2A_NewVision'!J68+'5A2B_Glencoe'!J68+'5A2C_ISL'!J68+'5A2D_Avoyelles'!J68+'5A2E_Delhi'!J68+'5A2F_BelleChasse'!J68+'5A2H_MAX'!J68</f>
        <v>0</v>
      </c>
      <c r="K68" s="190">
        <f>'5A2A_NewVision'!K68+'5A2B_Glencoe'!K68+'5A2C_ISL'!K68+'5A2D_Avoyelles'!K68+'5A2E_Delhi'!K68+'5A2F_BelleChasse'!K68+'5A2H_MAX'!K68</f>
        <v>0</v>
      </c>
      <c r="L68" s="10">
        <f>'9_Per Pupil Summary'!J67</f>
        <v>198.13006818657283</v>
      </c>
      <c r="M68" s="19">
        <f>'5A2A_NewVision'!M68+'5A2B_Glencoe'!M68+'5A2C_ISL'!M68+'5A2D_Avoyelles'!M68+'5A2E_Delhi'!M68+'5A2F_BelleChasse'!M68+'5A2H_MAX'!M68</f>
        <v>0</v>
      </c>
      <c r="N68" s="190">
        <f>'5A2A_NewVision'!N68+'5A2B_Glencoe'!N68+'5A2C_ISL'!N68+'5A2D_Avoyelles'!N68+'5A2E_Delhi'!N68+'5A2F_BelleChasse'!N68+'5A2H_MAX'!N68</f>
        <v>0</v>
      </c>
      <c r="O68" s="10">
        <f>'9_Per Pupil Summary'!K67</f>
        <v>4953.2517046643206</v>
      </c>
      <c r="P68" s="19">
        <f>'5A2A_NewVision'!P68+'5A2B_Glencoe'!P68+'5A2C_ISL'!P68+'5A2D_Avoyelles'!P68+'5A2E_Delhi'!P68+'5A2F_BelleChasse'!P68+'5A2H_MAX'!P68</f>
        <v>0</v>
      </c>
      <c r="Q68" s="190">
        <f>'5A2A_NewVision'!Q68+'5A2B_Glencoe'!Q68+'5A2C_ISL'!Q68+'5A2D_Avoyelles'!Q68+'5A2E_Delhi'!Q68+'5A2F_BelleChasse'!Q68+'5A2H_MAX'!Q68</f>
        <v>0</v>
      </c>
      <c r="R68" s="10">
        <f>'9_Per Pupil Summary'!L67</f>
        <v>1981.3006818657282</v>
      </c>
      <c r="S68" s="19">
        <f>'5A2A_NewVision'!S68+'5A2B_Glencoe'!S68+'5A2C_ISL'!S68+'5A2D_Avoyelles'!S68+'5A2E_Delhi'!S68+'5A2F_BelleChasse'!S68+'5A2H_MAX'!S68</f>
        <v>0</v>
      </c>
      <c r="T68" s="22">
        <f>'5A2A_NewVision'!T68+'5A2B_Glencoe'!T68+'5A2C_ISL'!T68+'5A2D_Avoyelles'!T68+'5A2E_Delhi'!T68+'5A2F_BelleChasse'!T68+'5A2H_MAX'!T68</f>
        <v>0</v>
      </c>
      <c r="U68" s="10">
        <f>'5A2A_NewVision'!U68+'5A2B_Glencoe'!U68+'5A2C_ISL'!U68+'5A2D_Avoyelles'!U68+'5A2E_Delhi'!U68+'5A2F_BelleChasse'!U68+'5A2H_MAX'!U68</f>
        <v>0</v>
      </c>
      <c r="V68" s="10">
        <f>'5A2A_NewVision'!V68+'5A2B_Glencoe'!V68+'5A2C_ISL'!V68+'5A2D_Avoyelles'!V68+'5A2E_Delhi'!V68+'5A2F_BelleChasse'!V68+'5A2H_MAX'!V68</f>
        <v>0</v>
      </c>
      <c r="W68" s="11">
        <f>'5A2A_NewVision'!W68+'5A2B_Glencoe'!W68+'5A2C_ISL'!W68+'5A2D_Avoyelles'!W68+'5A2E_Delhi'!W68+'5A2F_BelleChasse'!W68+'5A2H_MAX'!W68</f>
        <v>0</v>
      </c>
      <c r="X68" s="22">
        <f>'5A2A_NewVision'!X68+'5A2B_Glencoe'!X68+'5A2C_ISL'!X68+'5A2D_Avoyelles'!X68+'5A2E_Delhi'!X68+'5A2F_BelleChasse'!X68+'5A2H_MAX'!X68</f>
        <v>0</v>
      </c>
      <c r="Y68" s="19">
        <f>'5A2A_NewVision'!Y68+'5A2B_Glencoe'!Y68+'5A2C_ISL'!Y68+'5A2D_Avoyelles'!Y68+'5A2E_Delhi'!Y68+'5A2F_BelleChasse'!Y68+'5A2H_MAX'!Y68</f>
        <v>0</v>
      </c>
      <c r="Z68" s="22">
        <f>'5A2A_NewVision'!Z68+'5A2B_Glencoe'!Z68+'5A2C_ISL'!Z68+'5A2D_Avoyelles'!Z68+'5A2E_Delhi'!Z68+'5A2F_BelleChasse'!Z68+'5A2H_MAX'!Z68</f>
        <v>0</v>
      </c>
      <c r="AA68" s="10">
        <f>'5A2A_NewVision'!AA68+'5A2B_Glencoe'!AA68+'5A2C_ISL'!AA68+'5A2D_Avoyelles'!AA68+'5A2E_Delhi'!AA68+'5A2F_BelleChasse'!AA68+'5A2H_MAX'!AA68</f>
        <v>0</v>
      </c>
      <c r="AB68" s="22">
        <f>'5A2A_NewVision'!AB68+'5A2B_Glencoe'!AB68+'5A2C_ISL'!AB68+'5A2D_Avoyelles'!AB68+'5A2E_Delhi'!AB68+'5A2F_BelleChasse'!AB68+'5A2H_MAX'!AB68</f>
        <v>0</v>
      </c>
      <c r="AC68" s="10">
        <f>'5A2A_NewVision'!AC68+'5A2B_Glencoe'!AC68+'5A2C_ISL'!AC68+'5A2D_Avoyelles'!AC68+'5A2E_Delhi'!AC68+'5A2F_BelleChasse'!AC68+'5A2H_MAX'!AC68</f>
        <v>0</v>
      </c>
      <c r="AD68" s="10">
        <f>'5A2A_NewVision'!AD68+'5A2B_Glencoe'!AD68+'5A2C_ISL'!AD68+'5A2D_Avoyelles'!AD68+'5A2E_Delhi'!AD68+'5A2F_BelleChasse'!AD68+'5A2H_MAX'!AD68</f>
        <v>0</v>
      </c>
      <c r="AE68" s="22">
        <f>'5A2A_NewVision'!AE68+'5A2B_Glencoe'!AE68+'5A2C_ISL'!AE68+'5A2D_Avoyelles'!AE68+'5A2E_Delhi'!AE68+'5A2F_BelleChasse'!AE68+'5A2H_MAX'!AE68</f>
        <v>0</v>
      </c>
      <c r="AF68" s="26">
        <f>'5A2A_NewVision'!AF68+'5A2B_Glencoe'!AF68+'5A2C_ISL'!AF68+'5A2D_Avoyelles'!AF68+'5A2E_Delhi'!AF68+'5A2F_BelleChasse'!AF68+'5A2H_MAX'!AF68</f>
        <v>0</v>
      </c>
    </row>
    <row r="69" spans="1:32" ht="16.149999999999999" customHeight="1" x14ac:dyDescent="0.2">
      <c r="A69" s="8">
        <v>63</v>
      </c>
      <c r="B69" s="9" t="s">
        <v>66</v>
      </c>
      <c r="C69" s="177">
        <f>'5A2A_NewVision'!C69+'5A2B_Glencoe'!C69+'5A2C_ISL'!C69+'5A2D_Avoyelles'!C69+'5A2E_Delhi'!C69+'5A2F_BelleChasse'!C69+'5A2H_MAX'!C69</f>
        <v>0</v>
      </c>
      <c r="D69" s="10">
        <f>'9_Per Pupil Summary'!O68</f>
        <v>14779.015974795706</v>
      </c>
      <c r="E69" s="19">
        <f>'5A2A_NewVision'!E69+'5A2B_Glencoe'!E69+'5A2C_ISL'!E69+'5A2D_Avoyelles'!E69+'5A2E_Delhi'!E69+'5A2F_BelleChasse'!E69+'5A2H_MAX'!E69</f>
        <v>0</v>
      </c>
      <c r="F69" s="19"/>
      <c r="G69" s="19">
        <f>'5A2A_NewVision'!G69+'5A2B_Glencoe'!G69+'5A2C_ISL'!G69+'5A2D_Avoyelles'!G69+'5A2E_Delhi'!G69+'5A2F_BelleChasse'!G69+'5A2H_MAX'!G69</f>
        <v>0</v>
      </c>
      <c r="H69" s="190">
        <f>'5A2A_NewVision'!H69+'5A2B_Glencoe'!H69+'5A2C_ISL'!H69+'5A2D_Avoyelles'!H69+'5A2E_Delhi'!H69+'5A2F_BelleChasse'!H69+'5A2H_MAX'!H69</f>
        <v>0</v>
      </c>
      <c r="I69" s="10">
        <f>'9_Per Pupil Summary'!I68</f>
        <v>386.38146515587704</v>
      </c>
      <c r="J69" s="19">
        <f>'5A2A_NewVision'!J69+'5A2B_Glencoe'!J69+'5A2C_ISL'!J69+'5A2D_Avoyelles'!J69+'5A2E_Delhi'!J69+'5A2F_BelleChasse'!J69+'5A2H_MAX'!J69</f>
        <v>0</v>
      </c>
      <c r="K69" s="190">
        <f>'5A2A_NewVision'!K69+'5A2B_Glencoe'!K69+'5A2C_ISL'!K69+'5A2D_Avoyelles'!K69+'5A2E_Delhi'!K69+'5A2F_BelleChasse'!K69+'5A2H_MAX'!K69</f>
        <v>0</v>
      </c>
      <c r="L69" s="10">
        <f>'9_Per Pupil Summary'!J68</f>
        <v>105.37676322433009</v>
      </c>
      <c r="M69" s="19">
        <f>'5A2A_NewVision'!M69+'5A2B_Glencoe'!M69+'5A2C_ISL'!M69+'5A2D_Avoyelles'!M69+'5A2E_Delhi'!M69+'5A2F_BelleChasse'!M69+'5A2H_MAX'!M69</f>
        <v>0</v>
      </c>
      <c r="N69" s="190">
        <f>'5A2A_NewVision'!N69+'5A2B_Glencoe'!N69+'5A2C_ISL'!N69+'5A2D_Avoyelles'!N69+'5A2E_Delhi'!N69+'5A2F_BelleChasse'!N69+'5A2H_MAX'!N69</f>
        <v>0</v>
      </c>
      <c r="O69" s="10">
        <f>'9_Per Pupil Summary'!K68</f>
        <v>2634.4190806082524</v>
      </c>
      <c r="P69" s="19">
        <f>'5A2A_NewVision'!P69+'5A2B_Glencoe'!P69+'5A2C_ISL'!P69+'5A2D_Avoyelles'!P69+'5A2E_Delhi'!P69+'5A2F_BelleChasse'!P69+'5A2H_MAX'!P69</f>
        <v>0</v>
      </c>
      <c r="Q69" s="190">
        <f>'5A2A_NewVision'!Q69+'5A2B_Glencoe'!Q69+'5A2C_ISL'!Q69+'5A2D_Avoyelles'!Q69+'5A2E_Delhi'!Q69+'5A2F_BelleChasse'!Q69+'5A2H_MAX'!Q69</f>
        <v>0</v>
      </c>
      <c r="R69" s="10">
        <f>'9_Per Pupil Summary'!L68</f>
        <v>1053.7676322433008</v>
      </c>
      <c r="S69" s="19">
        <f>'5A2A_NewVision'!S69+'5A2B_Glencoe'!S69+'5A2C_ISL'!S69+'5A2D_Avoyelles'!S69+'5A2E_Delhi'!S69+'5A2F_BelleChasse'!S69+'5A2H_MAX'!S69</f>
        <v>0</v>
      </c>
      <c r="T69" s="22">
        <f>'5A2A_NewVision'!T69+'5A2B_Glencoe'!T69+'5A2C_ISL'!T69+'5A2D_Avoyelles'!T69+'5A2E_Delhi'!T69+'5A2F_BelleChasse'!T69+'5A2H_MAX'!T69</f>
        <v>0</v>
      </c>
      <c r="U69" s="10">
        <f>'5A2A_NewVision'!U69+'5A2B_Glencoe'!U69+'5A2C_ISL'!U69+'5A2D_Avoyelles'!U69+'5A2E_Delhi'!U69+'5A2F_BelleChasse'!U69+'5A2H_MAX'!U69</f>
        <v>0</v>
      </c>
      <c r="V69" s="10">
        <f>'5A2A_NewVision'!V69+'5A2B_Glencoe'!V69+'5A2C_ISL'!V69+'5A2D_Avoyelles'!V69+'5A2E_Delhi'!V69+'5A2F_BelleChasse'!V69+'5A2H_MAX'!V69</f>
        <v>0</v>
      </c>
      <c r="W69" s="11">
        <f>'5A2A_NewVision'!W69+'5A2B_Glencoe'!W69+'5A2C_ISL'!W69+'5A2D_Avoyelles'!W69+'5A2E_Delhi'!W69+'5A2F_BelleChasse'!W69+'5A2H_MAX'!W69</f>
        <v>0</v>
      </c>
      <c r="X69" s="22">
        <f>'5A2A_NewVision'!X69+'5A2B_Glencoe'!X69+'5A2C_ISL'!X69+'5A2D_Avoyelles'!X69+'5A2E_Delhi'!X69+'5A2F_BelleChasse'!X69+'5A2H_MAX'!X69</f>
        <v>0</v>
      </c>
      <c r="Y69" s="19">
        <f>'5A2A_NewVision'!Y69+'5A2B_Glencoe'!Y69+'5A2C_ISL'!Y69+'5A2D_Avoyelles'!Y69+'5A2E_Delhi'!Y69+'5A2F_BelleChasse'!Y69+'5A2H_MAX'!Y69</f>
        <v>0</v>
      </c>
      <c r="Z69" s="22">
        <f>'5A2A_NewVision'!Z69+'5A2B_Glencoe'!Z69+'5A2C_ISL'!Z69+'5A2D_Avoyelles'!Z69+'5A2E_Delhi'!Z69+'5A2F_BelleChasse'!Z69+'5A2H_MAX'!Z69</f>
        <v>0</v>
      </c>
      <c r="AA69" s="10">
        <f>'5A2A_NewVision'!AA69+'5A2B_Glencoe'!AA69+'5A2C_ISL'!AA69+'5A2D_Avoyelles'!AA69+'5A2E_Delhi'!AA69+'5A2F_BelleChasse'!AA69+'5A2H_MAX'!AA69</f>
        <v>0</v>
      </c>
      <c r="AB69" s="22">
        <f>'5A2A_NewVision'!AB69+'5A2B_Glencoe'!AB69+'5A2C_ISL'!AB69+'5A2D_Avoyelles'!AB69+'5A2E_Delhi'!AB69+'5A2F_BelleChasse'!AB69+'5A2H_MAX'!AB69</f>
        <v>0</v>
      </c>
      <c r="AC69" s="10">
        <f>'5A2A_NewVision'!AC69+'5A2B_Glencoe'!AC69+'5A2C_ISL'!AC69+'5A2D_Avoyelles'!AC69+'5A2E_Delhi'!AC69+'5A2F_BelleChasse'!AC69+'5A2H_MAX'!AC69</f>
        <v>0</v>
      </c>
      <c r="AD69" s="10">
        <f>'5A2A_NewVision'!AD69+'5A2B_Glencoe'!AD69+'5A2C_ISL'!AD69+'5A2D_Avoyelles'!AD69+'5A2E_Delhi'!AD69+'5A2F_BelleChasse'!AD69+'5A2H_MAX'!AD69</f>
        <v>0</v>
      </c>
      <c r="AE69" s="22">
        <f>'5A2A_NewVision'!AE69+'5A2B_Glencoe'!AE69+'5A2C_ISL'!AE69+'5A2D_Avoyelles'!AE69+'5A2E_Delhi'!AE69+'5A2F_BelleChasse'!AE69+'5A2H_MAX'!AE69</f>
        <v>0</v>
      </c>
      <c r="AF69" s="26">
        <f>'5A2A_NewVision'!AF69+'5A2B_Glencoe'!AF69+'5A2C_ISL'!AF69+'5A2D_Avoyelles'!AF69+'5A2E_Delhi'!AF69+'5A2F_BelleChasse'!AF69+'5A2H_MAX'!AF69</f>
        <v>0</v>
      </c>
    </row>
    <row r="70" spans="1:32" ht="16.149999999999999" customHeight="1" x14ac:dyDescent="0.2">
      <c r="A70" s="8">
        <v>64</v>
      </c>
      <c r="B70" s="9" t="s">
        <v>67</v>
      </c>
      <c r="C70" s="177">
        <f>'5A2A_NewVision'!C70+'5A2B_Glencoe'!C70+'5A2C_ISL'!C70+'5A2D_Avoyelles'!C70+'5A2E_Delhi'!C70+'5A2F_BelleChasse'!C70+'5A2H_MAX'!C70</f>
        <v>0</v>
      </c>
      <c r="D70" s="10">
        <f>'9_Per Pupil Summary'!O69</f>
        <v>8051.256241776513</v>
      </c>
      <c r="E70" s="19">
        <f>'5A2A_NewVision'!E70+'5A2B_Glencoe'!E70+'5A2C_ISL'!E70+'5A2D_Avoyelles'!E70+'5A2E_Delhi'!E70+'5A2F_BelleChasse'!E70+'5A2H_MAX'!E70</f>
        <v>0</v>
      </c>
      <c r="F70" s="19"/>
      <c r="G70" s="19">
        <f>'5A2A_NewVision'!G70+'5A2B_Glencoe'!G70+'5A2C_ISL'!G70+'5A2D_Avoyelles'!G70+'5A2E_Delhi'!G70+'5A2F_BelleChasse'!G70+'5A2H_MAX'!G70</f>
        <v>0</v>
      </c>
      <c r="H70" s="190">
        <f>'5A2A_NewVision'!H70+'5A2B_Glencoe'!H70+'5A2C_ISL'!H70+'5A2D_Avoyelles'!H70+'5A2E_Delhi'!H70+'5A2F_BelleChasse'!H70+'5A2H_MAX'!H70</f>
        <v>0</v>
      </c>
      <c r="I70" s="10">
        <f>'9_Per Pupil Summary'!I69</f>
        <v>687.91773538724249</v>
      </c>
      <c r="J70" s="19">
        <f>'5A2A_NewVision'!J70+'5A2B_Glencoe'!J70+'5A2C_ISL'!J70+'5A2D_Avoyelles'!J70+'5A2E_Delhi'!J70+'5A2F_BelleChasse'!J70+'5A2H_MAX'!J70</f>
        <v>0</v>
      </c>
      <c r="K70" s="190">
        <f>'5A2A_NewVision'!K70+'5A2B_Glencoe'!K70+'5A2C_ISL'!K70+'5A2D_Avoyelles'!K70+'5A2E_Delhi'!K70+'5A2F_BelleChasse'!K70+'5A2H_MAX'!K70</f>
        <v>0</v>
      </c>
      <c r="L70" s="10">
        <f>'9_Per Pupil Summary'!J69</f>
        <v>187.61392783288434</v>
      </c>
      <c r="M70" s="19">
        <f>'5A2A_NewVision'!M70+'5A2B_Glencoe'!M70+'5A2C_ISL'!M70+'5A2D_Avoyelles'!M70+'5A2E_Delhi'!M70+'5A2F_BelleChasse'!M70+'5A2H_MAX'!M70</f>
        <v>0</v>
      </c>
      <c r="N70" s="190">
        <f>'5A2A_NewVision'!N70+'5A2B_Glencoe'!N70+'5A2C_ISL'!N70+'5A2D_Avoyelles'!N70+'5A2E_Delhi'!N70+'5A2F_BelleChasse'!N70+'5A2H_MAX'!N70</f>
        <v>0</v>
      </c>
      <c r="O70" s="10">
        <f>'9_Per Pupil Summary'!K69</f>
        <v>4690.3481958221091</v>
      </c>
      <c r="P70" s="19">
        <f>'5A2A_NewVision'!P70+'5A2B_Glencoe'!P70+'5A2C_ISL'!P70+'5A2D_Avoyelles'!P70+'5A2E_Delhi'!P70+'5A2F_BelleChasse'!P70+'5A2H_MAX'!P70</f>
        <v>0</v>
      </c>
      <c r="Q70" s="190">
        <f>'5A2A_NewVision'!Q70+'5A2B_Glencoe'!Q70+'5A2C_ISL'!Q70+'5A2D_Avoyelles'!Q70+'5A2E_Delhi'!Q70+'5A2F_BelleChasse'!Q70+'5A2H_MAX'!Q70</f>
        <v>0</v>
      </c>
      <c r="R70" s="10">
        <f>'9_Per Pupil Summary'!L69</f>
        <v>1876.1392783288434</v>
      </c>
      <c r="S70" s="19">
        <f>'5A2A_NewVision'!S70+'5A2B_Glencoe'!S70+'5A2C_ISL'!S70+'5A2D_Avoyelles'!S70+'5A2E_Delhi'!S70+'5A2F_BelleChasse'!S70+'5A2H_MAX'!S70</f>
        <v>0</v>
      </c>
      <c r="T70" s="22">
        <f>'5A2A_NewVision'!T70+'5A2B_Glencoe'!T70+'5A2C_ISL'!T70+'5A2D_Avoyelles'!T70+'5A2E_Delhi'!T70+'5A2F_BelleChasse'!T70+'5A2H_MAX'!T70</f>
        <v>0</v>
      </c>
      <c r="U70" s="10">
        <f>'5A2A_NewVision'!U70+'5A2B_Glencoe'!U70+'5A2C_ISL'!U70+'5A2D_Avoyelles'!U70+'5A2E_Delhi'!U70+'5A2F_BelleChasse'!U70+'5A2H_MAX'!U70</f>
        <v>0</v>
      </c>
      <c r="V70" s="10">
        <f>'5A2A_NewVision'!V70+'5A2B_Glencoe'!V70+'5A2C_ISL'!V70+'5A2D_Avoyelles'!V70+'5A2E_Delhi'!V70+'5A2F_BelleChasse'!V70+'5A2H_MAX'!V70</f>
        <v>0</v>
      </c>
      <c r="W70" s="11">
        <f>'5A2A_NewVision'!W70+'5A2B_Glencoe'!W70+'5A2C_ISL'!W70+'5A2D_Avoyelles'!W70+'5A2E_Delhi'!W70+'5A2F_BelleChasse'!W70+'5A2H_MAX'!W70</f>
        <v>0</v>
      </c>
      <c r="X70" s="22">
        <f>'5A2A_NewVision'!X70+'5A2B_Glencoe'!X70+'5A2C_ISL'!X70+'5A2D_Avoyelles'!X70+'5A2E_Delhi'!X70+'5A2F_BelleChasse'!X70+'5A2H_MAX'!X70</f>
        <v>0</v>
      </c>
      <c r="Y70" s="19">
        <f>'5A2A_NewVision'!Y70+'5A2B_Glencoe'!Y70+'5A2C_ISL'!Y70+'5A2D_Avoyelles'!Y70+'5A2E_Delhi'!Y70+'5A2F_BelleChasse'!Y70+'5A2H_MAX'!Y70</f>
        <v>0</v>
      </c>
      <c r="Z70" s="22">
        <f>'5A2A_NewVision'!Z70+'5A2B_Glencoe'!Z70+'5A2C_ISL'!Z70+'5A2D_Avoyelles'!Z70+'5A2E_Delhi'!Z70+'5A2F_BelleChasse'!Z70+'5A2H_MAX'!Z70</f>
        <v>0</v>
      </c>
      <c r="AA70" s="10">
        <f>'5A2A_NewVision'!AA70+'5A2B_Glencoe'!AA70+'5A2C_ISL'!AA70+'5A2D_Avoyelles'!AA70+'5A2E_Delhi'!AA70+'5A2F_BelleChasse'!AA70+'5A2H_MAX'!AA70</f>
        <v>0</v>
      </c>
      <c r="AB70" s="22">
        <f>'5A2A_NewVision'!AB70+'5A2B_Glencoe'!AB70+'5A2C_ISL'!AB70+'5A2D_Avoyelles'!AB70+'5A2E_Delhi'!AB70+'5A2F_BelleChasse'!AB70+'5A2H_MAX'!AB70</f>
        <v>0</v>
      </c>
      <c r="AC70" s="10">
        <f>'5A2A_NewVision'!AC70+'5A2B_Glencoe'!AC70+'5A2C_ISL'!AC70+'5A2D_Avoyelles'!AC70+'5A2E_Delhi'!AC70+'5A2F_BelleChasse'!AC70+'5A2H_MAX'!AC70</f>
        <v>0</v>
      </c>
      <c r="AD70" s="10">
        <f>'5A2A_NewVision'!AD70+'5A2B_Glencoe'!AD70+'5A2C_ISL'!AD70+'5A2D_Avoyelles'!AD70+'5A2E_Delhi'!AD70+'5A2F_BelleChasse'!AD70+'5A2H_MAX'!AD70</f>
        <v>0</v>
      </c>
      <c r="AE70" s="22">
        <f>'5A2A_NewVision'!AE70+'5A2B_Glencoe'!AE70+'5A2C_ISL'!AE70+'5A2D_Avoyelles'!AE70+'5A2E_Delhi'!AE70+'5A2F_BelleChasse'!AE70+'5A2H_MAX'!AE70</f>
        <v>0</v>
      </c>
      <c r="AF70" s="26">
        <f>'5A2A_NewVision'!AF70+'5A2B_Glencoe'!AF70+'5A2C_ISL'!AF70+'5A2D_Avoyelles'!AF70+'5A2E_Delhi'!AF70+'5A2F_BelleChasse'!AF70+'5A2H_MAX'!AF70</f>
        <v>0</v>
      </c>
    </row>
    <row r="71" spans="1:32" ht="16.149999999999999" customHeight="1" x14ac:dyDescent="0.2">
      <c r="A71" s="3">
        <v>65</v>
      </c>
      <c r="B71" s="4" t="s">
        <v>68</v>
      </c>
      <c r="C71" s="178">
        <f>'5A2A_NewVision'!C71+'5A2B_Glencoe'!C71+'5A2C_ISL'!C71+'5A2D_Avoyelles'!C71+'5A2E_Delhi'!C71+'5A2F_BelleChasse'!C71+'5A2H_MAX'!C71</f>
        <v>0</v>
      </c>
      <c r="D71" s="5">
        <f>'9_Per Pupil Summary'!O70</f>
        <v>9536.4050498194683</v>
      </c>
      <c r="E71" s="20">
        <f>'5A2A_NewVision'!E71+'5A2B_Glencoe'!E71+'5A2C_ISL'!E71+'5A2D_Avoyelles'!E71+'5A2E_Delhi'!E71+'5A2F_BelleChasse'!E71+'5A2H_MAX'!E71</f>
        <v>0</v>
      </c>
      <c r="F71" s="20"/>
      <c r="G71" s="20">
        <f>'5A2A_NewVision'!G71+'5A2B_Glencoe'!G71+'5A2C_ISL'!G71+'5A2D_Avoyelles'!G71+'5A2E_Delhi'!G71+'5A2F_BelleChasse'!G71+'5A2H_MAX'!G71</f>
        <v>0</v>
      </c>
      <c r="H71" s="191">
        <f>'5A2A_NewVision'!H71+'5A2B_Glencoe'!H71+'5A2C_ISL'!H71+'5A2D_Avoyelles'!H71+'5A2E_Delhi'!H71+'5A2F_BelleChasse'!H71+'5A2H_MAX'!H71</f>
        <v>0</v>
      </c>
      <c r="I71" s="5">
        <f>'9_Per Pupil Summary'!I70</f>
        <v>592.25050940077915</v>
      </c>
      <c r="J71" s="20">
        <f>'5A2A_NewVision'!J71+'5A2B_Glencoe'!J71+'5A2C_ISL'!J71+'5A2D_Avoyelles'!J71+'5A2E_Delhi'!J71+'5A2F_BelleChasse'!J71+'5A2H_MAX'!J71</f>
        <v>0</v>
      </c>
      <c r="K71" s="191">
        <f>'5A2A_NewVision'!K71+'5A2B_Glencoe'!K71+'5A2C_ISL'!K71+'5A2D_Avoyelles'!K71+'5A2E_Delhi'!K71+'5A2F_BelleChasse'!K71+'5A2H_MAX'!K71</f>
        <v>0</v>
      </c>
      <c r="L71" s="5">
        <f>'9_Per Pupil Summary'!J70</f>
        <v>161.52286620021246</v>
      </c>
      <c r="M71" s="20">
        <f>'5A2A_NewVision'!M71+'5A2B_Glencoe'!M71+'5A2C_ISL'!M71+'5A2D_Avoyelles'!M71+'5A2E_Delhi'!M71+'5A2F_BelleChasse'!M71+'5A2H_MAX'!M71</f>
        <v>0</v>
      </c>
      <c r="N71" s="191">
        <f>'5A2A_NewVision'!N71+'5A2B_Glencoe'!N71+'5A2C_ISL'!N71+'5A2D_Avoyelles'!N71+'5A2E_Delhi'!N71+'5A2F_BelleChasse'!N71+'5A2H_MAX'!N71</f>
        <v>0</v>
      </c>
      <c r="O71" s="5">
        <f>'9_Per Pupil Summary'!K70</f>
        <v>4038.0716550053121</v>
      </c>
      <c r="P71" s="20">
        <f>'5A2A_NewVision'!P71+'5A2B_Glencoe'!P71+'5A2C_ISL'!P71+'5A2D_Avoyelles'!P71+'5A2E_Delhi'!P71+'5A2F_BelleChasse'!P71+'5A2H_MAX'!P71</f>
        <v>0</v>
      </c>
      <c r="Q71" s="191">
        <f>'5A2A_NewVision'!Q71+'5A2B_Glencoe'!Q71+'5A2C_ISL'!Q71+'5A2D_Avoyelles'!Q71+'5A2E_Delhi'!Q71+'5A2F_BelleChasse'!Q71+'5A2H_MAX'!Q71</f>
        <v>0</v>
      </c>
      <c r="R71" s="5">
        <f>'9_Per Pupil Summary'!L70</f>
        <v>1615.2286620021248</v>
      </c>
      <c r="S71" s="20">
        <f>'5A2A_NewVision'!S71+'5A2B_Glencoe'!S71+'5A2C_ISL'!S71+'5A2D_Avoyelles'!S71+'5A2E_Delhi'!S71+'5A2F_BelleChasse'!S71+'5A2H_MAX'!S71</f>
        <v>0</v>
      </c>
      <c r="T71" s="23">
        <f>'5A2A_NewVision'!T71+'5A2B_Glencoe'!T71+'5A2C_ISL'!T71+'5A2D_Avoyelles'!T71+'5A2E_Delhi'!T71+'5A2F_BelleChasse'!T71+'5A2H_MAX'!T71</f>
        <v>0</v>
      </c>
      <c r="U71" s="5">
        <f>'5A2A_NewVision'!U71+'5A2B_Glencoe'!U71+'5A2C_ISL'!U71+'5A2D_Avoyelles'!U71+'5A2E_Delhi'!U71+'5A2F_BelleChasse'!U71+'5A2H_MAX'!U71</f>
        <v>0</v>
      </c>
      <c r="V71" s="5">
        <f>'5A2A_NewVision'!V71+'5A2B_Glencoe'!V71+'5A2C_ISL'!V71+'5A2D_Avoyelles'!V71+'5A2E_Delhi'!V71+'5A2F_BelleChasse'!V71+'5A2H_MAX'!V71</f>
        <v>0</v>
      </c>
      <c r="W71" s="6">
        <f>'5A2A_NewVision'!W71+'5A2B_Glencoe'!W71+'5A2C_ISL'!W71+'5A2D_Avoyelles'!W71+'5A2E_Delhi'!W71+'5A2F_BelleChasse'!W71+'5A2H_MAX'!W71</f>
        <v>0</v>
      </c>
      <c r="X71" s="23">
        <f>'5A2A_NewVision'!X71+'5A2B_Glencoe'!X71+'5A2C_ISL'!X71+'5A2D_Avoyelles'!X71+'5A2E_Delhi'!X71+'5A2F_BelleChasse'!X71+'5A2H_MAX'!X71</f>
        <v>0</v>
      </c>
      <c r="Y71" s="20">
        <f>'5A2A_NewVision'!Y71+'5A2B_Glencoe'!Y71+'5A2C_ISL'!Y71+'5A2D_Avoyelles'!Y71+'5A2E_Delhi'!Y71+'5A2F_BelleChasse'!Y71+'5A2H_MAX'!Y71</f>
        <v>0</v>
      </c>
      <c r="Z71" s="23">
        <f>'5A2A_NewVision'!Z71+'5A2B_Glencoe'!Z71+'5A2C_ISL'!Z71+'5A2D_Avoyelles'!Z71+'5A2E_Delhi'!Z71+'5A2F_BelleChasse'!Z71+'5A2H_MAX'!Z71</f>
        <v>0</v>
      </c>
      <c r="AA71" s="5">
        <f>'5A2A_NewVision'!AA71+'5A2B_Glencoe'!AA71+'5A2C_ISL'!AA71+'5A2D_Avoyelles'!AA71+'5A2E_Delhi'!AA71+'5A2F_BelleChasse'!AA71+'5A2H_MAX'!AA71</f>
        <v>0</v>
      </c>
      <c r="AB71" s="23">
        <f>'5A2A_NewVision'!AB71+'5A2B_Glencoe'!AB71+'5A2C_ISL'!AB71+'5A2D_Avoyelles'!AB71+'5A2E_Delhi'!AB71+'5A2F_BelleChasse'!AB71+'5A2H_MAX'!AB71</f>
        <v>0</v>
      </c>
      <c r="AC71" s="7">
        <f>'5A2A_NewVision'!AC71+'5A2B_Glencoe'!AC71+'5A2C_ISL'!AC71+'5A2D_Avoyelles'!AC71+'5A2E_Delhi'!AC71+'5A2F_BelleChasse'!AC71+'5A2H_MAX'!AC71</f>
        <v>0</v>
      </c>
      <c r="AD71" s="5">
        <f>'5A2A_NewVision'!AD71+'5A2B_Glencoe'!AD71+'5A2C_ISL'!AD71+'5A2D_Avoyelles'!AD71+'5A2E_Delhi'!AD71+'5A2F_BelleChasse'!AD71+'5A2H_MAX'!AD71</f>
        <v>0</v>
      </c>
      <c r="AE71" s="24">
        <f>'5A2A_NewVision'!AE71+'5A2B_Glencoe'!AE71+'5A2C_ISL'!AE71+'5A2D_Avoyelles'!AE71+'5A2E_Delhi'!AE71+'5A2F_BelleChasse'!AE71+'5A2H_MAX'!AE71</f>
        <v>0</v>
      </c>
      <c r="AF71" s="24">
        <f>'5A2A_NewVision'!AF71+'5A2B_Glencoe'!AF71+'5A2C_ISL'!AF71+'5A2D_Avoyelles'!AF71+'5A2E_Delhi'!AF71+'5A2F_BelleChasse'!AF71+'5A2H_MAX'!AF71</f>
        <v>0</v>
      </c>
    </row>
    <row r="72" spans="1:32" ht="16.149999999999999" customHeight="1" x14ac:dyDescent="0.2">
      <c r="A72" s="12">
        <v>66</v>
      </c>
      <c r="B72" s="13" t="s">
        <v>69</v>
      </c>
      <c r="C72" s="176">
        <f>'5A2A_NewVision'!C72+'5A2B_Glencoe'!C72+'5A2C_ISL'!C72+'5A2D_Avoyelles'!C72+'5A2E_Delhi'!C72+'5A2F_BelleChasse'!C72+'5A2H_MAX'!C72</f>
        <v>0</v>
      </c>
      <c r="D72" s="14">
        <f>'9_Per Pupil Summary'!O71</f>
        <v>9918.9088123516358</v>
      </c>
      <c r="E72" s="18">
        <f>'5A2A_NewVision'!E72+'5A2B_Glencoe'!E72+'5A2C_ISL'!E72+'5A2D_Avoyelles'!E72+'5A2E_Delhi'!E72+'5A2F_BelleChasse'!E72+'5A2H_MAX'!E72</f>
        <v>0</v>
      </c>
      <c r="F72" s="18"/>
      <c r="G72" s="18">
        <f>'5A2A_NewVision'!G72+'5A2B_Glencoe'!G72+'5A2C_ISL'!G72+'5A2D_Avoyelles'!G72+'5A2E_Delhi'!G72+'5A2F_BelleChasse'!G72+'5A2H_MAX'!G72</f>
        <v>0</v>
      </c>
      <c r="H72" s="189">
        <f>'5A2A_NewVision'!H72+'5A2B_Glencoe'!H72+'5A2C_ISL'!H72+'5A2D_Avoyelles'!H72+'5A2E_Delhi'!H72+'5A2F_BelleChasse'!H72+'5A2H_MAX'!H72</f>
        <v>0</v>
      </c>
      <c r="I72" s="14">
        <f>'9_Per Pupil Summary'!I71</f>
        <v>642.74131729636315</v>
      </c>
      <c r="J72" s="18">
        <f>'5A2A_NewVision'!J72+'5A2B_Glencoe'!J72+'5A2C_ISL'!J72+'5A2D_Avoyelles'!J72+'5A2E_Delhi'!J72+'5A2F_BelleChasse'!J72+'5A2H_MAX'!J72</f>
        <v>0</v>
      </c>
      <c r="K72" s="189">
        <f>'5A2A_NewVision'!K72+'5A2B_Glencoe'!K72+'5A2C_ISL'!K72+'5A2D_Avoyelles'!K72+'5A2E_Delhi'!K72+'5A2F_BelleChasse'!K72+'5A2H_MAX'!K72</f>
        <v>0</v>
      </c>
      <c r="L72" s="14">
        <f>'9_Per Pupil Summary'!J71</f>
        <v>175.29308653537174</v>
      </c>
      <c r="M72" s="18">
        <f>'5A2A_NewVision'!M72+'5A2B_Glencoe'!M72+'5A2C_ISL'!M72+'5A2D_Avoyelles'!M72+'5A2E_Delhi'!M72+'5A2F_BelleChasse'!M72+'5A2H_MAX'!M72</f>
        <v>0</v>
      </c>
      <c r="N72" s="189">
        <f>'5A2A_NewVision'!N72+'5A2B_Glencoe'!N72+'5A2C_ISL'!N72+'5A2D_Avoyelles'!N72+'5A2E_Delhi'!N72+'5A2F_BelleChasse'!N72+'5A2H_MAX'!N72</f>
        <v>0</v>
      </c>
      <c r="O72" s="14">
        <f>'9_Per Pupil Summary'!K71</f>
        <v>4382.3271633842933</v>
      </c>
      <c r="P72" s="18">
        <f>'5A2A_NewVision'!P72+'5A2B_Glencoe'!P72+'5A2C_ISL'!P72+'5A2D_Avoyelles'!P72+'5A2E_Delhi'!P72+'5A2F_BelleChasse'!P72+'5A2H_MAX'!P72</f>
        <v>0</v>
      </c>
      <c r="Q72" s="189">
        <f>'5A2A_NewVision'!Q72+'5A2B_Glencoe'!Q72+'5A2C_ISL'!Q72+'5A2D_Avoyelles'!Q72+'5A2E_Delhi'!Q72+'5A2F_BelleChasse'!Q72+'5A2H_MAX'!Q72</f>
        <v>0</v>
      </c>
      <c r="R72" s="14">
        <f>'9_Per Pupil Summary'!L71</f>
        <v>1752.9308653537175</v>
      </c>
      <c r="S72" s="18">
        <f>'5A2A_NewVision'!S72+'5A2B_Glencoe'!S72+'5A2C_ISL'!S72+'5A2D_Avoyelles'!S72+'5A2E_Delhi'!S72+'5A2F_BelleChasse'!S72+'5A2H_MAX'!S72</f>
        <v>0</v>
      </c>
      <c r="T72" s="21">
        <f>'5A2A_NewVision'!T72+'5A2B_Glencoe'!T72+'5A2C_ISL'!T72+'5A2D_Avoyelles'!T72+'5A2E_Delhi'!T72+'5A2F_BelleChasse'!T72+'5A2H_MAX'!T72</f>
        <v>0</v>
      </c>
      <c r="U72" s="14">
        <f>'5A2A_NewVision'!U72+'5A2B_Glencoe'!U72+'5A2C_ISL'!U72+'5A2D_Avoyelles'!U72+'5A2E_Delhi'!U72+'5A2F_BelleChasse'!U72+'5A2H_MAX'!U72</f>
        <v>0</v>
      </c>
      <c r="V72" s="14">
        <f>'5A2A_NewVision'!V72+'5A2B_Glencoe'!V72+'5A2C_ISL'!V72+'5A2D_Avoyelles'!V72+'5A2E_Delhi'!V72+'5A2F_BelleChasse'!V72+'5A2H_MAX'!V72</f>
        <v>0</v>
      </c>
      <c r="W72" s="15">
        <f>'5A2A_NewVision'!W72+'5A2B_Glencoe'!W72+'5A2C_ISL'!W72+'5A2D_Avoyelles'!W72+'5A2E_Delhi'!W72+'5A2F_BelleChasse'!W72+'5A2H_MAX'!W72</f>
        <v>0</v>
      </c>
      <c r="X72" s="21">
        <f>'5A2A_NewVision'!X72+'5A2B_Glencoe'!X72+'5A2C_ISL'!X72+'5A2D_Avoyelles'!X72+'5A2E_Delhi'!X72+'5A2F_BelleChasse'!X72+'5A2H_MAX'!X72</f>
        <v>0</v>
      </c>
      <c r="Y72" s="18">
        <f>'5A2A_NewVision'!Y72+'5A2B_Glencoe'!Y72+'5A2C_ISL'!Y72+'5A2D_Avoyelles'!Y72+'5A2E_Delhi'!Y72+'5A2F_BelleChasse'!Y72+'5A2H_MAX'!Y72</f>
        <v>0</v>
      </c>
      <c r="Z72" s="21">
        <f>'5A2A_NewVision'!Z72+'5A2B_Glencoe'!Z72+'5A2C_ISL'!Z72+'5A2D_Avoyelles'!Z72+'5A2E_Delhi'!Z72+'5A2F_BelleChasse'!Z72+'5A2H_MAX'!Z72</f>
        <v>0</v>
      </c>
      <c r="AA72" s="14">
        <f>'5A2A_NewVision'!AA72+'5A2B_Glencoe'!AA72+'5A2C_ISL'!AA72+'5A2D_Avoyelles'!AA72+'5A2E_Delhi'!AA72+'5A2F_BelleChasse'!AA72+'5A2H_MAX'!AA72</f>
        <v>0</v>
      </c>
      <c r="AB72" s="21">
        <f>'5A2A_NewVision'!AB72+'5A2B_Glencoe'!AB72+'5A2C_ISL'!AB72+'5A2D_Avoyelles'!AB72+'5A2E_Delhi'!AB72+'5A2F_BelleChasse'!AB72+'5A2H_MAX'!AB72</f>
        <v>0</v>
      </c>
      <c r="AC72" s="14">
        <f>'5A2A_NewVision'!AC72+'5A2B_Glencoe'!AC72+'5A2C_ISL'!AC72+'5A2D_Avoyelles'!AC72+'5A2E_Delhi'!AC72+'5A2F_BelleChasse'!AC72+'5A2H_MAX'!AC72</f>
        <v>0</v>
      </c>
      <c r="AD72" s="14">
        <f>'5A2A_NewVision'!AD72+'5A2B_Glencoe'!AD72+'5A2C_ISL'!AD72+'5A2D_Avoyelles'!AD72+'5A2E_Delhi'!AD72+'5A2F_BelleChasse'!AD72+'5A2H_MAX'!AD72</f>
        <v>0</v>
      </c>
      <c r="AE72" s="21">
        <f>'5A2A_NewVision'!AE72+'5A2B_Glencoe'!AE72+'5A2C_ISL'!AE72+'5A2D_Avoyelles'!AE72+'5A2E_Delhi'!AE72+'5A2F_BelleChasse'!AE72+'5A2H_MAX'!AE72</f>
        <v>0</v>
      </c>
      <c r="AF72" s="25">
        <f>'5A2A_NewVision'!AF72+'5A2B_Glencoe'!AF72+'5A2C_ISL'!AF72+'5A2D_Avoyelles'!AF72+'5A2E_Delhi'!AF72+'5A2F_BelleChasse'!AF72+'5A2H_MAX'!AF72</f>
        <v>0</v>
      </c>
    </row>
    <row r="73" spans="1:32" ht="16.149999999999999" customHeight="1" x14ac:dyDescent="0.2">
      <c r="A73" s="8">
        <v>67</v>
      </c>
      <c r="B73" s="9" t="s">
        <v>3</v>
      </c>
      <c r="C73" s="177">
        <f>'5A2A_NewVision'!C73+'5A2B_Glencoe'!C73+'5A2C_ISL'!C73+'5A2D_Avoyelles'!C73+'5A2E_Delhi'!C73+'5A2F_BelleChasse'!C73+'5A2H_MAX'!C73</f>
        <v>0</v>
      </c>
      <c r="D73" s="10">
        <f>'9_Per Pupil Summary'!O72</f>
        <v>9627.1134862928575</v>
      </c>
      <c r="E73" s="19">
        <f>'5A2A_NewVision'!E73+'5A2B_Glencoe'!E73+'5A2C_ISL'!E73+'5A2D_Avoyelles'!E73+'5A2E_Delhi'!E73+'5A2F_BelleChasse'!E73+'5A2H_MAX'!E73</f>
        <v>0</v>
      </c>
      <c r="F73" s="19"/>
      <c r="G73" s="19">
        <f>'5A2A_NewVision'!G73+'5A2B_Glencoe'!G73+'5A2C_ISL'!G73+'5A2D_Avoyelles'!G73+'5A2E_Delhi'!G73+'5A2F_BelleChasse'!G73+'5A2H_MAX'!G73</f>
        <v>0</v>
      </c>
      <c r="H73" s="190">
        <f>'5A2A_NewVision'!H73+'5A2B_Glencoe'!H73+'5A2C_ISL'!H73+'5A2D_Avoyelles'!H73+'5A2E_Delhi'!H73+'5A2F_BelleChasse'!H73+'5A2H_MAX'!H73</f>
        <v>0</v>
      </c>
      <c r="I73" s="10">
        <f>'9_Per Pupil Summary'!I72</f>
        <v>650.92636337243835</v>
      </c>
      <c r="J73" s="19">
        <f>'5A2A_NewVision'!J73+'5A2B_Glencoe'!J73+'5A2C_ISL'!J73+'5A2D_Avoyelles'!J73+'5A2E_Delhi'!J73+'5A2F_BelleChasse'!J73+'5A2H_MAX'!J73</f>
        <v>0</v>
      </c>
      <c r="K73" s="190">
        <f>'5A2A_NewVision'!K73+'5A2B_Glencoe'!K73+'5A2C_ISL'!K73+'5A2D_Avoyelles'!K73+'5A2E_Delhi'!K73+'5A2F_BelleChasse'!K73+'5A2H_MAX'!K73</f>
        <v>0</v>
      </c>
      <c r="L73" s="10">
        <f>'9_Per Pupil Summary'!J72</f>
        <v>177.5253718288468</v>
      </c>
      <c r="M73" s="19">
        <f>'5A2A_NewVision'!M73+'5A2B_Glencoe'!M73+'5A2C_ISL'!M73+'5A2D_Avoyelles'!M73+'5A2E_Delhi'!M73+'5A2F_BelleChasse'!M73+'5A2H_MAX'!M73</f>
        <v>0</v>
      </c>
      <c r="N73" s="190">
        <f>'5A2A_NewVision'!N73+'5A2B_Glencoe'!N73+'5A2C_ISL'!N73+'5A2D_Avoyelles'!N73+'5A2E_Delhi'!N73+'5A2F_BelleChasse'!N73+'5A2H_MAX'!N73</f>
        <v>0</v>
      </c>
      <c r="O73" s="10">
        <f>'9_Per Pupil Summary'!K72</f>
        <v>4438.1342957211709</v>
      </c>
      <c r="P73" s="19">
        <f>'5A2A_NewVision'!P73+'5A2B_Glencoe'!P73+'5A2C_ISL'!P73+'5A2D_Avoyelles'!P73+'5A2E_Delhi'!P73+'5A2F_BelleChasse'!P73+'5A2H_MAX'!P73</f>
        <v>0</v>
      </c>
      <c r="Q73" s="190">
        <f>'5A2A_NewVision'!Q73+'5A2B_Glencoe'!Q73+'5A2C_ISL'!Q73+'5A2D_Avoyelles'!Q73+'5A2E_Delhi'!Q73+'5A2F_BelleChasse'!Q73+'5A2H_MAX'!Q73</f>
        <v>0</v>
      </c>
      <c r="R73" s="10">
        <f>'9_Per Pupil Summary'!L72</f>
        <v>1775.2537182884682</v>
      </c>
      <c r="S73" s="19">
        <f>'5A2A_NewVision'!S73+'5A2B_Glencoe'!S73+'5A2C_ISL'!S73+'5A2D_Avoyelles'!S73+'5A2E_Delhi'!S73+'5A2F_BelleChasse'!S73+'5A2H_MAX'!S73</f>
        <v>0</v>
      </c>
      <c r="T73" s="22">
        <f>'5A2A_NewVision'!T73+'5A2B_Glencoe'!T73+'5A2C_ISL'!T73+'5A2D_Avoyelles'!T73+'5A2E_Delhi'!T73+'5A2F_BelleChasse'!T73+'5A2H_MAX'!T73</f>
        <v>0</v>
      </c>
      <c r="U73" s="10">
        <f>'5A2A_NewVision'!U73+'5A2B_Glencoe'!U73+'5A2C_ISL'!U73+'5A2D_Avoyelles'!U73+'5A2E_Delhi'!U73+'5A2F_BelleChasse'!U73+'5A2H_MAX'!U73</f>
        <v>0</v>
      </c>
      <c r="V73" s="10">
        <f>'5A2A_NewVision'!V73+'5A2B_Glencoe'!V73+'5A2C_ISL'!V73+'5A2D_Avoyelles'!V73+'5A2E_Delhi'!V73+'5A2F_BelleChasse'!V73+'5A2H_MAX'!V73</f>
        <v>0</v>
      </c>
      <c r="W73" s="11">
        <f>'5A2A_NewVision'!W73+'5A2B_Glencoe'!W73+'5A2C_ISL'!W73+'5A2D_Avoyelles'!W73+'5A2E_Delhi'!W73+'5A2F_BelleChasse'!W73+'5A2H_MAX'!W73</f>
        <v>0</v>
      </c>
      <c r="X73" s="22">
        <f>'5A2A_NewVision'!X73+'5A2B_Glencoe'!X73+'5A2C_ISL'!X73+'5A2D_Avoyelles'!X73+'5A2E_Delhi'!X73+'5A2F_BelleChasse'!X73+'5A2H_MAX'!X73</f>
        <v>0</v>
      </c>
      <c r="Y73" s="19">
        <f>'5A2A_NewVision'!Y73+'5A2B_Glencoe'!Y73+'5A2C_ISL'!Y73+'5A2D_Avoyelles'!Y73+'5A2E_Delhi'!Y73+'5A2F_BelleChasse'!Y73+'5A2H_MAX'!Y73</f>
        <v>0</v>
      </c>
      <c r="Z73" s="22">
        <f>'5A2A_NewVision'!Z73+'5A2B_Glencoe'!Z73+'5A2C_ISL'!Z73+'5A2D_Avoyelles'!Z73+'5A2E_Delhi'!Z73+'5A2F_BelleChasse'!Z73+'5A2H_MAX'!Z73</f>
        <v>0</v>
      </c>
      <c r="AA73" s="10">
        <f>'5A2A_NewVision'!AA73+'5A2B_Glencoe'!AA73+'5A2C_ISL'!AA73+'5A2D_Avoyelles'!AA73+'5A2E_Delhi'!AA73+'5A2F_BelleChasse'!AA73+'5A2H_MAX'!AA73</f>
        <v>0</v>
      </c>
      <c r="AB73" s="22">
        <f>'5A2A_NewVision'!AB73+'5A2B_Glencoe'!AB73+'5A2C_ISL'!AB73+'5A2D_Avoyelles'!AB73+'5A2E_Delhi'!AB73+'5A2F_BelleChasse'!AB73+'5A2H_MAX'!AB73</f>
        <v>0</v>
      </c>
      <c r="AC73" s="10">
        <f>'5A2A_NewVision'!AC73+'5A2B_Glencoe'!AC73+'5A2C_ISL'!AC73+'5A2D_Avoyelles'!AC73+'5A2E_Delhi'!AC73+'5A2F_BelleChasse'!AC73+'5A2H_MAX'!AC73</f>
        <v>0</v>
      </c>
      <c r="AD73" s="10">
        <f>'5A2A_NewVision'!AD73+'5A2B_Glencoe'!AD73+'5A2C_ISL'!AD73+'5A2D_Avoyelles'!AD73+'5A2E_Delhi'!AD73+'5A2F_BelleChasse'!AD73+'5A2H_MAX'!AD73</f>
        <v>0</v>
      </c>
      <c r="AE73" s="22">
        <f>'5A2A_NewVision'!AE73+'5A2B_Glencoe'!AE73+'5A2C_ISL'!AE73+'5A2D_Avoyelles'!AE73+'5A2E_Delhi'!AE73+'5A2F_BelleChasse'!AE73+'5A2H_MAX'!AE73</f>
        <v>0</v>
      </c>
      <c r="AF73" s="26">
        <f>'5A2A_NewVision'!AF73+'5A2B_Glencoe'!AF73+'5A2C_ISL'!AF73+'5A2D_Avoyelles'!AF73+'5A2E_Delhi'!AF73+'5A2F_BelleChasse'!AF73+'5A2H_MAX'!AF73</f>
        <v>0</v>
      </c>
    </row>
    <row r="74" spans="1:32" ht="16.149999999999999" customHeight="1" x14ac:dyDescent="0.2">
      <c r="A74" s="8">
        <v>68</v>
      </c>
      <c r="B74" s="9" t="s">
        <v>2</v>
      </c>
      <c r="C74" s="177">
        <f>'5A2A_NewVision'!C74+'5A2B_Glencoe'!C74+'5A2C_ISL'!C74+'5A2D_Avoyelles'!C74+'5A2E_Delhi'!C74+'5A2F_BelleChasse'!C74+'5A2H_MAX'!C74</f>
        <v>0</v>
      </c>
      <c r="D74" s="10">
        <f>'9_Per Pupil Summary'!O73</f>
        <v>9443.4695430218417</v>
      </c>
      <c r="E74" s="19">
        <f>'5A2A_NewVision'!E74+'5A2B_Glencoe'!E74+'5A2C_ISL'!E74+'5A2D_Avoyelles'!E74+'5A2E_Delhi'!E74+'5A2F_BelleChasse'!E74+'5A2H_MAX'!E74</f>
        <v>0</v>
      </c>
      <c r="F74" s="19"/>
      <c r="G74" s="19">
        <f>'5A2A_NewVision'!G74+'5A2B_Glencoe'!G74+'5A2C_ISL'!G74+'5A2D_Avoyelles'!G74+'5A2E_Delhi'!G74+'5A2F_BelleChasse'!G74+'5A2H_MAX'!G74</f>
        <v>0</v>
      </c>
      <c r="H74" s="190">
        <f>'5A2A_NewVision'!H74+'5A2B_Glencoe'!H74+'5A2C_ISL'!H74+'5A2D_Avoyelles'!H74+'5A2E_Delhi'!H74+'5A2F_BelleChasse'!H74+'5A2H_MAX'!H74</f>
        <v>0</v>
      </c>
      <c r="I74" s="10">
        <f>'9_Per Pupil Summary'!I73</f>
        <v>695.22473822047607</v>
      </c>
      <c r="J74" s="19">
        <f>'5A2A_NewVision'!J74+'5A2B_Glencoe'!J74+'5A2C_ISL'!J74+'5A2D_Avoyelles'!J74+'5A2E_Delhi'!J74+'5A2F_BelleChasse'!J74+'5A2H_MAX'!J74</f>
        <v>0</v>
      </c>
      <c r="K74" s="190">
        <f>'5A2A_NewVision'!K74+'5A2B_Glencoe'!K74+'5A2C_ISL'!K74+'5A2D_Avoyelles'!K74+'5A2E_Delhi'!K74+'5A2F_BelleChasse'!K74+'5A2H_MAX'!K74</f>
        <v>0</v>
      </c>
      <c r="L74" s="10">
        <f>'9_Per Pupil Summary'!J73</f>
        <v>189.60674678740253</v>
      </c>
      <c r="M74" s="19">
        <f>'5A2A_NewVision'!M74+'5A2B_Glencoe'!M74+'5A2C_ISL'!M74+'5A2D_Avoyelles'!M74+'5A2E_Delhi'!M74+'5A2F_BelleChasse'!M74+'5A2H_MAX'!M74</f>
        <v>0</v>
      </c>
      <c r="N74" s="190">
        <f>'5A2A_NewVision'!N74+'5A2B_Glencoe'!N74+'5A2C_ISL'!N74+'5A2D_Avoyelles'!N74+'5A2E_Delhi'!N74+'5A2F_BelleChasse'!N74+'5A2H_MAX'!N74</f>
        <v>0</v>
      </c>
      <c r="O74" s="10">
        <f>'9_Per Pupil Summary'!K73</f>
        <v>4740.1686696850647</v>
      </c>
      <c r="P74" s="19">
        <f>'5A2A_NewVision'!P74+'5A2B_Glencoe'!P74+'5A2C_ISL'!P74+'5A2D_Avoyelles'!P74+'5A2E_Delhi'!P74+'5A2F_BelleChasse'!P74+'5A2H_MAX'!P74</f>
        <v>0</v>
      </c>
      <c r="Q74" s="190">
        <f>'5A2A_NewVision'!Q74+'5A2B_Glencoe'!Q74+'5A2C_ISL'!Q74+'5A2D_Avoyelles'!Q74+'5A2E_Delhi'!Q74+'5A2F_BelleChasse'!Q74+'5A2H_MAX'!Q74</f>
        <v>0</v>
      </c>
      <c r="R74" s="10">
        <f>'9_Per Pupil Summary'!L73</f>
        <v>1896.0674678740254</v>
      </c>
      <c r="S74" s="19">
        <f>'5A2A_NewVision'!S74+'5A2B_Glencoe'!S74+'5A2C_ISL'!S74+'5A2D_Avoyelles'!S74+'5A2E_Delhi'!S74+'5A2F_BelleChasse'!S74+'5A2H_MAX'!S74</f>
        <v>0</v>
      </c>
      <c r="T74" s="22">
        <f>'5A2A_NewVision'!T74+'5A2B_Glencoe'!T74+'5A2C_ISL'!T74+'5A2D_Avoyelles'!T74+'5A2E_Delhi'!T74+'5A2F_BelleChasse'!T74+'5A2H_MAX'!T74</f>
        <v>0</v>
      </c>
      <c r="U74" s="10">
        <f>'5A2A_NewVision'!U74+'5A2B_Glencoe'!U74+'5A2C_ISL'!U74+'5A2D_Avoyelles'!U74+'5A2E_Delhi'!U74+'5A2F_BelleChasse'!U74+'5A2H_MAX'!U74</f>
        <v>0</v>
      </c>
      <c r="V74" s="10">
        <f>'5A2A_NewVision'!V74+'5A2B_Glencoe'!V74+'5A2C_ISL'!V74+'5A2D_Avoyelles'!V74+'5A2E_Delhi'!V74+'5A2F_BelleChasse'!V74+'5A2H_MAX'!V74</f>
        <v>0</v>
      </c>
      <c r="W74" s="11">
        <f>'5A2A_NewVision'!W74+'5A2B_Glencoe'!W74+'5A2C_ISL'!W74+'5A2D_Avoyelles'!W74+'5A2E_Delhi'!W74+'5A2F_BelleChasse'!W74+'5A2H_MAX'!W74</f>
        <v>0</v>
      </c>
      <c r="X74" s="22">
        <f>'5A2A_NewVision'!X74+'5A2B_Glencoe'!X74+'5A2C_ISL'!X74+'5A2D_Avoyelles'!X74+'5A2E_Delhi'!X74+'5A2F_BelleChasse'!X74+'5A2H_MAX'!X74</f>
        <v>0</v>
      </c>
      <c r="Y74" s="19">
        <f>'5A2A_NewVision'!Y74+'5A2B_Glencoe'!Y74+'5A2C_ISL'!Y74+'5A2D_Avoyelles'!Y74+'5A2E_Delhi'!Y74+'5A2F_BelleChasse'!Y74+'5A2H_MAX'!Y74</f>
        <v>0</v>
      </c>
      <c r="Z74" s="22">
        <f>'5A2A_NewVision'!Z74+'5A2B_Glencoe'!Z74+'5A2C_ISL'!Z74+'5A2D_Avoyelles'!Z74+'5A2E_Delhi'!Z74+'5A2F_BelleChasse'!Z74+'5A2H_MAX'!Z74</f>
        <v>0</v>
      </c>
      <c r="AA74" s="10">
        <f>'5A2A_NewVision'!AA74+'5A2B_Glencoe'!AA74+'5A2C_ISL'!AA74+'5A2D_Avoyelles'!AA74+'5A2E_Delhi'!AA74+'5A2F_BelleChasse'!AA74+'5A2H_MAX'!AA74</f>
        <v>0</v>
      </c>
      <c r="AB74" s="22">
        <f>'5A2A_NewVision'!AB74+'5A2B_Glencoe'!AB74+'5A2C_ISL'!AB74+'5A2D_Avoyelles'!AB74+'5A2E_Delhi'!AB74+'5A2F_BelleChasse'!AB74+'5A2H_MAX'!AB74</f>
        <v>0</v>
      </c>
      <c r="AC74" s="10">
        <f>'5A2A_NewVision'!AC74+'5A2B_Glencoe'!AC74+'5A2C_ISL'!AC74+'5A2D_Avoyelles'!AC74+'5A2E_Delhi'!AC74+'5A2F_BelleChasse'!AC74+'5A2H_MAX'!AC74</f>
        <v>0</v>
      </c>
      <c r="AD74" s="10">
        <f>'5A2A_NewVision'!AD74+'5A2B_Glencoe'!AD74+'5A2C_ISL'!AD74+'5A2D_Avoyelles'!AD74+'5A2E_Delhi'!AD74+'5A2F_BelleChasse'!AD74+'5A2H_MAX'!AD74</f>
        <v>0</v>
      </c>
      <c r="AE74" s="22">
        <f>'5A2A_NewVision'!AE74+'5A2B_Glencoe'!AE74+'5A2C_ISL'!AE74+'5A2D_Avoyelles'!AE74+'5A2E_Delhi'!AE74+'5A2F_BelleChasse'!AE74+'5A2H_MAX'!AE74</f>
        <v>0</v>
      </c>
      <c r="AF74" s="26">
        <f>'5A2A_NewVision'!AF74+'5A2B_Glencoe'!AF74+'5A2C_ISL'!AF74+'5A2D_Avoyelles'!AF74+'5A2E_Delhi'!AF74+'5A2F_BelleChasse'!AF74+'5A2H_MAX'!AF74</f>
        <v>0</v>
      </c>
    </row>
    <row r="75" spans="1:32" ht="16.149999999999999" customHeight="1" x14ac:dyDescent="0.2">
      <c r="A75" s="8">
        <v>69</v>
      </c>
      <c r="B75" s="9" t="s">
        <v>91</v>
      </c>
      <c r="C75" s="177">
        <f>'5A2A_NewVision'!C75+'5A2B_Glencoe'!C75+'5A2C_ISL'!C75+'5A2D_Avoyelles'!C75+'5A2E_Delhi'!C75+'5A2F_BelleChasse'!C75+'5A2H_MAX'!C75</f>
        <v>0</v>
      </c>
      <c r="D75" s="10">
        <f>'9_Per Pupil Summary'!O74</f>
        <v>9325.7515858242477</v>
      </c>
      <c r="E75" s="19">
        <f>'5A2A_NewVision'!E75+'5A2B_Glencoe'!E75+'5A2C_ISL'!E75+'5A2D_Avoyelles'!E75+'5A2E_Delhi'!E75+'5A2F_BelleChasse'!E75+'5A2H_MAX'!E75</f>
        <v>0</v>
      </c>
      <c r="F75" s="19"/>
      <c r="G75" s="19">
        <f>'5A2A_NewVision'!G75+'5A2B_Glencoe'!G75+'5A2C_ISL'!G75+'5A2D_Avoyelles'!G75+'5A2E_Delhi'!G75+'5A2F_BelleChasse'!G75+'5A2H_MAX'!G75</f>
        <v>0</v>
      </c>
      <c r="H75" s="190">
        <f>'5A2A_NewVision'!H75+'5A2B_Glencoe'!H75+'5A2C_ISL'!H75+'5A2D_Avoyelles'!H75+'5A2E_Delhi'!H75+'5A2F_BelleChasse'!H75+'5A2H_MAX'!H75</f>
        <v>0</v>
      </c>
      <c r="I75" s="10">
        <f>'9_Per Pupil Summary'!I74</f>
        <v>716.84673123427547</v>
      </c>
      <c r="J75" s="19">
        <f>'5A2A_NewVision'!J75+'5A2B_Glencoe'!J75+'5A2C_ISL'!J75+'5A2D_Avoyelles'!J75+'5A2E_Delhi'!J75+'5A2F_BelleChasse'!J75+'5A2H_MAX'!J75</f>
        <v>0</v>
      </c>
      <c r="K75" s="190">
        <f>'5A2A_NewVision'!K75+'5A2B_Glencoe'!K75+'5A2C_ISL'!K75+'5A2D_Avoyelles'!K75+'5A2E_Delhi'!K75+'5A2F_BelleChasse'!K75+'5A2H_MAX'!K75</f>
        <v>0</v>
      </c>
      <c r="L75" s="10">
        <f>'9_Per Pupil Summary'!J74</f>
        <v>195.50365397298421</v>
      </c>
      <c r="M75" s="19">
        <f>'5A2A_NewVision'!M75+'5A2B_Glencoe'!M75+'5A2C_ISL'!M75+'5A2D_Avoyelles'!M75+'5A2E_Delhi'!M75+'5A2F_BelleChasse'!M75+'5A2H_MAX'!M75</f>
        <v>0</v>
      </c>
      <c r="N75" s="190">
        <f>'5A2A_NewVision'!N75+'5A2B_Glencoe'!N75+'5A2C_ISL'!N75+'5A2D_Avoyelles'!N75+'5A2E_Delhi'!N75+'5A2F_BelleChasse'!N75+'5A2H_MAX'!N75</f>
        <v>0</v>
      </c>
      <c r="O75" s="10">
        <f>'9_Per Pupil Summary'!K74</f>
        <v>4887.5913493246053</v>
      </c>
      <c r="P75" s="19">
        <f>'5A2A_NewVision'!P75+'5A2B_Glencoe'!P75+'5A2C_ISL'!P75+'5A2D_Avoyelles'!P75+'5A2E_Delhi'!P75+'5A2F_BelleChasse'!P75+'5A2H_MAX'!P75</f>
        <v>0</v>
      </c>
      <c r="Q75" s="190">
        <f>'5A2A_NewVision'!Q75+'5A2B_Glencoe'!Q75+'5A2C_ISL'!Q75+'5A2D_Avoyelles'!Q75+'5A2E_Delhi'!Q75+'5A2F_BelleChasse'!Q75+'5A2H_MAX'!Q75</f>
        <v>0</v>
      </c>
      <c r="R75" s="10">
        <f>'9_Per Pupil Summary'!L74</f>
        <v>1955.0365397298419</v>
      </c>
      <c r="S75" s="19">
        <f>'5A2A_NewVision'!S75+'5A2B_Glencoe'!S75+'5A2C_ISL'!S75+'5A2D_Avoyelles'!S75+'5A2E_Delhi'!S75+'5A2F_BelleChasse'!S75+'5A2H_MAX'!S75</f>
        <v>0</v>
      </c>
      <c r="T75" s="22">
        <f>'5A2A_NewVision'!T75+'5A2B_Glencoe'!T75+'5A2C_ISL'!T75+'5A2D_Avoyelles'!T75+'5A2E_Delhi'!T75+'5A2F_BelleChasse'!T75+'5A2H_MAX'!T75</f>
        <v>0</v>
      </c>
      <c r="U75" s="10">
        <f>'5A2A_NewVision'!U75+'5A2B_Glencoe'!U75+'5A2C_ISL'!U75+'5A2D_Avoyelles'!U75+'5A2E_Delhi'!U75+'5A2F_BelleChasse'!U75+'5A2H_MAX'!U75</f>
        <v>0</v>
      </c>
      <c r="V75" s="10">
        <f>'5A2A_NewVision'!V75+'5A2B_Glencoe'!V75+'5A2C_ISL'!V75+'5A2D_Avoyelles'!V75+'5A2E_Delhi'!V75+'5A2F_BelleChasse'!V75+'5A2H_MAX'!V75</f>
        <v>0</v>
      </c>
      <c r="W75" s="11">
        <f>'5A2A_NewVision'!W75+'5A2B_Glencoe'!W75+'5A2C_ISL'!W75+'5A2D_Avoyelles'!W75+'5A2E_Delhi'!W75+'5A2F_BelleChasse'!W75+'5A2H_MAX'!W75</f>
        <v>0</v>
      </c>
      <c r="X75" s="22">
        <f>'5A2A_NewVision'!X75+'5A2B_Glencoe'!X75+'5A2C_ISL'!X75+'5A2D_Avoyelles'!X75+'5A2E_Delhi'!X75+'5A2F_BelleChasse'!X75+'5A2H_MAX'!X75</f>
        <v>0</v>
      </c>
      <c r="Y75" s="19">
        <f>'5A2A_NewVision'!Y75+'5A2B_Glencoe'!Y75+'5A2C_ISL'!Y75+'5A2D_Avoyelles'!Y75+'5A2E_Delhi'!Y75+'5A2F_BelleChasse'!Y75+'5A2H_MAX'!Y75</f>
        <v>0</v>
      </c>
      <c r="Z75" s="22">
        <f>'5A2A_NewVision'!Z75+'5A2B_Glencoe'!Z75+'5A2C_ISL'!Z75+'5A2D_Avoyelles'!Z75+'5A2E_Delhi'!Z75+'5A2F_BelleChasse'!Z75+'5A2H_MAX'!Z75</f>
        <v>0</v>
      </c>
      <c r="AA75" s="10">
        <f>'5A2A_NewVision'!AA75+'5A2B_Glencoe'!AA75+'5A2C_ISL'!AA75+'5A2D_Avoyelles'!AA75+'5A2E_Delhi'!AA75+'5A2F_BelleChasse'!AA75+'5A2H_MAX'!AA75</f>
        <v>0</v>
      </c>
      <c r="AB75" s="22">
        <f>'5A2A_NewVision'!AB75+'5A2B_Glencoe'!AB75+'5A2C_ISL'!AB75+'5A2D_Avoyelles'!AB75+'5A2E_Delhi'!AB75+'5A2F_BelleChasse'!AB75+'5A2H_MAX'!AB75</f>
        <v>0</v>
      </c>
      <c r="AC75" s="10">
        <f>'5A2A_NewVision'!AC75+'5A2B_Glencoe'!AC75+'5A2C_ISL'!AC75+'5A2D_Avoyelles'!AC75+'5A2E_Delhi'!AC75+'5A2F_BelleChasse'!AC75+'5A2H_MAX'!AC75</f>
        <v>0</v>
      </c>
      <c r="AD75" s="10">
        <f>'5A2A_NewVision'!AD75+'5A2B_Glencoe'!AD75+'5A2C_ISL'!AD75+'5A2D_Avoyelles'!AD75+'5A2E_Delhi'!AD75+'5A2F_BelleChasse'!AD75+'5A2H_MAX'!AD75</f>
        <v>0</v>
      </c>
      <c r="AE75" s="22">
        <f>'5A2A_NewVision'!AE75+'5A2B_Glencoe'!AE75+'5A2C_ISL'!AE75+'5A2D_Avoyelles'!AE75+'5A2E_Delhi'!AE75+'5A2F_BelleChasse'!AE75+'5A2H_MAX'!AE75</f>
        <v>0</v>
      </c>
      <c r="AF75" s="26">
        <f>'5A2A_NewVision'!AF75+'5A2B_Glencoe'!AF75+'5A2C_ISL'!AF75+'5A2D_Avoyelles'!AF75+'5A2E_Delhi'!AF75+'5A2F_BelleChasse'!AF75+'5A2H_MAX'!AF75</f>
        <v>0</v>
      </c>
    </row>
    <row r="76" spans="1:32" s="88" customFormat="1" ht="15" customHeight="1" thickBot="1" x14ac:dyDescent="0.25">
      <c r="A76" s="1736" t="s">
        <v>429</v>
      </c>
      <c r="B76" s="1737"/>
      <c r="C76" s="192">
        <f>SUM(C7:C75)</f>
        <v>0</v>
      </c>
      <c r="D76" s="174"/>
      <c r="E76" s="184">
        <f>SUM(E7:E75)</f>
        <v>0</v>
      </c>
      <c r="F76" s="184"/>
      <c r="G76" s="184">
        <f>SUM(G7:G75)</f>
        <v>0</v>
      </c>
      <c r="H76" s="192">
        <f>SUM(H7:H75)</f>
        <v>0</v>
      </c>
      <c r="I76" s="174"/>
      <c r="J76" s="184">
        <f>SUM(J7:J75)</f>
        <v>0</v>
      </c>
      <c r="K76" s="192">
        <f>SUM(K7:K75)</f>
        <v>0</v>
      </c>
      <c r="L76" s="174"/>
      <c r="M76" s="184">
        <f>SUM(M7:M75)</f>
        <v>0</v>
      </c>
      <c r="N76" s="192">
        <f>SUM(N7:N75)</f>
        <v>0</v>
      </c>
      <c r="O76" s="174"/>
      <c r="P76" s="184">
        <f>SUM(P7:P75)</f>
        <v>0</v>
      </c>
      <c r="Q76" s="192">
        <f>SUM(Q7:Q75)</f>
        <v>0</v>
      </c>
      <c r="R76" s="174"/>
      <c r="S76" s="184">
        <f>SUM(S7:S75)</f>
        <v>0</v>
      </c>
      <c r="T76" s="193">
        <f t="shared" ref="T76:AF76" si="1">SUM(T7:T75)</f>
        <v>0</v>
      </c>
      <c r="U76" s="174">
        <f t="shared" si="1"/>
        <v>0</v>
      </c>
      <c r="V76" s="174">
        <f t="shared" si="1"/>
        <v>0</v>
      </c>
      <c r="W76" s="194">
        <f t="shared" si="1"/>
        <v>0</v>
      </c>
      <c r="X76" s="193">
        <f t="shared" si="1"/>
        <v>0</v>
      </c>
      <c r="Y76" s="184">
        <f t="shared" si="1"/>
        <v>0</v>
      </c>
      <c r="Z76" s="193">
        <f t="shared" si="1"/>
        <v>0</v>
      </c>
      <c r="AA76" s="184">
        <f t="shared" si="1"/>
        <v>0</v>
      </c>
      <c r="AB76" s="193">
        <f t="shared" si="1"/>
        <v>0</v>
      </c>
      <c r="AC76" s="174">
        <f t="shared" si="1"/>
        <v>0</v>
      </c>
      <c r="AD76" s="174">
        <f t="shared" si="1"/>
        <v>0</v>
      </c>
      <c r="AE76" s="193">
        <f t="shared" si="1"/>
        <v>0</v>
      </c>
      <c r="AF76" s="173">
        <f t="shared" si="1"/>
        <v>0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1191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f>'5A2A_NewVision'!AB78+'5A2B_Glencoe'!AB78+'5A2C_ISL'!AB78+'5A2D_Avoyelles'!AB78+'5A2E_Delhi'!AB78+'5A2F_BelleChasse'!AB78+'5A2H_MAX'!AB78</f>
        <v>420000</v>
      </c>
      <c r="AC78" s="811">
        <f>'5A2A_NewVision'!AC78+'5A2B_Glencoe'!AC78+'5A2C_ISL'!AC78+'5A2D_Avoyelles'!AC78+'5A2E_Delhi'!AC78+'5A2F_BelleChasse'!AC78+'5A2H_MAX'!AC78</f>
        <v>385000</v>
      </c>
      <c r="AD78" s="810">
        <f>'5A2A_NewVision'!AD78+'5A2B_Glencoe'!AD78+'5A2C_ISL'!AD78+'5A2D_Avoyelles'!AD78+'5A2E_Delhi'!AD78+'5A2F_BelleChasse'!AD78+'5A2H_MAX'!AD78</f>
        <v>35000</v>
      </c>
      <c r="AE78" s="222">
        <f>'5A2A_NewVision'!AE78+'5A2B_Glencoe'!AE78+'5A2C_ISL'!AE78+'5A2D_Avoyelles'!AE78+'5A2E_Delhi'!AE78+'5A2F_BelleChasse'!AE78+'5A2H_MAX'!AE78</f>
        <v>35000</v>
      </c>
      <c r="AF78" s="222">
        <f>'5A2A_NewVision'!AF78+'5A2B_Glencoe'!AF78+'5A2C_ISL'!AF78+'5A2D_Avoyelles'!AF78+'5A2E_Delhi'!AF78+'5A2F_BelleChasse'!AF78+'5A2H_MAX'!AF78</f>
        <v>420000</v>
      </c>
    </row>
    <row r="79" spans="1:32" s="88" customFormat="1" ht="15" customHeight="1" x14ac:dyDescent="0.2">
      <c r="A79" s="1742" t="s">
        <v>1192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>
        <f>'5A2A_NewVision'!AB79+'5A2B_Glencoe'!AB79+'5A2C_ISL'!AB79+'5A2D_Avoyelles'!AB79+'5A2E_Delhi'!AB79+'5A2F_BelleChasse'!AB79+'5A2H_MAX'!AB79</f>
        <v>0</v>
      </c>
      <c r="AC79" s="811">
        <f>'5A2A_NewVision'!AC79+'5A2B_Glencoe'!AC79+'5A2C_ISL'!AC79+'5A2D_Avoyelles'!AC79+'5A2E_Delhi'!AC79+'5A2F_BelleChasse'!AC79+'5A2H_MAX'!AC79</f>
        <v>0</v>
      </c>
      <c r="AD79" s="810">
        <f>'5A2A_NewVision'!AD79+'5A2B_Glencoe'!AD79+'5A2C_ISL'!AD79+'5A2D_Avoyelles'!AD79+'5A2E_Delhi'!AD79+'5A2F_BelleChasse'!AD79+'5A2H_MAX'!AD79</f>
        <v>0</v>
      </c>
      <c r="AE79" s="811">
        <f>'5A2A_NewVision'!AE79+'5A2B_Glencoe'!AE79+'5A2C_ISL'!AE79+'5A2D_Avoyelles'!AE79+'5A2E_Delhi'!AE79+'5A2F_BelleChasse'!AE79+'5A2H_MAX'!AE79</f>
        <v>0</v>
      </c>
      <c r="AF79" s="222">
        <f>'5A2A_NewVision'!AF79+'5A2B_Glencoe'!AF79+'5A2C_ISL'!AF79+'5A2D_Avoyelles'!AF79+'5A2E_Delhi'!AF79+'5A2F_BelleChasse'!AF79+'5A2H_MAX'!AF79</f>
        <v>46000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>
        <f>'5A2A_NewVision'!AB80+'5A2B_Glencoe'!AB80+'5A2C_ISL'!AB80+'5A2D_Avoyelles'!AB80+'5A2E_Delhi'!AB80+'5A2F_BelleChasse'!AB80+'5A2H_MAX'!AB80</f>
        <v>0</v>
      </c>
      <c r="AC80" s="811">
        <f>'5A2A_NewVision'!AC80+'5A2B_Glencoe'!AC80+'5A2C_ISL'!AC80+'5A2D_Avoyelles'!AC80+'5A2E_Delhi'!AC80+'5A2F_BelleChasse'!AC80+'5A2H_MAX'!AC80</f>
        <v>0</v>
      </c>
      <c r="AD80" s="810">
        <f>'5A2A_NewVision'!AD80+'5A2B_Glencoe'!AD80+'5A2C_ISL'!AD80+'5A2D_Avoyelles'!AD80+'5A2E_Delhi'!AD80+'5A2F_BelleChasse'!AD80+'5A2H_MAX'!AD80</f>
        <v>0</v>
      </c>
      <c r="AE80" s="811">
        <f>'5A2A_NewVision'!AE80+'5A2B_Glencoe'!AE80+'5A2C_ISL'!AE80+'5A2D_Avoyelles'!AE80+'5A2E_Delhi'!AE80+'5A2F_BelleChasse'!AE80+'5A2H_MAX'!AE80</f>
        <v>0</v>
      </c>
      <c r="AF80" s="222">
        <f>'5A2A_NewVision'!AF80+'5A2B_Glencoe'!AF80+'5A2C_ISL'!AF80+'5A2D_Avoyelles'!AF80+'5A2E_Delhi'!AF80+'5A2F_BelleChasse'!AF80+'5A2H_MAX'!AF80</f>
        <v>71455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>
        <f>'5A2A_NewVision'!AB81+'5A2B_Glencoe'!AB81+'5A2C_ISL'!AB81+'5A2D_Avoyelles'!AB81+'5A2E_Delhi'!AB81+'5A2F_BelleChasse'!AB81+'5A2H_MAX'!AB81</f>
        <v>0</v>
      </c>
      <c r="AC81" s="811">
        <f>'5A2A_NewVision'!AC81+'5A2B_Glencoe'!AC81+'5A2C_ISL'!AC81+'5A2D_Avoyelles'!AC81+'5A2E_Delhi'!AC81+'5A2F_BelleChasse'!AC81+'5A2H_MAX'!AC81</f>
        <v>0</v>
      </c>
      <c r="AD81" s="810">
        <f>'5A2A_NewVision'!AD81+'5A2B_Glencoe'!AD81+'5A2C_ISL'!AD81+'5A2D_Avoyelles'!AD81+'5A2E_Delhi'!AD81+'5A2F_BelleChasse'!AD81+'5A2H_MAX'!AD81</f>
        <v>0</v>
      </c>
      <c r="AE81" s="811">
        <f>'5A2A_NewVision'!AE81+'5A2B_Glencoe'!AE81+'5A2C_ISL'!AE81+'5A2D_Avoyelles'!AE81+'5A2E_Delhi'!AE81+'5A2F_BelleChasse'!AE81+'5A2H_MAX'!AE81</f>
        <v>0</v>
      </c>
      <c r="AF81" s="222">
        <f>'5A2A_NewVision'!AF81+'5A2B_Glencoe'!AF81+'5A2C_ISL'!AF81+'5A2D_Avoyelles'!AF81+'5A2E_Delhi'!AF81+'5A2F_BelleChasse'!AF81+'5A2H_MAX'!AF81</f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f>'5A2A_NewVision'!AB82+'5A2B_Glencoe'!AB82+'5A2C_ISL'!AB82+'5A2D_Avoyelles'!AB82+'5A2E_Delhi'!AB82+'5A2F_BelleChasse'!AB82+'5A2H_MAX'!AB82</f>
        <v>25766</v>
      </c>
      <c r="AC82" s="236">
        <f>'5A2A_NewVision'!AC82+'5A2B_Glencoe'!AC82+'5A2C_ISL'!AC82+'5A2D_Avoyelles'!AC82+'5A2E_Delhi'!AC82+'5A2F_BelleChasse'!AC82+'5A2H_MAX'!AC82</f>
        <v>63605</v>
      </c>
      <c r="AD82" s="814">
        <f>'5A2A_NewVision'!AD82+'5A2B_Glencoe'!AD82+'5A2C_ISL'!AD82+'5A2D_Avoyelles'!AD82+'5A2E_Delhi'!AD82+'5A2F_BelleChasse'!AD82+'5A2H_MAX'!AD82</f>
        <v>-37839</v>
      </c>
      <c r="AE82" s="237">
        <f>'5A2A_NewVision'!AE82+'5A2B_Glencoe'!AE82+'5A2C_ISL'!AE82+'5A2D_Avoyelles'!AE82+'5A2E_Delhi'!AE82+'5A2F_BelleChasse'!AE82+'5A2H_MAX'!AE82</f>
        <v>-37839</v>
      </c>
      <c r="AF82" s="237">
        <f>'5A2A_NewVision'!AF82+'5A2B_Glencoe'!AF82+'5A2C_ISL'!AF82+'5A2D_Avoyelles'!AF82+'5A2E_Delhi'!AF82+'5A2F_BelleChasse'!AF82+'5A2H_MAX'!AF82</f>
        <v>25766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f>'5A2A_NewVision'!AB83+'5A2B_Glencoe'!AB83+'5A2C_ISL'!AB83+'5A2D_Avoyelles'!AB83+'5A2E_Delhi'!AB83+'5A2F_BelleChasse'!AB83+'5A2H_MAX'!AB83</f>
        <v>619703</v>
      </c>
      <c r="AC83" s="811">
        <f>'5A2A_NewVision'!AC83+'5A2B_Glencoe'!AC83+'5A2C_ISL'!AC83+'5A2D_Avoyelles'!AC83+'5A2E_Delhi'!AC83+'5A2F_BelleChasse'!AC83+'5A2H_MAX'!AC83</f>
        <v>573200</v>
      </c>
      <c r="AD83" s="810">
        <f>'5A2A_NewVision'!AD83+'5A2B_Glencoe'!AD83+'5A2C_ISL'!AD83+'5A2D_Avoyelles'!AD83+'5A2E_Delhi'!AD83+'5A2F_BelleChasse'!AD83+'5A2H_MAX'!AD83</f>
        <v>46503</v>
      </c>
      <c r="AE83" s="222">
        <f>'5A2A_NewVision'!AE83+'5A2B_Glencoe'!AE83+'5A2C_ISL'!AE83+'5A2D_Avoyelles'!AE83+'5A2E_Delhi'!AE83+'5A2F_BelleChasse'!AE83+'5A2H_MAX'!AE83</f>
        <v>46503</v>
      </c>
      <c r="AF83" s="222">
        <f>'5A2A_NewVision'!AF83+'5A2B_Glencoe'!AF83+'5A2C_ISL'!AF83+'5A2D_Avoyelles'!AF83+'5A2E_Delhi'!AF83+'5A2F_BelleChasse'!AF83+'5A2H_MAX'!AF83</f>
        <v>619703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f>'5A2A_NewVision'!AB84+'5A2B_Glencoe'!AB84+'5A2C_ISL'!AB84+'5A2D_Avoyelles'!AB84+'5A2E_Delhi'!AB84+'5A2F_BelleChasse'!AB84+'5A2H_MAX'!AB84</f>
        <v>495759</v>
      </c>
      <c r="AC84" s="811">
        <f>'5A2A_NewVision'!AC84+'5A2B_Glencoe'!AC84+'5A2C_ISL'!AC84+'5A2D_Avoyelles'!AC84+'5A2E_Delhi'!AC84+'5A2F_BelleChasse'!AC84+'5A2H_MAX'!AC84</f>
        <v>458555</v>
      </c>
      <c r="AD84" s="810">
        <f>'5A2A_NewVision'!AD84+'5A2B_Glencoe'!AD84+'5A2C_ISL'!AD84+'5A2D_Avoyelles'!AD84+'5A2E_Delhi'!AD84+'5A2F_BelleChasse'!AD84+'5A2H_MAX'!AD84</f>
        <v>37204</v>
      </c>
      <c r="AE84" s="222">
        <f>'5A2A_NewVision'!AE84+'5A2B_Glencoe'!AE84+'5A2C_ISL'!AE84+'5A2D_Avoyelles'!AE84+'5A2E_Delhi'!AE84+'5A2F_BelleChasse'!AE84+'5A2H_MAX'!AE84</f>
        <v>37204</v>
      </c>
      <c r="AF84" s="222">
        <f>'5A2A_NewVision'!AF84+'5A2B_Glencoe'!AF84+'5A2C_ISL'!AF84+'5A2D_Avoyelles'!AF84+'5A2E_Delhi'!AF84+'5A2F_BelleChasse'!AF84+'5A2H_MAX'!AF84</f>
        <v>495759</v>
      </c>
    </row>
    <row r="85" spans="1:32" s="88" customFormat="1" ht="15" customHeight="1" thickBot="1" x14ac:dyDescent="0.25">
      <c r="A85" s="1728" t="s">
        <v>430</v>
      </c>
      <c r="B85" s="1729"/>
      <c r="C85" s="1352">
        <f>SUM(C76:C84)</f>
        <v>0</v>
      </c>
      <c r="D85" s="1427"/>
      <c r="E85" s="244">
        <f>SUM(E76:E84)</f>
        <v>0</v>
      </c>
      <c r="F85" s="1427"/>
      <c r="G85" s="244">
        <f>SUM(G76:G84)</f>
        <v>0</v>
      </c>
      <c r="H85" s="1352">
        <f>SUM(H76:H84)</f>
        <v>0</v>
      </c>
      <c r="I85" s="1427"/>
      <c r="J85" s="244">
        <f>SUM(J76:J84)</f>
        <v>0</v>
      </c>
      <c r="K85" s="1352">
        <f>SUM(K76:K84)</f>
        <v>0</v>
      </c>
      <c r="L85" s="1427"/>
      <c r="M85" s="244">
        <f>SUM(M76:M84)</f>
        <v>0</v>
      </c>
      <c r="N85" s="1352">
        <f>SUM(N76:N84)</f>
        <v>0</v>
      </c>
      <c r="O85" s="1427"/>
      <c r="P85" s="244">
        <f>SUM(P76:P84)</f>
        <v>0</v>
      </c>
      <c r="Q85" s="1352">
        <f>SUM(Q76:Q84)</f>
        <v>0</v>
      </c>
      <c r="R85" s="1427"/>
      <c r="S85" s="244">
        <f t="shared" ref="S85:AF85" si="2">SUM(S76:S84)</f>
        <v>0</v>
      </c>
      <c r="T85" s="246">
        <f t="shared" si="2"/>
        <v>0</v>
      </c>
      <c r="U85" s="244">
        <f t="shared" si="2"/>
        <v>0</v>
      </c>
      <c r="V85" s="244">
        <f t="shared" si="2"/>
        <v>0</v>
      </c>
      <c r="W85" s="247">
        <f t="shared" si="2"/>
        <v>0</v>
      </c>
      <c r="X85" s="246">
        <f t="shared" si="2"/>
        <v>0</v>
      </c>
      <c r="Y85" s="244">
        <f t="shared" si="2"/>
        <v>0</v>
      </c>
      <c r="Z85" s="246">
        <f t="shared" si="2"/>
        <v>0</v>
      </c>
      <c r="AA85" s="244">
        <f t="shared" si="2"/>
        <v>0</v>
      </c>
      <c r="AB85" s="246">
        <f t="shared" si="2"/>
        <v>1561228</v>
      </c>
      <c r="AC85" s="244">
        <f t="shared" si="2"/>
        <v>1480360</v>
      </c>
      <c r="AD85" s="244">
        <f t="shared" si="2"/>
        <v>80868</v>
      </c>
      <c r="AE85" s="246">
        <f t="shared" si="2"/>
        <v>80868</v>
      </c>
      <c r="AF85" s="249">
        <f t="shared" si="2"/>
        <v>1678683</v>
      </c>
    </row>
    <row r="86" spans="1:32" customFormat="1" ht="6" customHeight="1" thickTop="1" x14ac:dyDescent="0.2"/>
    <row r="87" spans="1:32" customFormat="1" ht="13.9" customHeight="1" x14ac:dyDescent="0.2">
      <c r="B87" s="195" t="s">
        <v>433</v>
      </c>
      <c r="C87" s="196">
        <f>'5A2A_NewVision'!C87+'5A2B_Glencoe'!C87+'5A2C_ISL'!C87+'5A2D_Avoyelles'!C87+'5A2E_Delhi'!C87+'5A2F_BelleChasse'!C87+'5A2H_MAX'!C87</f>
        <v>515</v>
      </c>
      <c r="D87" s="283">
        <f>'9_Per Pupil Summary'!F41+'9_Per Pupil Summary'!M41</f>
        <v>8651.0220772496359</v>
      </c>
      <c r="E87" s="283">
        <f>'5A2A_NewVision'!E87+'5A2B_Glencoe'!E87+'5A2C_ISL'!E87+'5A2D_Avoyelles'!E87+'5A2E_Delhi'!E87+'5A2F_BelleChasse'!E87+'5A2H_MAX'!E87</f>
        <v>4455276.3697835626</v>
      </c>
    </row>
    <row r="88" spans="1:32" customFormat="1" ht="13.9" customHeight="1" x14ac:dyDescent="0.2">
      <c r="B88" s="870" t="s">
        <v>434</v>
      </c>
      <c r="C88" s="871">
        <f>'5A2A_NewVision'!C88+'5A2B_Glencoe'!C88+'5A2C_ISL'!C88+'5A2D_Avoyelles'!C88+'5A2E_Delhi'!C88+'5A2F_BelleChasse'!C88+'5A2H_MAX'!C88</f>
        <v>209</v>
      </c>
      <c r="D88" s="712">
        <f>D42</f>
        <v>9377.0220772496359</v>
      </c>
      <c r="E88" s="712">
        <f>'5A2A_NewVision'!E88+'5A2B_Glencoe'!E88+'5A2C_ISL'!E88+'5A2D_Avoyelles'!E88+'5A2E_Delhi'!E88+'5A2F_BelleChasse'!E88+'5A2H_MAX'!E88</f>
        <v>1959797.6141451739</v>
      </c>
    </row>
    <row r="89" spans="1:32" ht="16.149999999999999" customHeight="1" x14ac:dyDescent="0.2">
      <c r="A89" s="32"/>
      <c r="B89" s="32" t="s">
        <v>482</v>
      </c>
      <c r="C89" s="872"/>
      <c r="D89" s="562"/>
      <c r="E89" s="562"/>
      <c r="F89" s="562"/>
      <c r="G89" s="562"/>
      <c r="H89" s="562"/>
      <c r="I89" s="562"/>
      <c r="J89" s="562"/>
      <c r="K89" s="562"/>
      <c r="L89" s="873"/>
      <c r="M89" s="873"/>
      <c r="N89" s="873"/>
      <c r="O89" s="873"/>
      <c r="P89" s="873"/>
      <c r="Q89" s="873"/>
      <c r="R89" s="873"/>
      <c r="S89" s="873"/>
      <c r="T89" s="562"/>
      <c r="U89" s="562"/>
      <c r="V89" s="562"/>
      <c r="W89" s="562"/>
      <c r="X89" s="562"/>
      <c r="Y89" s="562"/>
      <c r="Z89" s="874"/>
      <c r="AA89" s="562"/>
      <c r="AB89" s="562"/>
      <c r="AC89" s="562"/>
      <c r="AD89" s="562"/>
      <c r="AE89" s="32"/>
      <c r="AF89" s="562"/>
    </row>
    <row r="90" spans="1:32" s="88" customFormat="1" ht="15" customHeight="1" thickBot="1" x14ac:dyDescent="0.25">
      <c r="A90" s="1728" t="s">
        <v>924</v>
      </c>
      <c r="B90" s="1729" t="s">
        <v>924</v>
      </c>
      <c r="C90" s="1352">
        <f>'5A2_Legacy Type 2'!C14</f>
        <v>4348</v>
      </c>
      <c r="D90" s="1427">
        <f>'5A2_Legacy Type 2'!D14</f>
        <v>0</v>
      </c>
      <c r="E90" s="244">
        <f>'5A2_Legacy Type 2'!E14</f>
        <v>40210049.798258692</v>
      </c>
      <c r="F90" s="1427">
        <f>'5A2_Legacy Type 2'!F14</f>
        <v>0</v>
      </c>
      <c r="G90" s="244">
        <f>'5A2_Legacy Type 2'!G14</f>
        <v>2859716.75</v>
      </c>
      <c r="H90" s="1352">
        <f>'5A2_Legacy Type 2'!H14</f>
        <v>2731</v>
      </c>
      <c r="I90" s="1427">
        <f>'5A2_Legacy Type 2'!I14</f>
        <v>0</v>
      </c>
      <c r="J90" s="244">
        <f>'5A2_Legacy Type 2'!J14</f>
        <v>1518986.8522308625</v>
      </c>
      <c r="K90" s="1352">
        <f>'5A2_Legacy Type 2'!K14</f>
        <v>598</v>
      </c>
      <c r="L90" s="1427">
        <f>'5A2_Legacy Type 2'!L14</f>
        <v>0</v>
      </c>
      <c r="M90" s="244">
        <f>'5A2_Legacy Type 2'!M14</f>
        <v>102193.25060762743</v>
      </c>
      <c r="N90" s="1352">
        <f>'5A2_Legacy Type 2'!N14</f>
        <v>397</v>
      </c>
      <c r="O90" s="1427">
        <f>'5A2_Legacy Type 2'!O14</f>
        <v>0</v>
      </c>
      <c r="P90" s="244">
        <f>'5A2_Legacy Type 2'!P14</f>
        <v>1437534.0210740129</v>
      </c>
      <c r="Q90" s="1352">
        <f>'5A2_Legacy Type 2'!Q14</f>
        <v>47</v>
      </c>
      <c r="R90" s="1427">
        <f>'5A2_Legacy Type 2'!R14</f>
        <v>0</v>
      </c>
      <c r="S90" s="244">
        <f>'5A2_Legacy Type 2'!S14</f>
        <v>47770.496561817476</v>
      </c>
      <c r="T90" s="246">
        <f>'5A2_Legacy Type 2'!T14</f>
        <v>46176252</v>
      </c>
      <c r="U90" s="244">
        <f>'5A2_Legacy Type 2'!U14</f>
        <v>-1735331</v>
      </c>
      <c r="V90" s="244">
        <f>'5A2_Legacy Type 2'!V14</f>
        <v>-444024</v>
      </c>
      <c r="W90" s="247">
        <f>'5A2_Legacy Type 2'!W14</f>
        <v>-2179355</v>
      </c>
      <c r="X90" s="246">
        <f>'5A2_Legacy Type 2'!X14</f>
        <v>43996897</v>
      </c>
      <c r="Y90" s="244">
        <f>'5A2_Legacy Type 2'!Y14</f>
        <v>-109992</v>
      </c>
      <c r="Z90" s="246">
        <f>'5A2_Legacy Type 2'!Z14</f>
        <v>43886905</v>
      </c>
      <c r="AA90" s="244">
        <f>'5A2_Legacy Type 2'!AA14</f>
        <v>-9550</v>
      </c>
      <c r="AB90" s="246">
        <f>'5A2_Legacy Type 2'!AC14</f>
        <v>45438583</v>
      </c>
      <c r="AC90" s="244">
        <f>'5A2_Legacy Type 2'!AD14</f>
        <v>41840084</v>
      </c>
      <c r="AD90" s="244">
        <f>'5A2_Legacy Type 2'!AE14</f>
        <v>3598499</v>
      </c>
      <c r="AE90" s="246">
        <f>'5A2_Legacy Type 2'!AF14</f>
        <v>3598499</v>
      </c>
      <c r="AF90" s="249">
        <f>'5A2_Legacy Type 2'!AH14</f>
        <v>45556038</v>
      </c>
    </row>
    <row r="91" spans="1:32" s="88" customFormat="1" ht="15" customHeight="1" thickTop="1" thickBot="1" x14ac:dyDescent="0.25">
      <c r="A91" s="1728"/>
      <c r="B91" s="1729"/>
      <c r="C91" s="1352">
        <f t="shared" ref="C91:AE91" si="3">C85-C90</f>
        <v>-4348</v>
      </c>
      <c r="D91" s="1427">
        <f t="shared" si="3"/>
        <v>0</v>
      </c>
      <c r="E91" s="244">
        <f t="shared" si="3"/>
        <v>-40210049.798258692</v>
      </c>
      <c r="F91" s="1427">
        <f t="shared" si="3"/>
        <v>0</v>
      </c>
      <c r="G91" s="244">
        <f t="shared" si="3"/>
        <v>-2859716.75</v>
      </c>
      <c r="H91" s="1352">
        <f t="shared" si="3"/>
        <v>-2731</v>
      </c>
      <c r="I91" s="1427">
        <f t="shared" si="3"/>
        <v>0</v>
      </c>
      <c r="J91" s="244">
        <f t="shared" si="3"/>
        <v>-1518986.8522308625</v>
      </c>
      <c r="K91" s="1352">
        <f t="shared" si="3"/>
        <v>-598</v>
      </c>
      <c r="L91" s="1427">
        <f t="shared" si="3"/>
        <v>0</v>
      </c>
      <c r="M91" s="244">
        <f t="shared" si="3"/>
        <v>-102193.25060762743</v>
      </c>
      <c r="N91" s="1352">
        <f t="shared" si="3"/>
        <v>-397</v>
      </c>
      <c r="O91" s="1427">
        <f t="shared" si="3"/>
        <v>0</v>
      </c>
      <c r="P91" s="244">
        <f t="shared" si="3"/>
        <v>-1437534.0210740129</v>
      </c>
      <c r="Q91" s="1352">
        <f t="shared" si="3"/>
        <v>-47</v>
      </c>
      <c r="R91" s="1427">
        <f t="shared" si="3"/>
        <v>0</v>
      </c>
      <c r="S91" s="244">
        <f t="shared" si="3"/>
        <v>-47770.496561817476</v>
      </c>
      <c r="T91" s="246">
        <f t="shared" si="3"/>
        <v>-46176252</v>
      </c>
      <c r="U91" s="244">
        <f t="shared" si="3"/>
        <v>1735331</v>
      </c>
      <c r="V91" s="244">
        <f t="shared" si="3"/>
        <v>444024</v>
      </c>
      <c r="W91" s="247">
        <f t="shared" si="3"/>
        <v>2179355</v>
      </c>
      <c r="X91" s="246">
        <f t="shared" si="3"/>
        <v>-43996897</v>
      </c>
      <c r="Y91" s="244">
        <f t="shared" si="3"/>
        <v>109992</v>
      </c>
      <c r="Z91" s="246">
        <f t="shared" si="3"/>
        <v>-43886905</v>
      </c>
      <c r="AA91" s="244">
        <f t="shared" si="3"/>
        <v>9550</v>
      </c>
      <c r="AB91" s="246">
        <f t="shared" si="3"/>
        <v>-43877355</v>
      </c>
      <c r="AC91" s="244">
        <f t="shared" si="3"/>
        <v>-40359724</v>
      </c>
      <c r="AD91" s="244">
        <f t="shared" si="3"/>
        <v>-3517631</v>
      </c>
      <c r="AE91" s="246">
        <f t="shared" si="3"/>
        <v>-3517631</v>
      </c>
      <c r="AF91" s="249">
        <f>AF85-AF90</f>
        <v>-43877355</v>
      </c>
    </row>
    <row r="92" spans="1:32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Q46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&amp;L&amp;"Arial,Bold"&amp;18&amp;K000000FY2018-19 Budget Letter
September 2018</oddHeader>
        <oddFooter>&amp;R&amp;P</oddFooter>
      </headerFooter>
    </customSheetView>
  </customSheetViews>
  <mergeCells count="34"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  <mergeCell ref="A83:B83"/>
    <mergeCell ref="A84:B84"/>
    <mergeCell ref="A1:B3"/>
    <mergeCell ref="C1:J1"/>
    <mergeCell ref="K1:T1"/>
    <mergeCell ref="A90:B90"/>
    <mergeCell ref="A91:B91"/>
    <mergeCell ref="AE2:AE3"/>
    <mergeCell ref="Z2:Z3"/>
    <mergeCell ref="AA2:AA3"/>
    <mergeCell ref="AB2:AB3"/>
    <mergeCell ref="AC2:AC3"/>
    <mergeCell ref="AD2:AD3"/>
    <mergeCell ref="A82:B82"/>
    <mergeCell ref="A85:B85"/>
    <mergeCell ref="A76:B76"/>
    <mergeCell ref="A77:B77"/>
    <mergeCell ref="A78:B78"/>
    <mergeCell ref="A79:B79"/>
    <mergeCell ref="A80:B80"/>
    <mergeCell ref="A81:B81"/>
  </mergeCells>
  <printOptions horizontalCentered="1"/>
  <pageMargins left="0.3" right="0.3" top="0.55000000000000004" bottom="0.45" header="0.25" footer="0.25"/>
  <pageSetup paperSize="5" scale="64" firstPageNumber="50" fitToWidth="0" fitToHeight="0" orientation="portrait" r:id="rId2"/>
  <headerFooter alignWithMargins="0">
    <oddHeader>&amp;L&amp;"Arial,Bold"&amp;18&amp;K000000FY2021-22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82"/>
  <sheetViews>
    <sheetView workbookViewId="0">
      <selection sqref="A1:B3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7.42578125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3.285156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4" width="17.5703125" customWidth="1"/>
    <col min="45" max="45" width="9.85546875" customWidth="1"/>
    <col min="46" max="46" width="17" customWidth="1"/>
    <col min="47" max="47" width="10.5703125" customWidth="1"/>
    <col min="48" max="48" width="9.85546875" customWidth="1"/>
    <col min="49" max="49" width="13.85546875" customWidth="1"/>
    <col min="50" max="50" width="18.140625" customWidth="1"/>
    <col min="51" max="51" width="10.5703125" customWidth="1"/>
    <col min="52" max="52" width="9.85546875" customWidth="1"/>
    <col min="53" max="53" width="6.42578125" customWidth="1"/>
  </cols>
  <sheetData>
    <row r="1" spans="1:52" ht="16.5" customHeight="1" x14ac:dyDescent="0.2">
      <c r="A1" s="1858" t="s">
        <v>93</v>
      </c>
      <c r="B1" s="1859"/>
      <c r="C1" s="1879" t="s">
        <v>1205</v>
      </c>
      <c r="D1" s="1881">
        <v>0.22</v>
      </c>
      <c r="E1" s="1882"/>
      <c r="F1" s="1883">
        <v>0.06</v>
      </c>
      <c r="G1" s="1884"/>
      <c r="H1" s="1883">
        <v>1.5</v>
      </c>
      <c r="I1" s="1884"/>
      <c r="J1" s="1881">
        <v>0.6</v>
      </c>
      <c r="K1" s="1882"/>
      <c r="L1" s="737">
        <v>7500</v>
      </c>
      <c r="M1" s="737">
        <v>37500</v>
      </c>
      <c r="N1" s="737">
        <v>37500</v>
      </c>
      <c r="O1" s="988"/>
      <c r="P1" s="988"/>
      <c r="Q1" s="736">
        <v>4015</v>
      </c>
      <c r="R1" s="988"/>
      <c r="S1" s="988"/>
      <c r="T1" s="990">
        <v>0.75</v>
      </c>
      <c r="U1" s="991"/>
      <c r="V1" s="988"/>
      <c r="W1" s="989"/>
      <c r="X1" s="989"/>
      <c r="Y1" s="988"/>
      <c r="Z1" s="988"/>
      <c r="AA1" s="988"/>
      <c r="AB1" s="992">
        <v>0.34</v>
      </c>
      <c r="AC1" s="989"/>
      <c r="AD1" s="993">
        <v>1.72</v>
      </c>
      <c r="AE1" s="991"/>
      <c r="AF1" s="988"/>
      <c r="AG1" s="988"/>
      <c r="AH1" s="991"/>
      <c r="AI1" s="988"/>
      <c r="AJ1" s="1875" t="s">
        <v>144</v>
      </c>
      <c r="AK1" s="1875"/>
      <c r="AL1" s="1875"/>
      <c r="AM1" s="1875"/>
      <c r="AN1" s="1874" t="s">
        <v>145</v>
      </c>
      <c r="AO1" s="1874"/>
      <c r="AP1" s="1874"/>
      <c r="AQ1" s="1874"/>
      <c r="AR1" s="1002"/>
      <c r="AS1" s="1002"/>
      <c r="AT1" s="1066"/>
      <c r="AU1" s="1066"/>
      <c r="AV1" s="1066"/>
      <c r="AW1" s="1066"/>
      <c r="AX1" s="1067"/>
      <c r="AY1" s="1067"/>
      <c r="AZ1" s="1067"/>
    </row>
    <row r="2" spans="1:52" ht="105.75" customHeight="1" x14ac:dyDescent="0.2">
      <c r="A2" s="1860"/>
      <c r="B2" s="1861"/>
      <c r="C2" s="1880"/>
      <c r="D2" s="645" t="s">
        <v>891</v>
      </c>
      <c r="E2" s="1879" t="s">
        <v>345</v>
      </c>
      <c r="F2" s="1232" t="s">
        <v>1343</v>
      </c>
      <c r="G2" s="1879" t="s">
        <v>345</v>
      </c>
      <c r="H2" s="1232" t="s">
        <v>892</v>
      </c>
      <c r="I2" s="1879" t="s">
        <v>345</v>
      </c>
      <c r="J2" s="1232" t="s">
        <v>1094</v>
      </c>
      <c r="K2" s="1879" t="s">
        <v>345</v>
      </c>
      <c r="L2" s="1879" t="s">
        <v>921</v>
      </c>
      <c r="M2" s="1879" t="s">
        <v>1095</v>
      </c>
      <c r="N2" s="1879" t="s">
        <v>345</v>
      </c>
      <c r="O2" s="1880" t="s">
        <v>1096</v>
      </c>
      <c r="P2" s="1880" t="s">
        <v>1097</v>
      </c>
      <c r="Q2" s="1857" t="s">
        <v>94</v>
      </c>
      <c r="R2" s="1855" t="s">
        <v>1098</v>
      </c>
      <c r="S2" s="1855" t="s">
        <v>1346</v>
      </c>
      <c r="T2" s="1876" t="s">
        <v>417</v>
      </c>
      <c r="U2" s="1870" t="s">
        <v>1099</v>
      </c>
      <c r="V2" s="1855" t="s">
        <v>1066</v>
      </c>
      <c r="W2" s="1866" t="s">
        <v>1067</v>
      </c>
      <c r="X2" s="1866" t="s">
        <v>1100</v>
      </c>
      <c r="Y2" s="1855" t="s">
        <v>817</v>
      </c>
      <c r="Z2" s="1855" t="s">
        <v>1101</v>
      </c>
      <c r="AA2" s="1855" t="s">
        <v>1102</v>
      </c>
      <c r="AB2" s="1857" t="s">
        <v>1103</v>
      </c>
      <c r="AC2" s="1866" t="s">
        <v>521</v>
      </c>
      <c r="AD2" s="1857" t="s">
        <v>522</v>
      </c>
      <c r="AE2" s="1870" t="s">
        <v>353</v>
      </c>
      <c r="AF2" s="1855" t="s">
        <v>425</v>
      </c>
      <c r="AG2" s="1855" t="s">
        <v>1104</v>
      </c>
      <c r="AH2" s="1870" t="s">
        <v>352</v>
      </c>
      <c r="AI2" s="1855" t="s">
        <v>425</v>
      </c>
      <c r="AJ2" s="1869" t="s">
        <v>1105</v>
      </c>
      <c r="AK2" s="1857" t="s">
        <v>94</v>
      </c>
      <c r="AL2" s="1869" t="s">
        <v>370</v>
      </c>
      <c r="AM2" s="1857" t="s">
        <v>94</v>
      </c>
      <c r="AN2" s="1869" t="s">
        <v>1106</v>
      </c>
      <c r="AO2" s="1857" t="s">
        <v>94</v>
      </c>
      <c r="AP2" s="1869" t="s">
        <v>1107</v>
      </c>
      <c r="AQ2" s="1857" t="s">
        <v>94</v>
      </c>
      <c r="AR2" s="1872" t="s">
        <v>1203</v>
      </c>
      <c r="AS2" s="1864" t="s">
        <v>88</v>
      </c>
      <c r="AT2" s="1866" t="s">
        <v>900</v>
      </c>
      <c r="AU2" s="1866" t="s">
        <v>94</v>
      </c>
      <c r="AV2" s="1866" t="s">
        <v>92</v>
      </c>
      <c r="AW2" s="1866" t="s">
        <v>523</v>
      </c>
      <c r="AX2" s="1855" t="s">
        <v>1627</v>
      </c>
      <c r="AY2" s="1855" t="s">
        <v>94</v>
      </c>
      <c r="AZ2" s="1855" t="s">
        <v>88</v>
      </c>
    </row>
    <row r="3" spans="1:52" ht="27.75" customHeight="1" x14ac:dyDescent="0.2">
      <c r="A3" s="1862"/>
      <c r="B3" s="1863"/>
      <c r="C3" s="835" t="s">
        <v>1202</v>
      </c>
      <c r="D3" s="835" t="s">
        <v>1202</v>
      </c>
      <c r="E3" s="1855"/>
      <c r="F3" s="835" t="s">
        <v>1344</v>
      </c>
      <c r="G3" s="1855"/>
      <c r="H3" s="835" t="s">
        <v>1345</v>
      </c>
      <c r="I3" s="1855"/>
      <c r="J3" s="835" t="s">
        <v>1345</v>
      </c>
      <c r="K3" s="1855"/>
      <c r="L3" s="1855"/>
      <c r="M3" s="1855"/>
      <c r="N3" s="1855"/>
      <c r="O3" s="1855"/>
      <c r="P3" s="1855"/>
      <c r="Q3" s="1857"/>
      <c r="R3" s="1868"/>
      <c r="S3" s="1868"/>
      <c r="T3" s="1876"/>
      <c r="U3" s="1871"/>
      <c r="V3" s="1868"/>
      <c r="W3" s="1877"/>
      <c r="X3" s="1877"/>
      <c r="Y3" s="1868"/>
      <c r="Z3" s="1868"/>
      <c r="AA3" s="1868"/>
      <c r="AB3" s="1857"/>
      <c r="AC3" s="1877"/>
      <c r="AD3" s="1857"/>
      <c r="AE3" s="1871"/>
      <c r="AF3" s="1868"/>
      <c r="AG3" s="1868"/>
      <c r="AH3" s="1871"/>
      <c r="AI3" s="1868"/>
      <c r="AJ3" s="1869"/>
      <c r="AK3" s="1857"/>
      <c r="AL3" s="1869"/>
      <c r="AM3" s="1857"/>
      <c r="AN3" s="1869"/>
      <c r="AO3" s="1857"/>
      <c r="AP3" s="1869"/>
      <c r="AQ3" s="1857"/>
      <c r="AR3" s="1873"/>
      <c r="AS3" s="1865"/>
      <c r="AT3" s="1867"/>
      <c r="AU3" s="1867"/>
      <c r="AV3" s="1867"/>
      <c r="AW3" s="1878"/>
      <c r="AX3" s="1856"/>
      <c r="AY3" s="1857"/>
      <c r="AZ3" s="1856"/>
    </row>
    <row r="4" spans="1:52" ht="13.15" customHeight="1" x14ac:dyDescent="0.2">
      <c r="A4" s="735"/>
      <c r="B4" s="735"/>
      <c r="C4" s="1073">
        <v>1</v>
      </c>
      <c r="D4" s="1074" t="s">
        <v>278</v>
      </c>
      <c r="E4" s="1074">
        <v>2</v>
      </c>
      <c r="F4" s="1074" t="s">
        <v>279</v>
      </c>
      <c r="G4" s="1074">
        <v>3</v>
      </c>
      <c r="H4" s="1074" t="s">
        <v>325</v>
      </c>
      <c r="I4" s="1074">
        <v>4</v>
      </c>
      <c r="J4" s="1074" t="s">
        <v>384</v>
      </c>
      <c r="K4" s="1073">
        <v>5</v>
      </c>
      <c r="L4" s="1074" t="s">
        <v>149</v>
      </c>
      <c r="M4" s="1074" t="s">
        <v>385</v>
      </c>
      <c r="N4" s="1074">
        <v>6</v>
      </c>
      <c r="O4" s="1074">
        <v>7</v>
      </c>
      <c r="P4" s="1074">
        <v>8</v>
      </c>
      <c r="Q4" s="1074">
        <v>9</v>
      </c>
      <c r="R4" s="1074">
        <v>10</v>
      </c>
      <c r="S4" s="1074">
        <v>11</v>
      </c>
      <c r="T4" s="1074" t="s">
        <v>386</v>
      </c>
      <c r="U4" s="1074">
        <v>12</v>
      </c>
      <c r="V4" s="1074">
        <v>13</v>
      </c>
      <c r="W4" s="1074">
        <v>14</v>
      </c>
      <c r="X4" s="1074">
        <v>15</v>
      </c>
      <c r="Y4" s="1074">
        <v>16</v>
      </c>
      <c r="Z4" s="1074">
        <v>17</v>
      </c>
      <c r="AA4" s="1074">
        <v>18</v>
      </c>
      <c r="AB4" s="1074">
        <v>19</v>
      </c>
      <c r="AC4" s="1074">
        <v>20</v>
      </c>
      <c r="AD4" s="1074">
        <v>21</v>
      </c>
      <c r="AE4" s="1074">
        <v>22</v>
      </c>
      <c r="AF4" s="1074">
        <v>23</v>
      </c>
      <c r="AG4" s="1074">
        <v>24</v>
      </c>
      <c r="AH4" s="1074">
        <v>25</v>
      </c>
      <c r="AI4" s="1074">
        <v>26</v>
      </c>
      <c r="AJ4" s="1074">
        <v>27</v>
      </c>
      <c r="AK4" s="1074">
        <v>28</v>
      </c>
      <c r="AL4" s="1074">
        <v>29</v>
      </c>
      <c r="AM4" s="1074">
        <v>30</v>
      </c>
      <c r="AN4" s="1074">
        <v>31</v>
      </c>
      <c r="AO4" s="1074">
        <v>32</v>
      </c>
      <c r="AP4" s="1074">
        <v>33</v>
      </c>
      <c r="AQ4" s="1074">
        <v>34</v>
      </c>
      <c r="AR4" s="1074">
        <v>35</v>
      </c>
      <c r="AS4" s="1074">
        <v>36</v>
      </c>
      <c r="AT4" s="1074">
        <v>37</v>
      </c>
      <c r="AU4" s="1074">
        <v>38</v>
      </c>
      <c r="AV4" s="1074">
        <v>39</v>
      </c>
      <c r="AW4" s="1074">
        <v>40</v>
      </c>
      <c r="AX4" s="1074">
        <v>41</v>
      </c>
      <c r="AY4" s="1074">
        <v>42</v>
      </c>
      <c r="AZ4" s="1074">
        <v>43</v>
      </c>
    </row>
    <row r="5" spans="1:52" ht="22.5" hidden="1" x14ac:dyDescent="0.2">
      <c r="A5" s="717"/>
      <c r="B5" s="717"/>
      <c r="C5" s="718" t="s">
        <v>594</v>
      </c>
      <c r="D5" s="719" t="s">
        <v>667</v>
      </c>
      <c r="E5" s="719" t="s">
        <v>595</v>
      </c>
      <c r="F5" s="719" t="s">
        <v>667</v>
      </c>
      <c r="G5" s="719" t="s">
        <v>595</v>
      </c>
      <c r="H5" s="719" t="s">
        <v>667</v>
      </c>
      <c r="I5" s="719" t="s">
        <v>595</v>
      </c>
      <c r="J5" s="719" t="s">
        <v>667</v>
      </c>
      <c r="K5" s="719" t="s">
        <v>595</v>
      </c>
      <c r="L5" s="719" t="s">
        <v>595</v>
      </c>
      <c r="M5" s="719" t="s">
        <v>595</v>
      </c>
      <c r="N5" s="719" t="s">
        <v>595</v>
      </c>
      <c r="O5" s="719" t="s">
        <v>595</v>
      </c>
      <c r="P5" s="719" t="s">
        <v>595</v>
      </c>
      <c r="Q5" s="719" t="s">
        <v>728</v>
      </c>
      <c r="R5" s="719" t="s">
        <v>595</v>
      </c>
      <c r="S5" s="719" t="s">
        <v>594</v>
      </c>
      <c r="T5" s="719" t="s">
        <v>595</v>
      </c>
      <c r="U5" s="719" t="s">
        <v>595</v>
      </c>
      <c r="V5" s="719" t="s">
        <v>595</v>
      </c>
      <c r="W5" s="719" t="s">
        <v>595</v>
      </c>
      <c r="X5" s="719" t="s">
        <v>595</v>
      </c>
      <c r="Y5" s="719" t="s">
        <v>594</v>
      </c>
      <c r="Z5" s="719" t="s">
        <v>595</v>
      </c>
      <c r="AA5" s="719" t="s">
        <v>595</v>
      </c>
      <c r="AB5" s="719" t="s">
        <v>595</v>
      </c>
      <c r="AC5" s="719" t="s">
        <v>595</v>
      </c>
      <c r="AD5" s="719" t="s">
        <v>595</v>
      </c>
      <c r="AE5" s="719" t="s">
        <v>595</v>
      </c>
      <c r="AF5" s="719" t="s">
        <v>595</v>
      </c>
      <c r="AG5" s="719" t="s">
        <v>595</v>
      </c>
      <c r="AH5" s="719" t="s">
        <v>595</v>
      </c>
      <c r="AI5" s="719" t="s">
        <v>595</v>
      </c>
      <c r="AJ5" s="719" t="s">
        <v>594</v>
      </c>
      <c r="AK5" s="719" t="s">
        <v>595</v>
      </c>
      <c r="AL5" s="719" t="s">
        <v>595</v>
      </c>
      <c r="AM5" s="719" t="s">
        <v>595</v>
      </c>
      <c r="AN5" s="719" t="s">
        <v>594</v>
      </c>
      <c r="AO5" s="719" t="s">
        <v>595</v>
      </c>
      <c r="AP5" s="719" t="s">
        <v>595</v>
      </c>
      <c r="AQ5" s="719" t="s">
        <v>595</v>
      </c>
      <c r="AR5" s="719" t="s">
        <v>595</v>
      </c>
      <c r="AS5" s="719" t="s">
        <v>595</v>
      </c>
      <c r="AT5" s="719" t="s">
        <v>595</v>
      </c>
      <c r="AU5" s="719" t="s">
        <v>595</v>
      </c>
      <c r="AV5" s="719" t="s">
        <v>595</v>
      </c>
      <c r="AW5" s="719" t="s">
        <v>595</v>
      </c>
      <c r="AX5" s="719" t="s">
        <v>595</v>
      </c>
      <c r="AY5" s="719" t="s">
        <v>595</v>
      </c>
      <c r="AZ5" s="719" t="s">
        <v>595</v>
      </c>
    </row>
    <row r="6" spans="1:52" ht="33.75" x14ac:dyDescent="0.2">
      <c r="A6" s="717"/>
      <c r="B6" s="717"/>
      <c r="C6" s="1075" t="s">
        <v>1516</v>
      </c>
      <c r="D6" s="1070" t="s">
        <v>843</v>
      </c>
      <c r="E6" s="1076" t="s">
        <v>830</v>
      </c>
      <c r="F6" s="1070" t="s">
        <v>842</v>
      </c>
      <c r="G6" s="1076" t="s">
        <v>829</v>
      </c>
      <c r="H6" s="1076" t="s">
        <v>840</v>
      </c>
      <c r="I6" s="1076" t="s">
        <v>828</v>
      </c>
      <c r="J6" s="1076" t="s">
        <v>841</v>
      </c>
      <c r="K6" s="1076" t="s">
        <v>827</v>
      </c>
      <c r="L6" s="1076" t="s">
        <v>1347</v>
      </c>
      <c r="M6" s="1076" t="s">
        <v>887</v>
      </c>
      <c r="N6" s="1076" t="s">
        <v>707</v>
      </c>
      <c r="O6" s="1076" t="s">
        <v>708</v>
      </c>
      <c r="P6" s="1076" t="s">
        <v>709</v>
      </c>
      <c r="Q6" s="1076" t="s">
        <v>728</v>
      </c>
      <c r="R6" s="1076" t="s">
        <v>710</v>
      </c>
      <c r="S6" s="1076" t="s">
        <v>1517</v>
      </c>
      <c r="T6" s="1076" t="s">
        <v>886</v>
      </c>
      <c r="U6" s="1076" t="s">
        <v>711</v>
      </c>
      <c r="V6" s="1076" t="s">
        <v>712</v>
      </c>
      <c r="W6" s="1076" t="s">
        <v>713</v>
      </c>
      <c r="X6" s="1076" t="s">
        <v>714</v>
      </c>
      <c r="Y6" s="1076" t="s">
        <v>1518</v>
      </c>
      <c r="Z6" s="1076" t="s">
        <v>1348</v>
      </c>
      <c r="AA6" s="1076" t="s">
        <v>1349</v>
      </c>
      <c r="AB6" s="1076" t="s">
        <v>888</v>
      </c>
      <c r="AC6" s="1076" t="s">
        <v>715</v>
      </c>
      <c r="AD6" s="1076" t="s">
        <v>1350</v>
      </c>
      <c r="AE6" s="1076" t="s">
        <v>1351</v>
      </c>
      <c r="AF6" s="1076" t="s">
        <v>716</v>
      </c>
      <c r="AG6" s="1076" t="s">
        <v>717</v>
      </c>
      <c r="AH6" s="1076" t="s">
        <v>718</v>
      </c>
      <c r="AI6" s="1076" t="s">
        <v>719</v>
      </c>
      <c r="AJ6" s="1076" t="s">
        <v>1519</v>
      </c>
      <c r="AK6" s="1076" t="s">
        <v>720</v>
      </c>
      <c r="AL6" s="1076" t="s">
        <v>721</v>
      </c>
      <c r="AM6" s="1076" t="s">
        <v>722</v>
      </c>
      <c r="AN6" s="1076" t="s">
        <v>1520</v>
      </c>
      <c r="AO6" s="1076" t="s">
        <v>723</v>
      </c>
      <c r="AP6" s="1076" t="s">
        <v>724</v>
      </c>
      <c r="AQ6" s="1076" t="s">
        <v>725</v>
      </c>
      <c r="AR6" s="1076" t="s">
        <v>1247</v>
      </c>
      <c r="AS6" s="1076" t="s">
        <v>726</v>
      </c>
      <c r="AT6" s="1076" t="s">
        <v>727</v>
      </c>
      <c r="AU6" s="1076" t="s">
        <v>1248</v>
      </c>
      <c r="AV6" s="1076" t="s">
        <v>726</v>
      </c>
      <c r="AW6" s="1076" t="s">
        <v>1249</v>
      </c>
      <c r="AX6" s="1076" t="s">
        <v>1250</v>
      </c>
      <c r="AY6" s="1076" t="s">
        <v>1251</v>
      </c>
      <c r="AZ6" s="1076" t="s">
        <v>726</v>
      </c>
    </row>
    <row r="7" spans="1:52" ht="15.6" customHeight="1" x14ac:dyDescent="0.2">
      <c r="A7" s="720">
        <v>1</v>
      </c>
      <c r="B7" s="351" t="s">
        <v>5</v>
      </c>
      <c r="C7" s="1356">
        <v>9297</v>
      </c>
      <c r="D7" s="1356">
        <v>6947</v>
      </c>
      <c r="E7" s="1356">
        <v>1528.34</v>
      </c>
      <c r="F7" s="1551">
        <v>3874.5</v>
      </c>
      <c r="G7" s="1356">
        <v>232.47</v>
      </c>
      <c r="H7" s="1356">
        <v>1071</v>
      </c>
      <c r="I7" s="1356">
        <v>1606.5</v>
      </c>
      <c r="J7" s="1356">
        <v>68</v>
      </c>
      <c r="K7" s="1356">
        <v>40.799999999999997</v>
      </c>
      <c r="L7" s="1357">
        <v>0</v>
      </c>
      <c r="M7" s="352">
        <v>0</v>
      </c>
      <c r="N7" s="1356">
        <v>0</v>
      </c>
      <c r="O7" s="1356">
        <v>3408.11</v>
      </c>
      <c r="P7" s="1356">
        <v>12705.11</v>
      </c>
      <c r="Q7" s="1363">
        <v>4015</v>
      </c>
      <c r="R7" s="1363">
        <v>51011017</v>
      </c>
      <c r="S7" s="1363">
        <v>12016662</v>
      </c>
      <c r="T7" s="1363">
        <v>12016662</v>
      </c>
      <c r="U7" s="1364">
        <v>38994355</v>
      </c>
      <c r="V7" s="353">
        <v>0.76439999999999997</v>
      </c>
      <c r="W7" s="353">
        <v>0.2356</v>
      </c>
      <c r="X7" s="354">
        <v>1292.5311390771217</v>
      </c>
      <c r="Y7" s="1363">
        <v>24766410</v>
      </c>
      <c r="Z7" s="1363">
        <v>12749748</v>
      </c>
      <c r="AA7" s="102">
        <v>0</v>
      </c>
      <c r="AB7" s="102">
        <v>17343745.780000001</v>
      </c>
      <c r="AC7" s="102">
        <v>12749748</v>
      </c>
      <c r="AD7" s="1363">
        <v>5166605.8815359995</v>
      </c>
      <c r="AE7" s="1369">
        <v>7583142</v>
      </c>
      <c r="AF7" s="102">
        <v>816</v>
      </c>
      <c r="AG7" s="355">
        <v>0.5948</v>
      </c>
      <c r="AH7" s="1369">
        <v>46577497</v>
      </c>
      <c r="AI7" s="102">
        <v>5010</v>
      </c>
      <c r="AJ7" s="1369">
        <v>1593109</v>
      </c>
      <c r="AK7" s="102">
        <v>171.35731956545123</v>
      </c>
      <c r="AL7" s="1369">
        <v>48170606</v>
      </c>
      <c r="AM7" s="102">
        <v>5181.3064429385822</v>
      </c>
      <c r="AN7" s="1371">
        <v>8821341</v>
      </c>
      <c r="AO7" s="357">
        <v>948.83736689254602</v>
      </c>
      <c r="AP7" s="1369">
        <v>55398838</v>
      </c>
      <c r="AQ7" s="102">
        <v>5958.7864902656775</v>
      </c>
      <c r="AR7" s="355">
        <v>0.69105802554243956</v>
      </c>
      <c r="AS7" s="356">
        <v>15</v>
      </c>
      <c r="AT7" s="102">
        <v>24766410</v>
      </c>
      <c r="AU7" s="102">
        <v>2663.91</v>
      </c>
      <c r="AV7" s="356">
        <v>64</v>
      </c>
      <c r="AW7" s="355">
        <v>0.30894197445756044</v>
      </c>
      <c r="AX7" s="357">
        <v>80165248</v>
      </c>
      <c r="AY7" s="357">
        <v>8622.7006561256312</v>
      </c>
      <c r="AZ7" s="356">
        <v>66</v>
      </c>
    </row>
    <row r="8" spans="1:52" ht="15.6" customHeight="1" x14ac:dyDescent="0.2">
      <c r="A8" s="720">
        <v>2</v>
      </c>
      <c r="B8" s="351" t="s">
        <v>6</v>
      </c>
      <c r="C8" s="1358">
        <v>3884</v>
      </c>
      <c r="D8" s="1356">
        <v>3065</v>
      </c>
      <c r="E8" s="1356">
        <v>674.3</v>
      </c>
      <c r="F8" s="1551">
        <v>1815.5</v>
      </c>
      <c r="G8" s="1356">
        <v>108.92999999999999</v>
      </c>
      <c r="H8" s="1356">
        <v>448</v>
      </c>
      <c r="I8" s="1356">
        <v>672</v>
      </c>
      <c r="J8" s="1356">
        <v>34</v>
      </c>
      <c r="K8" s="1356">
        <v>20.399999999999999</v>
      </c>
      <c r="L8" s="1356">
        <v>3616</v>
      </c>
      <c r="M8" s="352">
        <v>9.6430000000000002E-2</v>
      </c>
      <c r="N8" s="1356">
        <v>374.53412000000003</v>
      </c>
      <c r="O8" s="1356">
        <v>1850.1641200000001</v>
      </c>
      <c r="P8" s="1356">
        <v>5734.1641200000004</v>
      </c>
      <c r="Q8" s="1363">
        <v>4015</v>
      </c>
      <c r="R8" s="1363">
        <v>23022669</v>
      </c>
      <c r="S8" s="1363">
        <v>3609666</v>
      </c>
      <c r="T8" s="1363">
        <v>3609666</v>
      </c>
      <c r="U8" s="1364">
        <v>19413003</v>
      </c>
      <c r="V8" s="353">
        <v>0.84319999999999995</v>
      </c>
      <c r="W8" s="353">
        <v>0.15679999999999999</v>
      </c>
      <c r="X8" s="354">
        <v>929.36817713697224</v>
      </c>
      <c r="Y8" s="1363">
        <v>13558368</v>
      </c>
      <c r="Z8" s="1363">
        <v>9948702</v>
      </c>
      <c r="AA8" s="102">
        <v>0</v>
      </c>
      <c r="AB8" s="102">
        <v>7827707.4600000009</v>
      </c>
      <c r="AC8" s="102">
        <v>7827707.4600000009</v>
      </c>
      <c r="AD8" s="1363">
        <v>2111101.3911321601</v>
      </c>
      <c r="AE8" s="1369">
        <v>5716606</v>
      </c>
      <c r="AF8" s="102">
        <v>1472</v>
      </c>
      <c r="AG8" s="355">
        <v>0.73029999999999995</v>
      </c>
      <c r="AH8" s="1369">
        <v>25129609</v>
      </c>
      <c r="AI8" s="102">
        <v>6470</v>
      </c>
      <c r="AJ8" s="1369">
        <v>665552</v>
      </c>
      <c r="AK8" s="102">
        <v>171.35736354273945</v>
      </c>
      <c r="AL8" s="1369">
        <v>25795161</v>
      </c>
      <c r="AM8" s="102">
        <v>6641.3905767250253</v>
      </c>
      <c r="AN8" s="1371">
        <v>3937123</v>
      </c>
      <c r="AO8" s="357">
        <v>1013.677394438723</v>
      </c>
      <c r="AP8" s="1369">
        <v>29066732</v>
      </c>
      <c r="AQ8" s="102">
        <v>7483.7106076210093</v>
      </c>
      <c r="AR8" s="355">
        <v>0.71762434128325514</v>
      </c>
      <c r="AS8" s="356">
        <v>6</v>
      </c>
      <c r="AT8" s="102">
        <v>11437373.460000001</v>
      </c>
      <c r="AU8" s="102">
        <v>2944.74</v>
      </c>
      <c r="AV8" s="356">
        <v>58</v>
      </c>
      <c r="AW8" s="355">
        <v>0.2823756587167448</v>
      </c>
      <c r="AX8" s="357">
        <v>40504105.460000001</v>
      </c>
      <c r="AY8" s="357">
        <v>10428.451457260557</v>
      </c>
      <c r="AZ8" s="356">
        <v>12</v>
      </c>
    </row>
    <row r="9" spans="1:52" ht="15.6" customHeight="1" x14ac:dyDescent="0.2">
      <c r="A9" s="720">
        <v>3</v>
      </c>
      <c r="B9" s="351" t="s">
        <v>7</v>
      </c>
      <c r="C9" s="1358">
        <v>23004</v>
      </c>
      <c r="D9" s="1356">
        <v>12533</v>
      </c>
      <c r="E9" s="1356">
        <v>2757.26</v>
      </c>
      <c r="F9" s="1551">
        <v>11725.5</v>
      </c>
      <c r="G9" s="1356">
        <v>703.53</v>
      </c>
      <c r="H9" s="1356">
        <v>2336</v>
      </c>
      <c r="I9" s="1356">
        <v>3504</v>
      </c>
      <c r="J9" s="1356">
        <v>531</v>
      </c>
      <c r="K9" s="1356">
        <v>318.59999999999997</v>
      </c>
      <c r="L9" s="1356">
        <v>0</v>
      </c>
      <c r="M9" s="352">
        <v>0</v>
      </c>
      <c r="N9" s="1356">
        <v>0</v>
      </c>
      <c r="O9" s="1356">
        <v>7283.39</v>
      </c>
      <c r="P9" s="1356">
        <v>30287.39</v>
      </c>
      <c r="Q9" s="1363">
        <v>4015</v>
      </c>
      <c r="R9" s="1363">
        <v>121603871</v>
      </c>
      <c r="S9" s="1363">
        <v>44255909</v>
      </c>
      <c r="T9" s="1363">
        <v>44255909</v>
      </c>
      <c r="U9" s="1364">
        <v>77347962</v>
      </c>
      <c r="V9" s="353">
        <v>0.6361</v>
      </c>
      <c r="W9" s="353">
        <v>0.3639</v>
      </c>
      <c r="X9" s="354">
        <v>1923.8353764562685</v>
      </c>
      <c r="Y9" s="1363">
        <v>155271289</v>
      </c>
      <c r="Z9" s="1363">
        <v>111015380</v>
      </c>
      <c r="AA9" s="102">
        <v>0</v>
      </c>
      <c r="AB9" s="102">
        <v>41345316.140000001</v>
      </c>
      <c r="AC9" s="102">
        <v>41345316.140000001</v>
      </c>
      <c r="AD9" s="1363">
        <v>25878364.13455512</v>
      </c>
      <c r="AE9" s="1369">
        <v>15466952</v>
      </c>
      <c r="AF9" s="102">
        <v>672</v>
      </c>
      <c r="AG9" s="355">
        <v>0.37409999999999999</v>
      </c>
      <c r="AH9" s="1369">
        <v>92814914</v>
      </c>
      <c r="AI9" s="102">
        <v>4035</v>
      </c>
      <c r="AJ9" s="1369">
        <v>3941903</v>
      </c>
      <c r="AK9" s="102">
        <v>171.35728568944532</v>
      </c>
      <c r="AL9" s="1369">
        <v>96756817</v>
      </c>
      <c r="AM9" s="102">
        <v>4206.0866371065904</v>
      </c>
      <c r="AN9" s="1371">
        <v>17671610</v>
      </c>
      <c r="AO9" s="357">
        <v>768.1972700399931</v>
      </c>
      <c r="AP9" s="1369">
        <v>110486524</v>
      </c>
      <c r="AQ9" s="102">
        <v>4802.926621457138</v>
      </c>
      <c r="AR9" s="355">
        <v>0.56345449669635594</v>
      </c>
      <c r="AS9" s="356">
        <v>49</v>
      </c>
      <c r="AT9" s="102">
        <v>85601225.140000001</v>
      </c>
      <c r="AU9" s="102">
        <v>3721.15</v>
      </c>
      <c r="AV9" s="356">
        <v>32</v>
      </c>
      <c r="AW9" s="355">
        <v>0.43654550330364411</v>
      </c>
      <c r="AX9" s="357">
        <v>196087749.13999999</v>
      </c>
      <c r="AY9" s="357">
        <v>8524.0718631542331</v>
      </c>
      <c r="AZ9" s="356">
        <v>69</v>
      </c>
    </row>
    <row r="10" spans="1:52" ht="15.6" customHeight="1" x14ac:dyDescent="0.2">
      <c r="A10" s="720">
        <v>4</v>
      </c>
      <c r="B10" s="351" t="s">
        <v>8</v>
      </c>
      <c r="C10" s="1358">
        <v>2961</v>
      </c>
      <c r="D10" s="1356">
        <v>2089</v>
      </c>
      <c r="E10" s="1356">
        <v>459.58</v>
      </c>
      <c r="F10" s="1551">
        <v>1170</v>
      </c>
      <c r="G10" s="1356">
        <v>70.2</v>
      </c>
      <c r="H10" s="1356">
        <v>453</v>
      </c>
      <c r="I10" s="1356">
        <v>679.5</v>
      </c>
      <c r="J10" s="1356">
        <v>97</v>
      </c>
      <c r="K10" s="1356">
        <v>58.199999999999996</v>
      </c>
      <c r="L10" s="1356">
        <v>4539</v>
      </c>
      <c r="M10" s="352">
        <v>0.12103999999999999</v>
      </c>
      <c r="N10" s="1356">
        <v>358.39943999999997</v>
      </c>
      <c r="O10" s="1356">
        <v>1625.8794399999999</v>
      </c>
      <c r="P10" s="1356">
        <v>4586.8794399999997</v>
      </c>
      <c r="Q10" s="1363">
        <v>4015</v>
      </c>
      <c r="R10" s="1363">
        <v>18416321</v>
      </c>
      <c r="S10" s="1363">
        <v>4486802</v>
      </c>
      <c r="T10" s="1363">
        <v>4486802</v>
      </c>
      <c r="U10" s="1364">
        <v>13929519</v>
      </c>
      <c r="V10" s="353">
        <v>0.75639999999999996</v>
      </c>
      <c r="W10" s="353">
        <v>0.24360000000000001</v>
      </c>
      <c r="X10" s="354">
        <v>1515.2995609591355</v>
      </c>
      <c r="Y10" s="1363">
        <v>14366061</v>
      </c>
      <c r="Z10" s="1363">
        <v>9879259</v>
      </c>
      <c r="AA10" s="102">
        <v>0</v>
      </c>
      <c r="AB10" s="102">
        <v>6261549.1400000006</v>
      </c>
      <c r="AC10" s="102">
        <v>6261549.1400000006</v>
      </c>
      <c r="AD10" s="1363">
        <v>2623538.9972668802</v>
      </c>
      <c r="AE10" s="1369">
        <v>3638010</v>
      </c>
      <c r="AF10" s="102">
        <v>1229</v>
      </c>
      <c r="AG10" s="355">
        <v>0.58099999999999996</v>
      </c>
      <c r="AH10" s="1369">
        <v>17567529</v>
      </c>
      <c r="AI10" s="102">
        <v>5933</v>
      </c>
      <c r="AJ10" s="1369">
        <v>507389</v>
      </c>
      <c r="AK10" s="102">
        <v>171.35731171901384</v>
      </c>
      <c r="AL10" s="1369">
        <v>18074918</v>
      </c>
      <c r="AM10" s="102">
        <v>6104.3289429246879</v>
      </c>
      <c r="AN10" s="1371">
        <v>2241824</v>
      </c>
      <c r="AO10" s="357">
        <v>757.11719013846675</v>
      </c>
      <c r="AP10" s="1369">
        <v>19809353</v>
      </c>
      <c r="AQ10" s="102">
        <v>6690.0888213441403</v>
      </c>
      <c r="AR10" s="355">
        <v>0.64826051424686648</v>
      </c>
      <c r="AS10" s="356">
        <v>28</v>
      </c>
      <c r="AT10" s="102">
        <v>10748351.140000001</v>
      </c>
      <c r="AU10" s="102">
        <v>3629.97</v>
      </c>
      <c r="AV10" s="356">
        <v>36</v>
      </c>
      <c r="AW10" s="355">
        <v>0.35173948575313357</v>
      </c>
      <c r="AX10" s="357">
        <v>30557704.140000001</v>
      </c>
      <c r="AY10" s="357">
        <v>10320.062188449849</v>
      </c>
      <c r="AZ10" s="356">
        <v>14</v>
      </c>
    </row>
    <row r="11" spans="1:52" ht="15.6" customHeight="1" x14ac:dyDescent="0.2">
      <c r="A11" s="721">
        <v>5</v>
      </c>
      <c r="B11" s="722" t="s">
        <v>9</v>
      </c>
      <c r="C11" s="1359">
        <v>5223</v>
      </c>
      <c r="D11" s="1360">
        <v>4331</v>
      </c>
      <c r="E11" s="1360">
        <v>952.82</v>
      </c>
      <c r="F11" s="1552">
        <v>3409</v>
      </c>
      <c r="G11" s="1360">
        <v>204.54</v>
      </c>
      <c r="H11" s="1360">
        <v>617</v>
      </c>
      <c r="I11" s="1360">
        <v>925.5</v>
      </c>
      <c r="J11" s="1360">
        <v>12</v>
      </c>
      <c r="K11" s="1360">
        <v>7.1999999999999993</v>
      </c>
      <c r="L11" s="1360">
        <v>2277</v>
      </c>
      <c r="M11" s="723">
        <v>6.0720000000000003E-2</v>
      </c>
      <c r="N11" s="1360">
        <v>317.14055999999999</v>
      </c>
      <c r="O11" s="1360">
        <v>2407.2005599999998</v>
      </c>
      <c r="P11" s="1362">
        <v>7630.2005599999993</v>
      </c>
      <c r="Q11" s="1365">
        <v>4015</v>
      </c>
      <c r="R11" s="1365">
        <v>30635255</v>
      </c>
      <c r="S11" s="1365">
        <v>5886165</v>
      </c>
      <c r="T11" s="1365">
        <v>5886165</v>
      </c>
      <c r="U11" s="1366">
        <v>24749090</v>
      </c>
      <c r="V11" s="724">
        <v>0.80789999999999995</v>
      </c>
      <c r="W11" s="646">
        <v>0.19209999999999999</v>
      </c>
      <c r="X11" s="647">
        <v>1126.970132107984</v>
      </c>
      <c r="Y11" s="1365">
        <v>12272789</v>
      </c>
      <c r="Z11" s="1365">
        <v>6386624</v>
      </c>
      <c r="AA11" s="725">
        <v>0</v>
      </c>
      <c r="AB11" s="725">
        <v>10415986.700000001</v>
      </c>
      <c r="AC11" s="725">
        <v>6386624</v>
      </c>
      <c r="AD11" s="1365">
        <v>2110217.209088</v>
      </c>
      <c r="AE11" s="1370">
        <v>4276407</v>
      </c>
      <c r="AF11" s="725">
        <v>819</v>
      </c>
      <c r="AG11" s="726">
        <v>0.66959999999999997</v>
      </c>
      <c r="AH11" s="1370">
        <v>29025497</v>
      </c>
      <c r="AI11" s="725">
        <v>5557</v>
      </c>
      <c r="AJ11" s="1370">
        <v>894999</v>
      </c>
      <c r="AK11" s="725">
        <v>171.35726593911545</v>
      </c>
      <c r="AL11" s="1370">
        <v>29920496</v>
      </c>
      <c r="AM11" s="725">
        <v>5728.6034845874019</v>
      </c>
      <c r="AN11" s="1372">
        <v>3798517</v>
      </c>
      <c r="AO11" s="728">
        <v>727.26727934137466</v>
      </c>
      <c r="AP11" s="1370">
        <v>32824014</v>
      </c>
      <c r="AQ11" s="725">
        <v>6284.5134979896611</v>
      </c>
      <c r="AR11" s="726">
        <v>0.72785678399420017</v>
      </c>
      <c r="AS11" s="727">
        <v>3</v>
      </c>
      <c r="AT11" s="725">
        <v>12272789</v>
      </c>
      <c r="AU11" s="725">
        <v>2349.7600000000002</v>
      </c>
      <c r="AV11" s="727">
        <v>67</v>
      </c>
      <c r="AW11" s="726">
        <v>0.27214321600579977</v>
      </c>
      <c r="AX11" s="728">
        <v>45096803</v>
      </c>
      <c r="AY11" s="728">
        <v>8634.2720658625312</v>
      </c>
      <c r="AZ11" s="727">
        <v>65</v>
      </c>
    </row>
    <row r="12" spans="1:52" ht="15.6" customHeight="1" x14ac:dyDescent="0.2">
      <c r="A12" s="720">
        <v>6</v>
      </c>
      <c r="B12" s="351" t="s">
        <v>10</v>
      </c>
      <c r="C12" s="1356">
        <v>5630</v>
      </c>
      <c r="D12" s="1356">
        <v>3916</v>
      </c>
      <c r="E12" s="1356">
        <v>861.52</v>
      </c>
      <c r="F12" s="1551">
        <v>2006</v>
      </c>
      <c r="G12" s="1356">
        <v>120.36</v>
      </c>
      <c r="H12" s="1356">
        <v>907</v>
      </c>
      <c r="I12" s="1356">
        <v>1360.5</v>
      </c>
      <c r="J12" s="1356">
        <v>63</v>
      </c>
      <c r="K12" s="1356">
        <v>37.799999999999997</v>
      </c>
      <c r="L12" s="1357">
        <v>1870</v>
      </c>
      <c r="M12" s="352">
        <v>4.9869999999999998E-2</v>
      </c>
      <c r="N12" s="1356">
        <v>280.7681</v>
      </c>
      <c r="O12" s="1356">
        <v>2660.9481000000005</v>
      </c>
      <c r="P12" s="1356">
        <v>8290.9481000000014</v>
      </c>
      <c r="Q12" s="1363">
        <v>4015</v>
      </c>
      <c r="R12" s="1363">
        <v>33288157</v>
      </c>
      <c r="S12" s="1363">
        <v>8645732</v>
      </c>
      <c r="T12" s="1363">
        <v>8645732</v>
      </c>
      <c r="U12" s="1364">
        <v>24642425</v>
      </c>
      <c r="V12" s="353">
        <v>0.74029999999999996</v>
      </c>
      <c r="W12" s="353">
        <v>0.25969999999999999</v>
      </c>
      <c r="X12" s="354">
        <v>1535.6539964476021</v>
      </c>
      <c r="Y12" s="1363">
        <v>28273297</v>
      </c>
      <c r="Z12" s="1363">
        <v>19627565</v>
      </c>
      <c r="AA12" s="102">
        <v>0</v>
      </c>
      <c r="AB12" s="102">
        <v>11317973.380000001</v>
      </c>
      <c r="AC12" s="102">
        <v>11317973.380000001</v>
      </c>
      <c r="AD12" s="1363">
        <v>5055557.6212719204</v>
      </c>
      <c r="AE12" s="1369">
        <v>6262416</v>
      </c>
      <c r="AF12" s="102">
        <v>1112</v>
      </c>
      <c r="AG12" s="355">
        <v>0.55330000000000001</v>
      </c>
      <c r="AH12" s="1369">
        <v>30904841</v>
      </c>
      <c r="AI12" s="102">
        <v>5489</v>
      </c>
      <c r="AJ12" s="1369">
        <v>964741</v>
      </c>
      <c r="AK12" s="102">
        <v>171.35719360568385</v>
      </c>
      <c r="AL12" s="1369">
        <v>31869582</v>
      </c>
      <c r="AM12" s="102">
        <v>5660.6717584369453</v>
      </c>
      <c r="AN12" s="1371">
        <v>4035793</v>
      </c>
      <c r="AO12" s="357">
        <v>716.8371225577265</v>
      </c>
      <c r="AP12" s="1369">
        <v>34940634</v>
      </c>
      <c r="AQ12" s="102">
        <v>6206.1516873889877</v>
      </c>
      <c r="AR12" s="355">
        <v>0.63639111943723392</v>
      </c>
      <c r="AS12" s="356">
        <v>33</v>
      </c>
      <c r="AT12" s="102">
        <v>19963705.379999999</v>
      </c>
      <c r="AU12" s="102">
        <v>3545.95</v>
      </c>
      <c r="AV12" s="356">
        <v>38</v>
      </c>
      <c r="AW12" s="355">
        <v>0.36360888056276619</v>
      </c>
      <c r="AX12" s="357">
        <v>54904339.379999995</v>
      </c>
      <c r="AY12" s="357">
        <v>9752.1029094138539</v>
      </c>
      <c r="AZ12" s="356">
        <v>30</v>
      </c>
    </row>
    <row r="13" spans="1:52" ht="15.6" customHeight="1" x14ac:dyDescent="0.2">
      <c r="A13" s="720">
        <v>7</v>
      </c>
      <c r="B13" s="351" t="s">
        <v>11</v>
      </c>
      <c r="C13" s="1358">
        <v>1968</v>
      </c>
      <c r="D13" s="1356">
        <v>1524</v>
      </c>
      <c r="E13" s="1356">
        <v>335.28000000000003</v>
      </c>
      <c r="F13" s="1551">
        <v>773</v>
      </c>
      <c r="G13" s="1356">
        <v>46.379999999999995</v>
      </c>
      <c r="H13" s="1356">
        <v>280</v>
      </c>
      <c r="I13" s="1356">
        <v>420</v>
      </c>
      <c r="J13" s="1356">
        <v>60</v>
      </c>
      <c r="K13" s="1356">
        <v>36</v>
      </c>
      <c r="L13" s="1356">
        <v>5532</v>
      </c>
      <c r="M13" s="352">
        <v>0.14752000000000001</v>
      </c>
      <c r="N13" s="1356">
        <v>290.31936000000002</v>
      </c>
      <c r="O13" s="1356">
        <v>1127.97936</v>
      </c>
      <c r="P13" s="1356">
        <v>3095.9793600000003</v>
      </c>
      <c r="Q13" s="1363">
        <v>4015</v>
      </c>
      <c r="R13" s="1363">
        <v>12430357</v>
      </c>
      <c r="S13" s="1363">
        <v>6596748</v>
      </c>
      <c r="T13" s="1363">
        <v>6596748</v>
      </c>
      <c r="U13" s="1364">
        <v>5833609</v>
      </c>
      <c r="V13" s="353">
        <v>0.46929999999999999</v>
      </c>
      <c r="W13" s="353">
        <v>0.53069999999999995</v>
      </c>
      <c r="X13" s="354">
        <v>3352.0060975609758</v>
      </c>
      <c r="Y13" s="1363">
        <v>26397186</v>
      </c>
      <c r="Z13" s="1363">
        <v>19800438</v>
      </c>
      <c r="AA13" s="102">
        <v>0</v>
      </c>
      <c r="AB13" s="102">
        <v>4226321.38</v>
      </c>
      <c r="AC13" s="102">
        <v>4226321.38</v>
      </c>
      <c r="AD13" s="1363">
        <v>3857803.0609495197</v>
      </c>
      <c r="AE13" s="1369">
        <v>368518</v>
      </c>
      <c r="AF13" s="102">
        <v>187</v>
      </c>
      <c r="AG13" s="355">
        <v>8.72E-2</v>
      </c>
      <c r="AH13" s="1369">
        <v>6202127</v>
      </c>
      <c r="AI13" s="102">
        <v>3151</v>
      </c>
      <c r="AJ13" s="1369">
        <v>337231</v>
      </c>
      <c r="AK13" s="102">
        <v>171.35721544715446</v>
      </c>
      <c r="AL13" s="1369">
        <v>6539358</v>
      </c>
      <c r="AM13" s="102">
        <v>3322.8445121951218</v>
      </c>
      <c r="AN13" s="1371">
        <v>1826850</v>
      </c>
      <c r="AO13" s="357">
        <v>928.27743902439022</v>
      </c>
      <c r="AP13" s="1369">
        <v>8028977</v>
      </c>
      <c r="AQ13" s="102">
        <v>4079.7647357723577</v>
      </c>
      <c r="AR13" s="355">
        <v>0.42589418878779561</v>
      </c>
      <c r="AS13" s="356">
        <v>60</v>
      </c>
      <c r="AT13" s="102">
        <v>10823069.380000001</v>
      </c>
      <c r="AU13" s="102">
        <v>5499.53</v>
      </c>
      <c r="AV13" s="356">
        <v>10</v>
      </c>
      <c r="AW13" s="355">
        <v>0.57410581121220428</v>
      </c>
      <c r="AX13" s="357">
        <v>18852046.380000003</v>
      </c>
      <c r="AY13" s="357">
        <v>9579.2918597560983</v>
      </c>
      <c r="AZ13" s="356">
        <v>41</v>
      </c>
    </row>
    <row r="14" spans="1:52" ht="15.6" customHeight="1" x14ac:dyDescent="0.2">
      <c r="A14" s="720">
        <v>8</v>
      </c>
      <c r="B14" s="351" t="s">
        <v>12</v>
      </c>
      <c r="C14" s="1358">
        <v>22060</v>
      </c>
      <c r="D14" s="1356">
        <v>11795</v>
      </c>
      <c r="E14" s="1356">
        <v>2594.9</v>
      </c>
      <c r="F14" s="1551">
        <v>6979</v>
      </c>
      <c r="G14" s="1356">
        <v>418.74</v>
      </c>
      <c r="H14" s="1356">
        <v>3214</v>
      </c>
      <c r="I14" s="1356">
        <v>4821</v>
      </c>
      <c r="J14" s="1356">
        <v>1252</v>
      </c>
      <c r="K14" s="1356">
        <v>751.19999999999993</v>
      </c>
      <c r="L14" s="1356">
        <v>0</v>
      </c>
      <c r="M14" s="352">
        <v>0</v>
      </c>
      <c r="N14" s="1356">
        <v>0</v>
      </c>
      <c r="O14" s="1356">
        <v>8585.84</v>
      </c>
      <c r="P14" s="1356">
        <v>30645.84</v>
      </c>
      <c r="Q14" s="1363">
        <v>4015</v>
      </c>
      <c r="R14" s="1363">
        <v>123043048</v>
      </c>
      <c r="S14" s="1363">
        <v>34848052</v>
      </c>
      <c r="T14" s="1363">
        <v>34848052</v>
      </c>
      <c r="U14" s="1364">
        <v>88194996</v>
      </c>
      <c r="V14" s="353">
        <v>0.71679999999999999</v>
      </c>
      <c r="W14" s="353">
        <v>0.28320000000000001</v>
      </c>
      <c r="X14" s="354">
        <v>1579.6941069809611</v>
      </c>
      <c r="Y14" s="1363">
        <v>115463218</v>
      </c>
      <c r="Z14" s="1363">
        <v>80615166</v>
      </c>
      <c r="AA14" s="102">
        <v>0</v>
      </c>
      <c r="AB14" s="102">
        <v>41834636.32</v>
      </c>
      <c r="AC14" s="102">
        <v>41834636.32</v>
      </c>
      <c r="AD14" s="1363">
        <v>20377818.690017279</v>
      </c>
      <c r="AE14" s="1369">
        <v>21456818</v>
      </c>
      <c r="AF14" s="102">
        <v>973</v>
      </c>
      <c r="AG14" s="355">
        <v>0.51290000000000002</v>
      </c>
      <c r="AH14" s="1369">
        <v>109651814</v>
      </c>
      <c r="AI14" s="102">
        <v>4971</v>
      </c>
      <c r="AJ14" s="1369">
        <v>3780141</v>
      </c>
      <c r="AK14" s="102">
        <v>171.35725294650953</v>
      </c>
      <c r="AL14" s="1369">
        <v>113431955</v>
      </c>
      <c r="AM14" s="102">
        <v>5141.9743880326387</v>
      </c>
      <c r="AN14" s="1371">
        <v>19790407</v>
      </c>
      <c r="AO14" s="357">
        <v>897.11727107887577</v>
      </c>
      <c r="AP14" s="1369">
        <v>129442221</v>
      </c>
      <c r="AQ14" s="102">
        <v>5867.7344061650047</v>
      </c>
      <c r="AR14" s="355">
        <v>0.62797951701725951</v>
      </c>
      <c r="AS14" s="356">
        <v>37</v>
      </c>
      <c r="AT14" s="102">
        <v>76682688.319999993</v>
      </c>
      <c r="AU14" s="102">
        <v>3476.1</v>
      </c>
      <c r="AV14" s="356">
        <v>41</v>
      </c>
      <c r="AW14" s="355">
        <v>0.37202048298274054</v>
      </c>
      <c r="AX14" s="357">
        <v>206124909.31999999</v>
      </c>
      <c r="AY14" s="357">
        <v>9343.8308848594734</v>
      </c>
      <c r="AZ14" s="356">
        <v>51</v>
      </c>
    </row>
    <row r="15" spans="1:52" ht="15.6" customHeight="1" x14ac:dyDescent="0.2">
      <c r="A15" s="720">
        <v>9</v>
      </c>
      <c r="B15" s="351" t="s">
        <v>13</v>
      </c>
      <c r="C15" s="1358">
        <v>36609</v>
      </c>
      <c r="D15" s="1356">
        <v>26967</v>
      </c>
      <c r="E15" s="1356">
        <v>5932.74</v>
      </c>
      <c r="F15" s="1551">
        <v>12488</v>
      </c>
      <c r="G15" s="1356">
        <v>749.28</v>
      </c>
      <c r="H15" s="1356">
        <v>4313</v>
      </c>
      <c r="I15" s="1356">
        <v>6469.5</v>
      </c>
      <c r="J15" s="1356">
        <v>1774</v>
      </c>
      <c r="K15" s="1356">
        <v>1064.3999999999999</v>
      </c>
      <c r="L15" s="1356">
        <v>0</v>
      </c>
      <c r="M15" s="352">
        <v>0</v>
      </c>
      <c r="N15" s="1356">
        <v>0</v>
      </c>
      <c r="O15" s="1356">
        <v>14215.92</v>
      </c>
      <c r="P15" s="1356">
        <v>50824.92</v>
      </c>
      <c r="Q15" s="1363">
        <v>4015</v>
      </c>
      <c r="R15" s="1363">
        <v>204062054</v>
      </c>
      <c r="S15" s="1363">
        <v>66128199</v>
      </c>
      <c r="T15" s="1363">
        <v>66128199</v>
      </c>
      <c r="U15" s="1364">
        <v>137933855</v>
      </c>
      <c r="V15" s="353">
        <v>0.67589999999999995</v>
      </c>
      <c r="W15" s="353">
        <v>0.3241</v>
      </c>
      <c r="X15" s="354">
        <v>1806.3372121609441</v>
      </c>
      <c r="Y15" s="1363">
        <v>217105022</v>
      </c>
      <c r="Z15" s="1363">
        <v>150976823</v>
      </c>
      <c r="AA15" s="102">
        <v>0</v>
      </c>
      <c r="AB15" s="102">
        <v>69381098.359999999</v>
      </c>
      <c r="AC15" s="102">
        <v>69381098.359999999</v>
      </c>
      <c r="AD15" s="1363">
        <v>38676632.042978719</v>
      </c>
      <c r="AE15" s="1369">
        <v>30704466</v>
      </c>
      <c r="AF15" s="102">
        <v>839</v>
      </c>
      <c r="AG15" s="355">
        <v>0.4425</v>
      </c>
      <c r="AH15" s="1369">
        <v>168638321</v>
      </c>
      <c r="AI15" s="102">
        <v>4606</v>
      </c>
      <c r="AJ15" s="1369">
        <v>6273218</v>
      </c>
      <c r="AK15" s="102">
        <v>171.35726187549508</v>
      </c>
      <c r="AL15" s="1369">
        <v>174911539</v>
      </c>
      <c r="AM15" s="102">
        <v>4777.8289218498185</v>
      </c>
      <c r="AN15" s="1371">
        <v>33538137</v>
      </c>
      <c r="AO15" s="357">
        <v>916.1172662460051</v>
      </c>
      <c r="AP15" s="1369">
        <v>202176458</v>
      </c>
      <c r="AQ15" s="102">
        <v>5522.5889262203282</v>
      </c>
      <c r="AR15" s="355">
        <v>0.59871183427463126</v>
      </c>
      <c r="AS15" s="356">
        <v>40</v>
      </c>
      <c r="AT15" s="102">
        <v>135509297.36000001</v>
      </c>
      <c r="AU15" s="102">
        <v>3701.53</v>
      </c>
      <c r="AV15" s="356">
        <v>33</v>
      </c>
      <c r="AW15" s="355">
        <v>0.40128816572536874</v>
      </c>
      <c r="AX15" s="357">
        <v>337685755.36000001</v>
      </c>
      <c r="AY15" s="357">
        <v>9224.1185326012728</v>
      </c>
      <c r="AZ15" s="356">
        <v>55</v>
      </c>
    </row>
    <row r="16" spans="1:52" ht="15.6" customHeight="1" x14ac:dyDescent="0.2">
      <c r="A16" s="721">
        <v>10</v>
      </c>
      <c r="B16" s="722" t="s">
        <v>14</v>
      </c>
      <c r="C16" s="1359">
        <v>28785</v>
      </c>
      <c r="D16" s="1360">
        <v>22222</v>
      </c>
      <c r="E16" s="1360">
        <v>4888.84</v>
      </c>
      <c r="F16" s="1552">
        <v>10180.5</v>
      </c>
      <c r="G16" s="1360">
        <v>610.82999999999993</v>
      </c>
      <c r="H16" s="1360">
        <v>4786</v>
      </c>
      <c r="I16" s="1360">
        <v>7179</v>
      </c>
      <c r="J16" s="1360">
        <v>752</v>
      </c>
      <c r="K16" s="1360">
        <v>451.2</v>
      </c>
      <c r="L16" s="1360">
        <v>0</v>
      </c>
      <c r="M16" s="723">
        <v>0</v>
      </c>
      <c r="N16" s="1360">
        <v>0</v>
      </c>
      <c r="O16" s="1360">
        <v>13129.87</v>
      </c>
      <c r="P16" s="1362">
        <v>41914.870000000003</v>
      </c>
      <c r="Q16" s="1365">
        <v>4015</v>
      </c>
      <c r="R16" s="1365">
        <v>168288203</v>
      </c>
      <c r="S16" s="1365">
        <v>79043830</v>
      </c>
      <c r="T16" s="1365">
        <v>79043830</v>
      </c>
      <c r="U16" s="1366">
        <v>89244373</v>
      </c>
      <c r="V16" s="724">
        <v>0.53029999999999999</v>
      </c>
      <c r="W16" s="646">
        <v>0.46970000000000001</v>
      </c>
      <c r="X16" s="647">
        <v>2746.0076428695502</v>
      </c>
      <c r="Y16" s="1365">
        <v>225828837</v>
      </c>
      <c r="Z16" s="1365">
        <v>146785007</v>
      </c>
      <c r="AA16" s="725">
        <v>0</v>
      </c>
      <c r="AB16" s="725">
        <v>57217989.020000003</v>
      </c>
      <c r="AC16" s="725">
        <v>57217989.020000003</v>
      </c>
      <c r="AD16" s="1365">
        <v>46225497.841433689</v>
      </c>
      <c r="AE16" s="1370">
        <v>10992491</v>
      </c>
      <c r="AF16" s="725">
        <v>382</v>
      </c>
      <c r="AG16" s="726">
        <v>0.19209999999999999</v>
      </c>
      <c r="AH16" s="1370">
        <v>100236864</v>
      </c>
      <c r="AI16" s="725">
        <v>3482</v>
      </c>
      <c r="AJ16" s="1370">
        <v>4932519</v>
      </c>
      <c r="AK16" s="725">
        <v>171.35726941115163</v>
      </c>
      <c r="AL16" s="1370">
        <v>105169383</v>
      </c>
      <c r="AM16" s="725">
        <v>3653.6176133402814</v>
      </c>
      <c r="AN16" s="1372">
        <v>22434950</v>
      </c>
      <c r="AO16" s="728">
        <v>779.39725551502522</v>
      </c>
      <c r="AP16" s="1370">
        <v>122671814</v>
      </c>
      <c r="AQ16" s="725">
        <v>4261.6575994441546</v>
      </c>
      <c r="AR16" s="726">
        <v>0.47375774467477094</v>
      </c>
      <c r="AS16" s="727">
        <v>58</v>
      </c>
      <c r="AT16" s="725">
        <v>136261819.02000001</v>
      </c>
      <c r="AU16" s="725">
        <v>4733.78</v>
      </c>
      <c r="AV16" s="727">
        <v>14</v>
      </c>
      <c r="AW16" s="726">
        <v>0.52624225532522906</v>
      </c>
      <c r="AX16" s="728">
        <v>258933633.02000001</v>
      </c>
      <c r="AY16" s="728">
        <v>8995.436269584854</v>
      </c>
      <c r="AZ16" s="727">
        <v>61</v>
      </c>
    </row>
    <row r="17" spans="1:52" ht="15.6" customHeight="1" x14ac:dyDescent="0.2">
      <c r="A17" s="720">
        <v>11</v>
      </c>
      <c r="B17" s="351" t="s">
        <v>15</v>
      </c>
      <c r="C17" s="1356">
        <v>1496</v>
      </c>
      <c r="D17" s="1356">
        <v>1090</v>
      </c>
      <c r="E17" s="1356">
        <v>239.8</v>
      </c>
      <c r="F17" s="1551">
        <v>1013</v>
      </c>
      <c r="G17" s="1356">
        <v>60.78</v>
      </c>
      <c r="H17" s="1356">
        <v>273</v>
      </c>
      <c r="I17" s="1356">
        <v>409.5</v>
      </c>
      <c r="J17" s="1356">
        <v>44</v>
      </c>
      <c r="K17" s="1356">
        <v>26.4</v>
      </c>
      <c r="L17" s="1357">
        <v>6004</v>
      </c>
      <c r="M17" s="352">
        <v>0.16011</v>
      </c>
      <c r="N17" s="1356">
        <v>239.52456000000001</v>
      </c>
      <c r="O17" s="1356">
        <v>976.00456000000008</v>
      </c>
      <c r="P17" s="1356">
        <v>2472.0045600000003</v>
      </c>
      <c r="Q17" s="1363">
        <v>4015</v>
      </c>
      <c r="R17" s="1363">
        <v>9925098</v>
      </c>
      <c r="S17" s="1363">
        <v>1783847</v>
      </c>
      <c r="T17" s="1367">
        <v>1783847</v>
      </c>
      <c r="U17" s="1364">
        <v>8141251</v>
      </c>
      <c r="V17" s="353">
        <v>0.82030000000000003</v>
      </c>
      <c r="W17" s="353">
        <v>0.1797</v>
      </c>
      <c r="X17" s="354">
        <v>1192.4110962566845</v>
      </c>
      <c r="Y17" s="1363">
        <v>5296906</v>
      </c>
      <c r="Z17" s="1363">
        <v>3513059</v>
      </c>
      <c r="AA17" s="102">
        <v>0</v>
      </c>
      <c r="AB17" s="102">
        <v>3374533.3200000003</v>
      </c>
      <c r="AC17" s="102">
        <v>3374533.3200000003</v>
      </c>
      <c r="AD17" s="1363">
        <v>1043014.25667888</v>
      </c>
      <c r="AE17" s="1369">
        <v>2331519</v>
      </c>
      <c r="AF17" s="102">
        <v>1559</v>
      </c>
      <c r="AG17" s="355">
        <v>0.69089999999999996</v>
      </c>
      <c r="AH17" s="1369">
        <v>10472770</v>
      </c>
      <c r="AI17" s="102">
        <v>7001</v>
      </c>
      <c r="AJ17" s="1369">
        <v>256350</v>
      </c>
      <c r="AK17" s="102">
        <v>171.35695187165774</v>
      </c>
      <c r="AL17" s="1369">
        <v>10729120</v>
      </c>
      <c r="AM17" s="102">
        <v>7171.8716577540108</v>
      </c>
      <c r="AN17" s="1371">
        <v>1313349</v>
      </c>
      <c r="AO17" s="357">
        <v>877.9070855614973</v>
      </c>
      <c r="AP17" s="1369">
        <v>11786119</v>
      </c>
      <c r="AQ17" s="102">
        <v>7878.4217914438505</v>
      </c>
      <c r="AR17" s="355">
        <v>0.69557198341579562</v>
      </c>
      <c r="AS17" s="356">
        <v>13</v>
      </c>
      <c r="AT17" s="102">
        <v>5158380.32</v>
      </c>
      <c r="AU17" s="102">
        <v>3448.12</v>
      </c>
      <c r="AV17" s="356">
        <v>46</v>
      </c>
      <c r="AW17" s="355">
        <v>0.30442801658420438</v>
      </c>
      <c r="AX17" s="357">
        <v>16944499.32</v>
      </c>
      <c r="AY17" s="357">
        <v>11326.536978609625</v>
      </c>
      <c r="AZ17" s="356">
        <v>4</v>
      </c>
    </row>
    <row r="18" spans="1:52" ht="15.6" customHeight="1" x14ac:dyDescent="0.2">
      <c r="A18" s="720">
        <v>12</v>
      </c>
      <c r="B18" s="351" t="s">
        <v>16</v>
      </c>
      <c r="C18" s="1358">
        <v>1131</v>
      </c>
      <c r="D18" s="1356">
        <v>1121</v>
      </c>
      <c r="E18" s="1356">
        <v>246.62</v>
      </c>
      <c r="F18" s="1551">
        <v>432</v>
      </c>
      <c r="G18" s="1356">
        <v>25.919999999999998</v>
      </c>
      <c r="H18" s="1356">
        <v>188</v>
      </c>
      <c r="I18" s="1356">
        <v>282</v>
      </c>
      <c r="J18" s="1356">
        <v>64</v>
      </c>
      <c r="K18" s="1356">
        <v>38.4</v>
      </c>
      <c r="L18" s="1356">
        <v>6369</v>
      </c>
      <c r="M18" s="352">
        <v>0.16983999999999999</v>
      </c>
      <c r="N18" s="1356">
        <v>192.08903999999998</v>
      </c>
      <c r="O18" s="1356">
        <v>785.0290399999999</v>
      </c>
      <c r="P18" s="1356">
        <v>1916.0290399999999</v>
      </c>
      <c r="Q18" s="1363">
        <v>4015</v>
      </c>
      <c r="R18" s="1363">
        <v>7692857</v>
      </c>
      <c r="S18" s="1363">
        <v>6191261</v>
      </c>
      <c r="T18" s="1363">
        <v>5769643</v>
      </c>
      <c r="U18" s="1364">
        <v>1923214</v>
      </c>
      <c r="V18" s="353">
        <v>0.25</v>
      </c>
      <c r="W18" s="353">
        <v>0.75</v>
      </c>
      <c r="X18" s="354">
        <v>5101.3642793987619</v>
      </c>
      <c r="Y18" s="1363">
        <v>11954634</v>
      </c>
      <c r="Z18" s="1363">
        <v>6184991</v>
      </c>
      <c r="AA18" s="102">
        <v>0</v>
      </c>
      <c r="AB18" s="102">
        <v>2615571.3800000004</v>
      </c>
      <c r="AC18" s="102">
        <v>2615571.3800000004</v>
      </c>
      <c r="AD18" s="1363">
        <v>3374087.0802000007</v>
      </c>
      <c r="AE18" s="1369">
        <v>0</v>
      </c>
      <c r="AF18" s="102">
        <v>0</v>
      </c>
      <c r="AG18" s="355">
        <v>0</v>
      </c>
      <c r="AH18" s="1369">
        <v>1923214</v>
      </c>
      <c r="AI18" s="102">
        <v>1700</v>
      </c>
      <c r="AJ18" s="1369">
        <v>193805</v>
      </c>
      <c r="AK18" s="102">
        <v>171.35720601237841</v>
      </c>
      <c r="AL18" s="1369">
        <v>2117019</v>
      </c>
      <c r="AM18" s="102">
        <v>1871.8116710875331</v>
      </c>
      <c r="AN18" s="1371">
        <v>1396409</v>
      </c>
      <c r="AO18" s="357">
        <v>1234.6675508399646</v>
      </c>
      <c r="AP18" s="1369">
        <v>3319623</v>
      </c>
      <c r="AQ18" s="102">
        <v>2935.1220159151194</v>
      </c>
      <c r="AR18" s="355">
        <v>0.28361120212333957</v>
      </c>
      <c r="AS18" s="356">
        <v>69</v>
      </c>
      <c r="AT18" s="102">
        <v>8385214.3799999999</v>
      </c>
      <c r="AU18" s="102">
        <v>7413.98</v>
      </c>
      <c r="AV18" s="356">
        <v>1</v>
      </c>
      <c r="AW18" s="355">
        <v>0.71638879787666054</v>
      </c>
      <c r="AX18" s="357">
        <v>11704837.379999999</v>
      </c>
      <c r="AY18" s="357">
        <v>10349.104668435013</v>
      </c>
      <c r="AZ18" s="356">
        <v>13</v>
      </c>
    </row>
    <row r="19" spans="1:52" ht="15.6" customHeight="1" x14ac:dyDescent="0.2">
      <c r="A19" s="720">
        <v>13</v>
      </c>
      <c r="B19" s="351" t="s">
        <v>17</v>
      </c>
      <c r="C19" s="1358">
        <v>1177</v>
      </c>
      <c r="D19" s="1356">
        <v>971</v>
      </c>
      <c r="E19" s="1356">
        <v>213.62</v>
      </c>
      <c r="F19" s="1551">
        <v>652.5</v>
      </c>
      <c r="G19" s="1356">
        <v>39.15</v>
      </c>
      <c r="H19" s="1356">
        <v>166</v>
      </c>
      <c r="I19" s="1356">
        <v>249</v>
      </c>
      <c r="J19" s="1356">
        <v>4</v>
      </c>
      <c r="K19" s="1356">
        <v>2.4</v>
      </c>
      <c r="L19" s="1356">
        <v>6323</v>
      </c>
      <c r="M19" s="352">
        <v>0.16861000000000001</v>
      </c>
      <c r="N19" s="1356">
        <v>198.45397</v>
      </c>
      <c r="O19" s="1356">
        <v>702.62396999999999</v>
      </c>
      <c r="P19" s="1356">
        <v>1879.6239700000001</v>
      </c>
      <c r="Q19" s="1363">
        <v>4015</v>
      </c>
      <c r="R19" s="1363">
        <v>7546690</v>
      </c>
      <c r="S19" s="1363">
        <v>1323501</v>
      </c>
      <c r="T19" s="1363">
        <v>1323501</v>
      </c>
      <c r="U19" s="1364">
        <v>6223189</v>
      </c>
      <c r="V19" s="353">
        <v>0.8246</v>
      </c>
      <c r="W19" s="353">
        <v>0.1754</v>
      </c>
      <c r="X19" s="354">
        <v>1124.4698385726424</v>
      </c>
      <c r="Y19" s="1363">
        <v>3719408</v>
      </c>
      <c r="Z19" s="1363">
        <v>2395907</v>
      </c>
      <c r="AA19" s="102">
        <v>0</v>
      </c>
      <c r="AB19" s="102">
        <v>2565874.6</v>
      </c>
      <c r="AC19" s="102">
        <v>2395907</v>
      </c>
      <c r="AD19" s="1363">
        <v>722816.39101600007</v>
      </c>
      <c r="AE19" s="1369">
        <v>1673091</v>
      </c>
      <c r="AF19" s="102">
        <v>1421</v>
      </c>
      <c r="AG19" s="355">
        <v>0.69830000000000003</v>
      </c>
      <c r="AH19" s="1369">
        <v>7896280</v>
      </c>
      <c r="AI19" s="102">
        <v>6709</v>
      </c>
      <c r="AJ19" s="1369">
        <v>201688</v>
      </c>
      <c r="AK19" s="102">
        <v>171.35768903993204</v>
      </c>
      <c r="AL19" s="1369">
        <v>8097968</v>
      </c>
      <c r="AM19" s="102">
        <v>6880.1767204757862</v>
      </c>
      <c r="AN19" s="1371">
        <v>1083767</v>
      </c>
      <c r="AO19" s="357">
        <v>920.78759558198806</v>
      </c>
      <c r="AP19" s="1369">
        <v>8980047</v>
      </c>
      <c r="AQ19" s="102">
        <v>7629.6066270178417</v>
      </c>
      <c r="AR19" s="355">
        <v>0.70712065990233441</v>
      </c>
      <c r="AS19" s="356">
        <v>9</v>
      </c>
      <c r="AT19" s="102">
        <v>3719408</v>
      </c>
      <c r="AU19" s="102">
        <v>3160.07</v>
      </c>
      <c r="AV19" s="356">
        <v>55</v>
      </c>
      <c r="AW19" s="355">
        <v>0.29287934009766559</v>
      </c>
      <c r="AX19" s="357">
        <v>12699455</v>
      </c>
      <c r="AY19" s="357">
        <v>10789.681393372983</v>
      </c>
      <c r="AZ19" s="356">
        <v>7</v>
      </c>
    </row>
    <row r="20" spans="1:52" ht="15.6" customHeight="1" x14ac:dyDescent="0.2">
      <c r="A20" s="720">
        <v>14</v>
      </c>
      <c r="B20" s="351" t="s">
        <v>18</v>
      </c>
      <c r="C20" s="1358">
        <v>1716</v>
      </c>
      <c r="D20" s="1356">
        <v>1456</v>
      </c>
      <c r="E20" s="1356">
        <v>320.32</v>
      </c>
      <c r="F20" s="1551">
        <v>699</v>
      </c>
      <c r="G20" s="1356">
        <v>41.94</v>
      </c>
      <c r="H20" s="1356">
        <v>383</v>
      </c>
      <c r="I20" s="1356">
        <v>574.5</v>
      </c>
      <c r="J20" s="1356">
        <v>157</v>
      </c>
      <c r="K20" s="1356">
        <v>94.2</v>
      </c>
      <c r="L20" s="1356">
        <v>5784</v>
      </c>
      <c r="M20" s="352">
        <v>0.15423999999999999</v>
      </c>
      <c r="N20" s="1356">
        <v>264.67583999999999</v>
      </c>
      <c r="O20" s="1356">
        <v>1295.6358399999999</v>
      </c>
      <c r="P20" s="1356">
        <v>3011.6358399999999</v>
      </c>
      <c r="Q20" s="1363">
        <v>4015</v>
      </c>
      <c r="R20" s="1363">
        <v>12091718</v>
      </c>
      <c r="S20" s="1363">
        <v>2910908</v>
      </c>
      <c r="T20" s="1363">
        <v>2910908</v>
      </c>
      <c r="U20" s="1364">
        <v>9180810</v>
      </c>
      <c r="V20" s="353">
        <v>0.75929999999999997</v>
      </c>
      <c r="W20" s="353">
        <v>0.2407</v>
      </c>
      <c r="X20" s="354">
        <v>1696.3333333333333</v>
      </c>
      <c r="Y20" s="1363">
        <v>7244988</v>
      </c>
      <c r="Z20" s="1363">
        <v>4334080</v>
      </c>
      <c r="AA20" s="102">
        <v>0</v>
      </c>
      <c r="AB20" s="102">
        <v>4111184.12</v>
      </c>
      <c r="AC20" s="102">
        <v>4111184.12</v>
      </c>
      <c r="AD20" s="1363">
        <v>1702046.6704164799</v>
      </c>
      <c r="AE20" s="1369">
        <v>2409137</v>
      </c>
      <c r="AF20" s="102">
        <v>1404</v>
      </c>
      <c r="AG20" s="355">
        <v>0.58599999999999997</v>
      </c>
      <c r="AH20" s="1369">
        <v>11589947</v>
      </c>
      <c r="AI20" s="102">
        <v>6754</v>
      </c>
      <c r="AJ20" s="1369">
        <v>294049</v>
      </c>
      <c r="AK20" s="102">
        <v>171.3572261072261</v>
      </c>
      <c r="AL20" s="1369">
        <v>11883996</v>
      </c>
      <c r="AM20" s="102">
        <v>6925.4055944055945</v>
      </c>
      <c r="AN20" s="1371">
        <v>1683975</v>
      </c>
      <c r="AO20" s="357">
        <v>981.33741258741259</v>
      </c>
      <c r="AP20" s="1369">
        <v>13273922</v>
      </c>
      <c r="AQ20" s="102">
        <v>7735.3857808857811</v>
      </c>
      <c r="AR20" s="355">
        <v>0.65401619852637349</v>
      </c>
      <c r="AS20" s="356">
        <v>27</v>
      </c>
      <c r="AT20" s="102">
        <v>7022092.1200000001</v>
      </c>
      <c r="AU20" s="102">
        <v>4092.13</v>
      </c>
      <c r="AV20" s="356">
        <v>24</v>
      </c>
      <c r="AW20" s="355">
        <v>0.34598380147362645</v>
      </c>
      <c r="AX20" s="357">
        <v>20296014.120000001</v>
      </c>
      <c r="AY20" s="357">
        <v>11827.514055944057</v>
      </c>
      <c r="AZ20" s="356">
        <v>1</v>
      </c>
    </row>
    <row r="21" spans="1:52" ht="15.6" customHeight="1" x14ac:dyDescent="0.2">
      <c r="A21" s="721">
        <v>15</v>
      </c>
      <c r="B21" s="722" t="s">
        <v>19</v>
      </c>
      <c r="C21" s="1359">
        <v>3448</v>
      </c>
      <c r="D21" s="1360">
        <v>2826</v>
      </c>
      <c r="E21" s="1360">
        <v>621.72</v>
      </c>
      <c r="F21" s="1552">
        <v>2099.5</v>
      </c>
      <c r="G21" s="1360">
        <v>125.97</v>
      </c>
      <c r="H21" s="1360">
        <v>442</v>
      </c>
      <c r="I21" s="1360">
        <v>663</v>
      </c>
      <c r="J21" s="1360">
        <v>106</v>
      </c>
      <c r="K21" s="1360">
        <v>63.599999999999994</v>
      </c>
      <c r="L21" s="1360">
        <v>4052</v>
      </c>
      <c r="M21" s="723">
        <v>0.10804999999999999</v>
      </c>
      <c r="N21" s="1360">
        <v>372.5564</v>
      </c>
      <c r="O21" s="1360">
        <v>1846.8463999999999</v>
      </c>
      <c r="P21" s="1362">
        <v>5294.8464000000004</v>
      </c>
      <c r="Q21" s="1365">
        <v>4015</v>
      </c>
      <c r="R21" s="1365">
        <v>21258808</v>
      </c>
      <c r="S21" s="1365">
        <v>4069921</v>
      </c>
      <c r="T21" s="1365">
        <v>4069921</v>
      </c>
      <c r="U21" s="1366">
        <v>17188887</v>
      </c>
      <c r="V21" s="724">
        <v>0.80859999999999999</v>
      </c>
      <c r="W21" s="646">
        <v>0.19139999999999999</v>
      </c>
      <c r="X21" s="647">
        <v>1180.3715197215777</v>
      </c>
      <c r="Y21" s="1365">
        <v>11208404</v>
      </c>
      <c r="Z21" s="1365">
        <v>7138483</v>
      </c>
      <c r="AA21" s="725">
        <v>0</v>
      </c>
      <c r="AB21" s="725">
        <v>7227994.7200000007</v>
      </c>
      <c r="AC21" s="725">
        <v>7138483</v>
      </c>
      <c r="AD21" s="1365">
        <v>2350045.7114639995</v>
      </c>
      <c r="AE21" s="1370">
        <v>4788437</v>
      </c>
      <c r="AF21" s="725">
        <v>1389</v>
      </c>
      <c r="AG21" s="726">
        <v>0.67079999999999995</v>
      </c>
      <c r="AH21" s="1370">
        <v>21977324</v>
      </c>
      <c r="AI21" s="725">
        <v>6374</v>
      </c>
      <c r="AJ21" s="1370">
        <v>344800</v>
      </c>
      <c r="AK21" s="725">
        <v>100</v>
      </c>
      <c r="AL21" s="1370">
        <v>22322124</v>
      </c>
      <c r="AM21" s="725">
        <v>6473.9338747099764</v>
      </c>
      <c r="AN21" s="1372">
        <v>2254302</v>
      </c>
      <c r="AO21" s="728">
        <v>653.79988399071931</v>
      </c>
      <c r="AP21" s="1370">
        <v>24231626</v>
      </c>
      <c r="AQ21" s="725">
        <v>7027.7337587006959</v>
      </c>
      <c r="AR21" s="726">
        <v>0.68373604649883202</v>
      </c>
      <c r="AS21" s="727">
        <v>16</v>
      </c>
      <c r="AT21" s="725">
        <v>11208404</v>
      </c>
      <c r="AU21" s="725">
        <v>3250.7</v>
      </c>
      <c r="AV21" s="727">
        <v>52</v>
      </c>
      <c r="AW21" s="726">
        <v>0.31626395350116804</v>
      </c>
      <c r="AX21" s="728">
        <v>35440030</v>
      </c>
      <c r="AY21" s="728">
        <v>10278.430974477958</v>
      </c>
      <c r="AZ21" s="727">
        <v>15</v>
      </c>
    </row>
    <row r="22" spans="1:52" ht="15.6" customHeight="1" x14ac:dyDescent="0.2">
      <c r="A22" s="720">
        <v>16</v>
      </c>
      <c r="B22" s="351" t="s">
        <v>20</v>
      </c>
      <c r="C22" s="1358">
        <v>4675</v>
      </c>
      <c r="D22" s="1356">
        <v>2931</v>
      </c>
      <c r="E22" s="1356">
        <v>644.82000000000005</v>
      </c>
      <c r="F22" s="1551">
        <v>2610</v>
      </c>
      <c r="G22" s="1356">
        <v>156.6</v>
      </c>
      <c r="H22" s="1356">
        <v>500</v>
      </c>
      <c r="I22" s="1356">
        <v>750</v>
      </c>
      <c r="J22" s="1356">
        <v>213</v>
      </c>
      <c r="K22" s="1356">
        <v>127.8</v>
      </c>
      <c r="L22" s="1357">
        <v>2825</v>
      </c>
      <c r="M22" s="352">
        <v>7.5329999999999994E-2</v>
      </c>
      <c r="N22" s="1356">
        <v>352.16774999999996</v>
      </c>
      <c r="O22" s="1356">
        <v>2031.3877499999999</v>
      </c>
      <c r="P22" s="1356">
        <v>6706.3877499999999</v>
      </c>
      <c r="Q22" s="1363">
        <v>4015</v>
      </c>
      <c r="R22" s="1363">
        <v>26926147</v>
      </c>
      <c r="S22" s="1363">
        <v>18259059</v>
      </c>
      <c r="T22" s="1363">
        <v>18259059</v>
      </c>
      <c r="U22" s="1364">
        <v>8667088</v>
      </c>
      <c r="V22" s="353">
        <v>0.32190000000000002</v>
      </c>
      <c r="W22" s="353">
        <v>0.67810000000000004</v>
      </c>
      <c r="X22" s="354">
        <v>3905.6810695187164</v>
      </c>
      <c r="Y22" s="1363">
        <v>69329361</v>
      </c>
      <c r="Z22" s="1363">
        <v>51070302</v>
      </c>
      <c r="AA22" s="102">
        <v>0</v>
      </c>
      <c r="AB22" s="102">
        <v>9154889.9800000004</v>
      </c>
      <c r="AC22" s="102">
        <v>9154889.9800000004</v>
      </c>
      <c r="AD22" s="1363">
        <v>10677641.140153361</v>
      </c>
      <c r="AE22" s="1369">
        <v>0</v>
      </c>
      <c r="AF22" s="102">
        <v>0</v>
      </c>
      <c r="AG22" s="355">
        <v>0</v>
      </c>
      <c r="AH22" s="1369">
        <v>8667088</v>
      </c>
      <c r="AI22" s="102">
        <v>1854</v>
      </c>
      <c r="AJ22" s="1369">
        <v>801095</v>
      </c>
      <c r="AK22" s="102">
        <v>171.35721925133689</v>
      </c>
      <c r="AL22" s="1369">
        <v>9468183</v>
      </c>
      <c r="AM22" s="102">
        <v>2025.2797860962567</v>
      </c>
      <c r="AN22" s="1371">
        <v>4011558</v>
      </c>
      <c r="AO22" s="357">
        <v>858.08727272727276</v>
      </c>
      <c r="AP22" s="1369">
        <v>12678646</v>
      </c>
      <c r="AQ22" s="102">
        <v>2712.0098395721925</v>
      </c>
      <c r="AR22" s="355">
        <v>0.31623410772799021</v>
      </c>
      <c r="AS22" s="356">
        <v>65</v>
      </c>
      <c r="AT22" s="102">
        <v>27413948.98</v>
      </c>
      <c r="AU22" s="102">
        <v>5863.95</v>
      </c>
      <c r="AV22" s="356">
        <v>7</v>
      </c>
      <c r="AW22" s="355">
        <v>0.68376589227200968</v>
      </c>
      <c r="AX22" s="357">
        <v>40092594.980000004</v>
      </c>
      <c r="AY22" s="357">
        <v>8575.9561454545455</v>
      </c>
      <c r="AZ22" s="356">
        <v>68</v>
      </c>
    </row>
    <row r="23" spans="1:52" ht="15.6" customHeight="1" x14ac:dyDescent="0.2">
      <c r="A23" s="720">
        <v>17</v>
      </c>
      <c r="B23" s="351" t="s">
        <v>21</v>
      </c>
      <c r="C23" s="1358">
        <v>45153</v>
      </c>
      <c r="D23" s="1356">
        <v>36489</v>
      </c>
      <c r="E23" s="1356">
        <v>8027.58</v>
      </c>
      <c r="F23" s="1551">
        <v>20758.5</v>
      </c>
      <c r="G23" s="1356">
        <v>1245.51</v>
      </c>
      <c r="H23" s="1356">
        <v>5109</v>
      </c>
      <c r="I23" s="1356">
        <v>7663.5</v>
      </c>
      <c r="J23" s="1356">
        <v>1402</v>
      </c>
      <c r="K23" s="1356">
        <v>841.19999999999993</v>
      </c>
      <c r="L23" s="1356">
        <v>0</v>
      </c>
      <c r="M23" s="352">
        <v>0</v>
      </c>
      <c r="N23" s="1356">
        <v>0</v>
      </c>
      <c r="O23" s="1356">
        <v>17777.79</v>
      </c>
      <c r="P23" s="1356">
        <v>62930.79</v>
      </c>
      <c r="Q23" s="1363">
        <v>4015</v>
      </c>
      <c r="R23" s="1363">
        <v>252667122</v>
      </c>
      <c r="S23" s="1363">
        <v>122827429</v>
      </c>
      <c r="T23" s="1363">
        <v>122827429</v>
      </c>
      <c r="U23" s="1364">
        <v>129839693</v>
      </c>
      <c r="V23" s="353">
        <v>0.51390000000000002</v>
      </c>
      <c r="W23" s="353">
        <v>0.48609999999999998</v>
      </c>
      <c r="X23" s="354">
        <v>2720.2495736717383</v>
      </c>
      <c r="Y23" s="1363">
        <v>355063836</v>
      </c>
      <c r="Z23" s="1363">
        <v>232236407</v>
      </c>
      <c r="AA23" s="102">
        <v>0</v>
      </c>
      <c r="AB23" s="102">
        <v>85906821.480000004</v>
      </c>
      <c r="AC23" s="102">
        <v>85906821.480000004</v>
      </c>
      <c r="AD23" s="1363">
        <v>71826006.184856161</v>
      </c>
      <c r="AE23" s="1369">
        <v>14080815</v>
      </c>
      <c r="AF23" s="102">
        <v>312</v>
      </c>
      <c r="AG23" s="355">
        <v>0.16389999999999999</v>
      </c>
      <c r="AH23" s="1369">
        <v>143920508</v>
      </c>
      <c r="AI23" s="102">
        <v>3187</v>
      </c>
      <c r="AJ23" s="1369">
        <v>18095992</v>
      </c>
      <c r="AK23" s="102">
        <v>400.77053573405976</v>
      </c>
      <c r="AL23" s="1369">
        <v>162016500</v>
      </c>
      <c r="AM23" s="102">
        <v>3588.1668992093551</v>
      </c>
      <c r="AN23" s="1371">
        <v>54285218</v>
      </c>
      <c r="AO23" s="357">
        <v>1202.2505259894137</v>
      </c>
      <c r="AP23" s="1369">
        <v>198205726</v>
      </c>
      <c r="AQ23" s="102">
        <v>4389.6468894647087</v>
      </c>
      <c r="AR23" s="355">
        <v>0.48706378693601088</v>
      </c>
      <c r="AS23" s="356">
        <v>57</v>
      </c>
      <c r="AT23" s="102">
        <v>208734250.47999999</v>
      </c>
      <c r="AU23" s="102">
        <v>4622.82</v>
      </c>
      <c r="AV23" s="356">
        <v>16</v>
      </c>
      <c r="AW23" s="355">
        <v>0.51293621306398907</v>
      </c>
      <c r="AX23" s="357">
        <v>406939976.48000002</v>
      </c>
      <c r="AY23" s="357">
        <v>9012.4681965760865</v>
      </c>
      <c r="AZ23" s="356">
        <v>60</v>
      </c>
    </row>
    <row r="24" spans="1:52" ht="15.6" customHeight="1" x14ac:dyDescent="0.2">
      <c r="A24" s="720">
        <v>18</v>
      </c>
      <c r="B24" s="351" t="s">
        <v>22</v>
      </c>
      <c r="C24" s="1358">
        <v>803</v>
      </c>
      <c r="D24" s="1356">
        <v>785</v>
      </c>
      <c r="E24" s="1356">
        <v>172.7</v>
      </c>
      <c r="F24" s="1551">
        <v>601.5</v>
      </c>
      <c r="G24" s="1356">
        <v>36.089999999999996</v>
      </c>
      <c r="H24" s="1356">
        <v>100</v>
      </c>
      <c r="I24" s="1356">
        <v>150</v>
      </c>
      <c r="J24" s="1356">
        <v>0</v>
      </c>
      <c r="K24" s="1356">
        <v>0</v>
      </c>
      <c r="L24" s="1356">
        <v>6697</v>
      </c>
      <c r="M24" s="352">
        <v>0.17859</v>
      </c>
      <c r="N24" s="1356">
        <v>143.40777</v>
      </c>
      <c r="O24" s="1356">
        <v>502.19776999999999</v>
      </c>
      <c r="P24" s="1356">
        <v>1305.19777</v>
      </c>
      <c r="Q24" s="1363">
        <v>4015</v>
      </c>
      <c r="R24" s="1363">
        <v>5240369</v>
      </c>
      <c r="S24" s="1363">
        <v>1241440</v>
      </c>
      <c r="T24" s="1363">
        <v>1241440</v>
      </c>
      <c r="U24" s="1364">
        <v>3998929</v>
      </c>
      <c r="V24" s="353">
        <v>0.7631</v>
      </c>
      <c r="W24" s="353">
        <v>0.2369</v>
      </c>
      <c r="X24" s="354">
        <v>1546.0024906600249</v>
      </c>
      <c r="Y24" s="1363">
        <v>2727515</v>
      </c>
      <c r="Z24" s="1363">
        <v>1486075</v>
      </c>
      <c r="AA24" s="102">
        <v>0</v>
      </c>
      <c r="AB24" s="102">
        <v>1781725.4600000002</v>
      </c>
      <c r="AC24" s="102">
        <v>1486075</v>
      </c>
      <c r="AD24" s="1363">
        <v>605528.00809999998</v>
      </c>
      <c r="AE24" s="1369">
        <v>880547</v>
      </c>
      <c r="AF24" s="102">
        <v>1097</v>
      </c>
      <c r="AG24" s="355">
        <v>0.59250000000000003</v>
      </c>
      <c r="AH24" s="1369">
        <v>4879476</v>
      </c>
      <c r="AI24" s="102">
        <v>6077</v>
      </c>
      <c r="AJ24" s="1369">
        <v>137600</v>
      </c>
      <c r="AK24" s="102">
        <v>171.3574097135741</v>
      </c>
      <c r="AL24" s="1369">
        <v>5017076</v>
      </c>
      <c r="AM24" s="102">
        <v>6247.9153175591528</v>
      </c>
      <c r="AN24" s="1371">
        <v>816898</v>
      </c>
      <c r="AO24" s="357">
        <v>1017.307596513076</v>
      </c>
      <c r="AP24" s="1369">
        <v>5696374</v>
      </c>
      <c r="AQ24" s="102">
        <v>7093.865504358655</v>
      </c>
      <c r="AR24" s="355">
        <v>0.67621665005319986</v>
      </c>
      <c r="AS24" s="356">
        <v>19</v>
      </c>
      <c r="AT24" s="102">
        <v>2727515</v>
      </c>
      <c r="AU24" s="102">
        <v>3396.66</v>
      </c>
      <c r="AV24" s="356">
        <v>47</v>
      </c>
      <c r="AW24" s="355">
        <v>0.32378334994680008</v>
      </c>
      <c r="AX24" s="357">
        <v>8423889</v>
      </c>
      <c r="AY24" s="357">
        <v>10490.521793275218</v>
      </c>
      <c r="AZ24" s="356">
        <v>11</v>
      </c>
    </row>
    <row r="25" spans="1:52" ht="15.6" customHeight="1" x14ac:dyDescent="0.2">
      <c r="A25" s="720">
        <v>19</v>
      </c>
      <c r="B25" s="351" t="s">
        <v>23</v>
      </c>
      <c r="C25" s="1358">
        <v>1689</v>
      </c>
      <c r="D25" s="1356">
        <v>1257</v>
      </c>
      <c r="E25" s="1356">
        <v>276.54000000000002</v>
      </c>
      <c r="F25" s="1551">
        <v>656.5</v>
      </c>
      <c r="G25" s="1356">
        <v>39.39</v>
      </c>
      <c r="H25" s="1356">
        <v>229</v>
      </c>
      <c r="I25" s="1356">
        <v>343.5</v>
      </c>
      <c r="J25" s="1356">
        <v>35</v>
      </c>
      <c r="K25" s="1356">
        <v>21</v>
      </c>
      <c r="L25" s="1356">
        <v>5811</v>
      </c>
      <c r="M25" s="352">
        <v>0.15495999999999999</v>
      </c>
      <c r="N25" s="1356">
        <v>261.72744</v>
      </c>
      <c r="O25" s="1356">
        <v>942.15744000000007</v>
      </c>
      <c r="P25" s="1356">
        <v>2631.15744</v>
      </c>
      <c r="Q25" s="1363">
        <v>4015</v>
      </c>
      <c r="R25" s="1363">
        <v>10564097</v>
      </c>
      <c r="S25" s="1363">
        <v>4048259</v>
      </c>
      <c r="T25" s="1363">
        <v>4048259</v>
      </c>
      <c r="U25" s="1364">
        <v>6515838</v>
      </c>
      <c r="V25" s="353">
        <v>0.61680000000000001</v>
      </c>
      <c r="W25" s="353">
        <v>0.38319999999999999</v>
      </c>
      <c r="X25" s="354">
        <v>2396.837773830669</v>
      </c>
      <c r="Y25" s="1363">
        <v>7561689</v>
      </c>
      <c r="Z25" s="1363">
        <v>3513430</v>
      </c>
      <c r="AA25" s="102">
        <v>0</v>
      </c>
      <c r="AB25" s="102">
        <v>3591792.9800000004</v>
      </c>
      <c r="AC25" s="102">
        <v>3513430</v>
      </c>
      <c r="AD25" s="1363">
        <v>2315715.7667199997</v>
      </c>
      <c r="AE25" s="1369">
        <v>1197714</v>
      </c>
      <c r="AF25" s="102">
        <v>709</v>
      </c>
      <c r="AG25" s="355">
        <v>0.34089999999999998</v>
      </c>
      <c r="AH25" s="1369">
        <v>7713552</v>
      </c>
      <c r="AI25" s="102">
        <v>4567</v>
      </c>
      <c r="AJ25" s="1369">
        <v>289422</v>
      </c>
      <c r="AK25" s="102">
        <v>171.35701598579041</v>
      </c>
      <c r="AL25" s="1369">
        <v>8002974</v>
      </c>
      <c r="AM25" s="102">
        <v>4738.2912966252225</v>
      </c>
      <c r="AN25" s="1371">
        <v>1818693</v>
      </c>
      <c r="AO25" s="357">
        <v>1076.7868561278863</v>
      </c>
      <c r="AP25" s="1369">
        <v>9532245</v>
      </c>
      <c r="AQ25" s="102">
        <v>5643.7211367673181</v>
      </c>
      <c r="AR25" s="355">
        <v>0.55763904318338886</v>
      </c>
      <c r="AS25" s="356">
        <v>51</v>
      </c>
      <c r="AT25" s="102">
        <v>7561689</v>
      </c>
      <c r="AU25" s="102">
        <v>4477.0200000000004</v>
      </c>
      <c r="AV25" s="356">
        <v>18</v>
      </c>
      <c r="AW25" s="355">
        <v>0.44236095681661108</v>
      </c>
      <c r="AX25" s="357">
        <v>17093934</v>
      </c>
      <c r="AY25" s="357">
        <v>10120.742451154529</v>
      </c>
      <c r="AZ25" s="356">
        <v>18</v>
      </c>
    </row>
    <row r="26" spans="1:52" ht="15.6" customHeight="1" x14ac:dyDescent="0.2">
      <c r="A26" s="721">
        <v>20</v>
      </c>
      <c r="B26" s="722" t="s">
        <v>24</v>
      </c>
      <c r="C26" s="1359">
        <v>5518</v>
      </c>
      <c r="D26" s="1360">
        <v>4179</v>
      </c>
      <c r="E26" s="1360">
        <v>919.38</v>
      </c>
      <c r="F26" s="1552">
        <v>2720</v>
      </c>
      <c r="G26" s="1360">
        <v>163.19999999999999</v>
      </c>
      <c r="H26" s="1360">
        <v>863</v>
      </c>
      <c r="I26" s="1360">
        <v>1294.5</v>
      </c>
      <c r="J26" s="1360">
        <v>111</v>
      </c>
      <c r="K26" s="1360">
        <v>66.599999999999994</v>
      </c>
      <c r="L26" s="1360">
        <v>1982</v>
      </c>
      <c r="M26" s="723">
        <v>5.2850000000000001E-2</v>
      </c>
      <c r="N26" s="1360">
        <v>291.62630000000001</v>
      </c>
      <c r="O26" s="1360">
        <v>2735.3062999999997</v>
      </c>
      <c r="P26" s="1362">
        <v>8253.3063000000002</v>
      </c>
      <c r="Q26" s="1365">
        <v>4015</v>
      </c>
      <c r="R26" s="1365">
        <v>33137025</v>
      </c>
      <c r="S26" s="1365">
        <v>6362064</v>
      </c>
      <c r="T26" s="1365">
        <v>6362064</v>
      </c>
      <c r="U26" s="1366">
        <v>26774961</v>
      </c>
      <c r="V26" s="724">
        <v>0.80800000000000005</v>
      </c>
      <c r="W26" s="646">
        <v>0.192</v>
      </c>
      <c r="X26" s="647">
        <v>1152.9655672345052</v>
      </c>
      <c r="Y26" s="1365">
        <v>15447989</v>
      </c>
      <c r="Z26" s="1365">
        <v>9085925</v>
      </c>
      <c r="AA26" s="725">
        <v>0</v>
      </c>
      <c r="AB26" s="725">
        <v>11266588.5</v>
      </c>
      <c r="AC26" s="725">
        <v>9085925</v>
      </c>
      <c r="AD26" s="1365">
        <v>3000535.872</v>
      </c>
      <c r="AE26" s="1370">
        <v>6085389</v>
      </c>
      <c r="AF26" s="725">
        <v>1103</v>
      </c>
      <c r="AG26" s="726">
        <v>0.66979999999999995</v>
      </c>
      <c r="AH26" s="1370">
        <v>32860350</v>
      </c>
      <c r="AI26" s="725">
        <v>5955</v>
      </c>
      <c r="AJ26" s="1370">
        <v>551800</v>
      </c>
      <c r="AK26" s="725">
        <v>100</v>
      </c>
      <c r="AL26" s="1370">
        <v>33412150</v>
      </c>
      <c r="AM26" s="725">
        <v>6055.119608553824</v>
      </c>
      <c r="AN26" s="1372">
        <v>3786286</v>
      </c>
      <c r="AO26" s="728">
        <v>686.16998912649512</v>
      </c>
      <c r="AP26" s="1370">
        <v>36646636</v>
      </c>
      <c r="AQ26" s="725">
        <v>6641.2895976803193</v>
      </c>
      <c r="AR26" s="726">
        <v>0.70346290044318394</v>
      </c>
      <c r="AS26" s="727">
        <v>10</v>
      </c>
      <c r="AT26" s="725">
        <v>15447989</v>
      </c>
      <c r="AU26" s="725">
        <v>2799.56</v>
      </c>
      <c r="AV26" s="727">
        <v>63</v>
      </c>
      <c r="AW26" s="726">
        <v>0.29653709955681606</v>
      </c>
      <c r="AX26" s="728">
        <v>52094625</v>
      </c>
      <c r="AY26" s="728">
        <v>9440.8526640086984</v>
      </c>
      <c r="AZ26" s="727">
        <v>48</v>
      </c>
    </row>
    <row r="27" spans="1:52" ht="15.6" customHeight="1" x14ac:dyDescent="0.2">
      <c r="A27" s="720">
        <v>21</v>
      </c>
      <c r="B27" s="351" t="s">
        <v>25</v>
      </c>
      <c r="C27" s="1356">
        <v>2783</v>
      </c>
      <c r="D27" s="1356">
        <v>2370</v>
      </c>
      <c r="E27" s="1356">
        <v>521.4</v>
      </c>
      <c r="F27" s="1551">
        <v>1122.5</v>
      </c>
      <c r="G27" s="1356">
        <v>67.349999999999994</v>
      </c>
      <c r="H27" s="1356">
        <v>491</v>
      </c>
      <c r="I27" s="1356">
        <v>736.5</v>
      </c>
      <c r="J27" s="1356">
        <v>105</v>
      </c>
      <c r="K27" s="1356">
        <v>63</v>
      </c>
      <c r="L27" s="1357">
        <v>4717</v>
      </c>
      <c r="M27" s="352">
        <v>0.12579000000000001</v>
      </c>
      <c r="N27" s="1356">
        <v>350.07357000000002</v>
      </c>
      <c r="O27" s="1356">
        <v>1738.32357</v>
      </c>
      <c r="P27" s="1356">
        <v>4521.3235700000005</v>
      </c>
      <c r="Q27" s="1363">
        <v>4015</v>
      </c>
      <c r="R27" s="1363">
        <v>18153114</v>
      </c>
      <c r="S27" s="1363">
        <v>3545681</v>
      </c>
      <c r="T27" s="1363">
        <v>3545681</v>
      </c>
      <c r="U27" s="1364">
        <v>14607433</v>
      </c>
      <c r="V27" s="353">
        <v>0.80469999999999997</v>
      </c>
      <c r="W27" s="353">
        <v>0.1953</v>
      </c>
      <c r="X27" s="354">
        <v>1274.0499461013294</v>
      </c>
      <c r="Y27" s="1363">
        <v>8181730</v>
      </c>
      <c r="Z27" s="1363">
        <v>4636049</v>
      </c>
      <c r="AA27" s="102">
        <v>0</v>
      </c>
      <c r="AB27" s="102">
        <v>6172058.7600000007</v>
      </c>
      <c r="AC27" s="102">
        <v>4636049</v>
      </c>
      <c r="AD27" s="1363">
        <v>1557323.0358839999</v>
      </c>
      <c r="AE27" s="1369">
        <v>3078726</v>
      </c>
      <c r="AF27" s="102">
        <v>1106</v>
      </c>
      <c r="AG27" s="355">
        <v>0.66410000000000002</v>
      </c>
      <c r="AH27" s="1369">
        <v>17686159</v>
      </c>
      <c r="AI27" s="102">
        <v>6355</v>
      </c>
      <c r="AJ27" s="1369">
        <v>476887</v>
      </c>
      <c r="AK27" s="102">
        <v>171.35716852317643</v>
      </c>
      <c r="AL27" s="1369">
        <v>18163046</v>
      </c>
      <c r="AM27" s="102">
        <v>6526.426877470356</v>
      </c>
      <c r="AN27" s="1371">
        <v>2175491</v>
      </c>
      <c r="AO27" s="357">
        <v>781.70715055695291</v>
      </c>
      <c r="AP27" s="1369">
        <v>19861650</v>
      </c>
      <c r="AQ27" s="102">
        <v>7136.7768595041325</v>
      </c>
      <c r="AR27" s="355">
        <v>0.70824736533185373</v>
      </c>
      <c r="AS27" s="356">
        <v>8</v>
      </c>
      <c r="AT27" s="102">
        <v>8181730</v>
      </c>
      <c r="AU27" s="102">
        <v>2939.9</v>
      </c>
      <c r="AV27" s="356">
        <v>59</v>
      </c>
      <c r="AW27" s="355">
        <v>0.29175263466814627</v>
      </c>
      <c r="AX27" s="357">
        <v>28043380</v>
      </c>
      <c r="AY27" s="357">
        <v>10076.672655407834</v>
      </c>
      <c r="AZ27" s="356">
        <v>21</v>
      </c>
    </row>
    <row r="28" spans="1:52" ht="15.6" customHeight="1" x14ac:dyDescent="0.2">
      <c r="A28" s="720">
        <v>22</v>
      </c>
      <c r="B28" s="351" t="s">
        <v>26</v>
      </c>
      <c r="C28" s="1358">
        <v>2827</v>
      </c>
      <c r="D28" s="1356">
        <v>2237</v>
      </c>
      <c r="E28" s="1356">
        <v>492.14</v>
      </c>
      <c r="F28" s="1551">
        <v>1760</v>
      </c>
      <c r="G28" s="1356">
        <v>105.6</v>
      </c>
      <c r="H28" s="1356">
        <v>591</v>
      </c>
      <c r="I28" s="1356">
        <v>886.5</v>
      </c>
      <c r="J28" s="1356">
        <v>12</v>
      </c>
      <c r="K28" s="1356">
        <v>7.1999999999999993</v>
      </c>
      <c r="L28" s="1356">
        <v>4673</v>
      </c>
      <c r="M28" s="352">
        <v>0.12461</v>
      </c>
      <c r="N28" s="1356">
        <v>352.27247</v>
      </c>
      <c r="O28" s="1356">
        <v>1843.7124699999999</v>
      </c>
      <c r="P28" s="1356">
        <v>4670.7124700000004</v>
      </c>
      <c r="Q28" s="1363">
        <v>4015</v>
      </c>
      <c r="R28" s="1363">
        <v>18752911</v>
      </c>
      <c r="S28" s="1363">
        <v>2177443</v>
      </c>
      <c r="T28" s="1363">
        <v>2177443</v>
      </c>
      <c r="U28" s="1364">
        <v>16575468</v>
      </c>
      <c r="V28" s="353">
        <v>0.88390000000000002</v>
      </c>
      <c r="W28" s="353">
        <v>0.11609999999999999</v>
      </c>
      <c r="X28" s="354">
        <v>770.23098691192081</v>
      </c>
      <c r="Y28" s="1363">
        <v>6488999</v>
      </c>
      <c r="Z28" s="1363">
        <v>4311556</v>
      </c>
      <c r="AA28" s="102">
        <v>0</v>
      </c>
      <c r="AB28" s="102">
        <v>6375989.7400000002</v>
      </c>
      <c r="AC28" s="102">
        <v>4311556</v>
      </c>
      <c r="AD28" s="1363">
        <v>860983.2407519999</v>
      </c>
      <c r="AE28" s="1369">
        <v>3450573</v>
      </c>
      <c r="AF28" s="102">
        <v>1221</v>
      </c>
      <c r="AG28" s="355">
        <v>0.80030000000000001</v>
      </c>
      <c r="AH28" s="1369">
        <v>20026041</v>
      </c>
      <c r="AI28" s="102">
        <v>7084</v>
      </c>
      <c r="AJ28" s="1369">
        <v>484427</v>
      </c>
      <c r="AK28" s="102">
        <v>171.35726918995402</v>
      </c>
      <c r="AL28" s="1369">
        <v>20510468</v>
      </c>
      <c r="AM28" s="102">
        <v>7255.206225680934</v>
      </c>
      <c r="AN28" s="1371">
        <v>1887637</v>
      </c>
      <c r="AO28" s="357">
        <v>667.71736823487799</v>
      </c>
      <c r="AP28" s="1369">
        <v>21913678</v>
      </c>
      <c r="AQ28" s="102">
        <v>7751.5663247258581</v>
      </c>
      <c r="AR28" s="355">
        <v>0.77153565489619169</v>
      </c>
      <c r="AS28" s="356">
        <v>2</v>
      </c>
      <c r="AT28" s="102">
        <v>6488999</v>
      </c>
      <c r="AU28" s="102">
        <v>2295.37</v>
      </c>
      <c r="AV28" s="356">
        <v>68</v>
      </c>
      <c r="AW28" s="355">
        <v>0.22846434510380834</v>
      </c>
      <c r="AX28" s="357">
        <v>28402677</v>
      </c>
      <c r="AY28" s="357">
        <v>10046.932083480722</v>
      </c>
      <c r="AZ28" s="356">
        <v>22</v>
      </c>
    </row>
    <row r="29" spans="1:52" ht="15.6" customHeight="1" x14ac:dyDescent="0.2">
      <c r="A29" s="720">
        <v>23</v>
      </c>
      <c r="B29" s="351" t="s">
        <v>27</v>
      </c>
      <c r="C29" s="1358">
        <v>11698</v>
      </c>
      <c r="D29" s="1356">
        <v>8933</v>
      </c>
      <c r="E29" s="1356">
        <v>1965.26</v>
      </c>
      <c r="F29" s="1551">
        <v>5910</v>
      </c>
      <c r="G29" s="1356">
        <v>354.59999999999997</v>
      </c>
      <c r="H29" s="1356">
        <v>1667</v>
      </c>
      <c r="I29" s="1356">
        <v>2500.5</v>
      </c>
      <c r="J29" s="1356">
        <v>407</v>
      </c>
      <c r="K29" s="1356">
        <v>244.2</v>
      </c>
      <c r="L29" s="1356">
        <v>0</v>
      </c>
      <c r="M29" s="352">
        <v>0</v>
      </c>
      <c r="N29" s="1356">
        <v>0</v>
      </c>
      <c r="O29" s="1356">
        <v>5064.5600000000004</v>
      </c>
      <c r="P29" s="1356">
        <v>16762.560000000001</v>
      </c>
      <c r="Q29" s="1363">
        <v>4015</v>
      </c>
      <c r="R29" s="1363">
        <v>67301678</v>
      </c>
      <c r="S29" s="1363">
        <v>18328510</v>
      </c>
      <c r="T29" s="1363">
        <v>18328510</v>
      </c>
      <c r="U29" s="1364">
        <v>48973168</v>
      </c>
      <c r="V29" s="353">
        <v>0.72770000000000001</v>
      </c>
      <c r="W29" s="353">
        <v>0.27229999999999999</v>
      </c>
      <c r="X29" s="354">
        <v>1566.8071465207727</v>
      </c>
      <c r="Y29" s="1363">
        <v>46064325</v>
      </c>
      <c r="Z29" s="1363">
        <v>27735815</v>
      </c>
      <c r="AA29" s="102">
        <v>0</v>
      </c>
      <c r="AB29" s="102">
        <v>22882570.520000003</v>
      </c>
      <c r="AC29" s="102">
        <v>22882570.520000003</v>
      </c>
      <c r="AD29" s="1363">
        <v>10717189.198465122</v>
      </c>
      <c r="AE29" s="1369">
        <v>12165381</v>
      </c>
      <c r="AF29" s="102">
        <v>1040</v>
      </c>
      <c r="AG29" s="355">
        <v>0.53159999999999996</v>
      </c>
      <c r="AH29" s="1369">
        <v>61138549</v>
      </c>
      <c r="AI29" s="102">
        <v>5226</v>
      </c>
      <c r="AJ29" s="1369">
        <v>2004537</v>
      </c>
      <c r="AK29" s="102">
        <v>171.35724055394084</v>
      </c>
      <c r="AL29" s="1369">
        <v>63143086</v>
      </c>
      <c r="AM29" s="102">
        <v>5397.7676525901861</v>
      </c>
      <c r="AN29" s="1371">
        <v>10059546</v>
      </c>
      <c r="AO29" s="357">
        <v>859.9372542314926</v>
      </c>
      <c r="AP29" s="1369">
        <v>71198095</v>
      </c>
      <c r="AQ29" s="102">
        <v>6086.3476662677376</v>
      </c>
      <c r="AR29" s="355">
        <v>0.63338330408207932</v>
      </c>
      <c r="AS29" s="356">
        <v>34</v>
      </c>
      <c r="AT29" s="102">
        <v>41211080.520000003</v>
      </c>
      <c r="AU29" s="102">
        <v>3522.92</v>
      </c>
      <c r="AV29" s="356">
        <v>39</v>
      </c>
      <c r="AW29" s="355">
        <v>0.36661669591792057</v>
      </c>
      <c r="AX29" s="357">
        <v>112409175.52000001</v>
      </c>
      <c r="AY29" s="357">
        <v>9609.2644486236968</v>
      </c>
      <c r="AZ29" s="356">
        <v>37</v>
      </c>
    </row>
    <row r="30" spans="1:52" ht="15.6" customHeight="1" x14ac:dyDescent="0.2">
      <c r="A30" s="720">
        <v>24</v>
      </c>
      <c r="B30" s="351" t="s">
        <v>28</v>
      </c>
      <c r="C30" s="1358">
        <v>4182</v>
      </c>
      <c r="D30" s="1356">
        <v>3379</v>
      </c>
      <c r="E30" s="1356">
        <v>743.38</v>
      </c>
      <c r="F30" s="1551">
        <v>1556</v>
      </c>
      <c r="G30" s="1356">
        <v>93.36</v>
      </c>
      <c r="H30" s="1356">
        <v>499</v>
      </c>
      <c r="I30" s="1356">
        <v>748.5</v>
      </c>
      <c r="J30" s="1356">
        <v>140</v>
      </c>
      <c r="K30" s="1356">
        <v>84</v>
      </c>
      <c r="L30" s="1356">
        <v>3318</v>
      </c>
      <c r="M30" s="352">
        <v>8.8480000000000003E-2</v>
      </c>
      <c r="N30" s="1356">
        <v>370.02336000000003</v>
      </c>
      <c r="O30" s="1356">
        <v>2039.2633599999999</v>
      </c>
      <c r="P30" s="1356">
        <v>6221.2633599999999</v>
      </c>
      <c r="Q30" s="1363">
        <v>4015</v>
      </c>
      <c r="R30" s="1363">
        <v>24978372</v>
      </c>
      <c r="S30" s="1363">
        <v>19667864</v>
      </c>
      <c r="T30" s="1363">
        <v>18733779</v>
      </c>
      <c r="U30" s="1364">
        <v>6244593</v>
      </c>
      <c r="V30" s="353">
        <v>0.25</v>
      </c>
      <c r="W30" s="353">
        <v>0.75</v>
      </c>
      <c r="X30" s="354">
        <v>4479.6219512195121</v>
      </c>
      <c r="Y30" s="1363">
        <v>69855866</v>
      </c>
      <c r="Z30" s="1363">
        <v>51122087</v>
      </c>
      <c r="AA30" s="102">
        <v>0</v>
      </c>
      <c r="AB30" s="102">
        <v>8492646.4800000004</v>
      </c>
      <c r="AC30" s="102">
        <v>8492646.4800000004</v>
      </c>
      <c r="AD30" s="1363">
        <v>10955513.9592</v>
      </c>
      <c r="AE30" s="1369">
        <v>0</v>
      </c>
      <c r="AF30" s="102">
        <v>0</v>
      </c>
      <c r="AG30" s="355">
        <v>0</v>
      </c>
      <c r="AH30" s="1369">
        <v>6244593</v>
      </c>
      <c r="AI30" s="102">
        <v>1493</v>
      </c>
      <c r="AJ30" s="1369">
        <v>2072934</v>
      </c>
      <c r="AK30" s="102">
        <v>495.68005738880919</v>
      </c>
      <c r="AL30" s="1369">
        <v>8317527</v>
      </c>
      <c r="AM30" s="102">
        <v>1988.88737446198</v>
      </c>
      <c r="AN30" s="1371">
        <v>5645408</v>
      </c>
      <c r="AO30" s="357">
        <v>1349.9301769488284</v>
      </c>
      <c r="AP30" s="1369">
        <v>11890001</v>
      </c>
      <c r="AQ30" s="102">
        <v>2843.1374940219989</v>
      </c>
      <c r="AR30" s="355">
        <v>0.30396439731219532</v>
      </c>
      <c r="AS30" s="356">
        <v>66</v>
      </c>
      <c r="AT30" s="102">
        <v>27226425.48</v>
      </c>
      <c r="AU30" s="102">
        <v>6510.38</v>
      </c>
      <c r="AV30" s="356">
        <v>4</v>
      </c>
      <c r="AW30" s="355">
        <v>0.69603560268780451</v>
      </c>
      <c r="AX30" s="357">
        <v>39116426.480000004</v>
      </c>
      <c r="AY30" s="357">
        <v>9353.5213964610248</v>
      </c>
      <c r="AZ30" s="356">
        <v>50</v>
      </c>
    </row>
    <row r="31" spans="1:52" ht="15.6" customHeight="1" x14ac:dyDescent="0.2">
      <c r="A31" s="721">
        <v>25</v>
      </c>
      <c r="B31" s="722" t="s">
        <v>29</v>
      </c>
      <c r="C31" s="1359">
        <v>2137</v>
      </c>
      <c r="D31" s="1360">
        <v>1494</v>
      </c>
      <c r="E31" s="1360">
        <v>328.68</v>
      </c>
      <c r="F31" s="1552">
        <v>1644.5</v>
      </c>
      <c r="G31" s="1360">
        <v>98.67</v>
      </c>
      <c r="H31" s="1360">
        <v>235</v>
      </c>
      <c r="I31" s="1360">
        <v>352.5</v>
      </c>
      <c r="J31" s="1360">
        <v>72</v>
      </c>
      <c r="K31" s="1360">
        <v>43.199999999999996</v>
      </c>
      <c r="L31" s="1360">
        <v>5363</v>
      </c>
      <c r="M31" s="723">
        <v>0.14301</v>
      </c>
      <c r="N31" s="1360">
        <v>305.61237</v>
      </c>
      <c r="O31" s="1360">
        <v>1128.66237</v>
      </c>
      <c r="P31" s="1362">
        <v>3265.66237</v>
      </c>
      <c r="Q31" s="1365">
        <v>4015</v>
      </c>
      <c r="R31" s="1365">
        <v>13111634</v>
      </c>
      <c r="S31" s="1365">
        <v>4245840</v>
      </c>
      <c r="T31" s="1365">
        <v>4245840</v>
      </c>
      <c r="U31" s="1366">
        <v>8865794</v>
      </c>
      <c r="V31" s="724">
        <v>0.67620000000000002</v>
      </c>
      <c r="W31" s="646">
        <v>0.32379999999999998</v>
      </c>
      <c r="X31" s="647">
        <v>1986.8226485727655</v>
      </c>
      <c r="Y31" s="1365">
        <v>10436414</v>
      </c>
      <c r="Z31" s="1365">
        <v>6190574</v>
      </c>
      <c r="AA31" s="725">
        <v>0</v>
      </c>
      <c r="AB31" s="725">
        <v>4457955.5600000005</v>
      </c>
      <c r="AC31" s="725">
        <v>4457955.5600000005</v>
      </c>
      <c r="AD31" s="1365">
        <v>2482795.9377641603</v>
      </c>
      <c r="AE31" s="1370">
        <v>1975160</v>
      </c>
      <c r="AF31" s="725">
        <v>924</v>
      </c>
      <c r="AG31" s="726">
        <v>0.44309999999999999</v>
      </c>
      <c r="AH31" s="1370">
        <v>10840954</v>
      </c>
      <c r="AI31" s="725">
        <v>5073</v>
      </c>
      <c r="AJ31" s="1370">
        <v>366190</v>
      </c>
      <c r="AK31" s="725">
        <v>171.35704258306038</v>
      </c>
      <c r="AL31" s="1370">
        <v>11207144</v>
      </c>
      <c r="AM31" s="725">
        <v>5244.3350491343008</v>
      </c>
      <c r="AN31" s="1372">
        <v>1763211</v>
      </c>
      <c r="AO31" s="728">
        <v>825.08703790360323</v>
      </c>
      <c r="AP31" s="1370">
        <v>12604165</v>
      </c>
      <c r="AQ31" s="725">
        <v>5898.0650444548428</v>
      </c>
      <c r="AR31" s="726">
        <v>0.59152376242243232</v>
      </c>
      <c r="AS31" s="727">
        <v>45</v>
      </c>
      <c r="AT31" s="725">
        <v>8703795.5600000005</v>
      </c>
      <c r="AU31" s="725">
        <v>4072.9</v>
      </c>
      <c r="AV31" s="727">
        <v>25</v>
      </c>
      <c r="AW31" s="726">
        <v>0.40847623757756757</v>
      </c>
      <c r="AX31" s="728">
        <v>21307960.560000002</v>
      </c>
      <c r="AY31" s="728">
        <v>9970.9689096864768</v>
      </c>
      <c r="AZ31" s="727">
        <v>26</v>
      </c>
    </row>
    <row r="32" spans="1:52" ht="15.6" customHeight="1" x14ac:dyDescent="0.2">
      <c r="A32" s="720">
        <v>26</v>
      </c>
      <c r="B32" s="351" t="s">
        <v>30</v>
      </c>
      <c r="C32" s="1356">
        <v>49838</v>
      </c>
      <c r="D32" s="1356">
        <v>41258</v>
      </c>
      <c r="E32" s="1356">
        <v>9076.76</v>
      </c>
      <c r="F32" s="1551">
        <v>17818</v>
      </c>
      <c r="G32" s="1356">
        <v>1069.08</v>
      </c>
      <c r="H32" s="1356">
        <v>6696</v>
      </c>
      <c r="I32" s="1356">
        <v>10044</v>
      </c>
      <c r="J32" s="1356">
        <v>2869</v>
      </c>
      <c r="K32" s="1356">
        <v>1721.3999999999999</v>
      </c>
      <c r="L32" s="1357">
        <v>0</v>
      </c>
      <c r="M32" s="352">
        <v>0</v>
      </c>
      <c r="N32" s="1356">
        <v>0</v>
      </c>
      <c r="O32" s="1356">
        <v>21911.24</v>
      </c>
      <c r="P32" s="1356">
        <v>71749.240000000005</v>
      </c>
      <c r="Q32" s="1363">
        <v>4015</v>
      </c>
      <c r="R32" s="1363">
        <v>288073199</v>
      </c>
      <c r="S32" s="1363">
        <v>128167697</v>
      </c>
      <c r="T32" s="1363">
        <v>128167697</v>
      </c>
      <c r="U32" s="1364">
        <v>159905502</v>
      </c>
      <c r="V32" s="353">
        <v>0.55510000000000004</v>
      </c>
      <c r="W32" s="353">
        <v>0.44490000000000002</v>
      </c>
      <c r="X32" s="354">
        <v>2571.6862032986878</v>
      </c>
      <c r="Y32" s="1363">
        <v>323097297</v>
      </c>
      <c r="Z32" s="1363">
        <v>194929600</v>
      </c>
      <c r="AA32" s="102">
        <v>0</v>
      </c>
      <c r="AB32" s="102">
        <v>97944887.660000011</v>
      </c>
      <c r="AC32" s="102">
        <v>97944887.660000011</v>
      </c>
      <c r="AD32" s="1363">
        <v>74950170.494286492</v>
      </c>
      <c r="AE32" s="1369">
        <v>22994717</v>
      </c>
      <c r="AF32" s="102">
        <v>461</v>
      </c>
      <c r="AG32" s="355">
        <v>0.23480000000000001</v>
      </c>
      <c r="AH32" s="1369">
        <v>182900219</v>
      </c>
      <c r="AI32" s="102">
        <v>3670</v>
      </c>
      <c r="AJ32" s="1369">
        <v>19881547</v>
      </c>
      <c r="AK32" s="102">
        <v>398.92345198442956</v>
      </c>
      <c r="AL32" s="1369">
        <v>202781766</v>
      </c>
      <c r="AM32" s="102">
        <v>4068.8182912636944</v>
      </c>
      <c r="AN32" s="1371">
        <v>61587481</v>
      </c>
      <c r="AO32" s="357">
        <v>1235.7534612143345</v>
      </c>
      <c r="AP32" s="1369">
        <v>244487700</v>
      </c>
      <c r="AQ32" s="102">
        <v>4905.648300493599</v>
      </c>
      <c r="AR32" s="355">
        <v>0.51952306016269811</v>
      </c>
      <c r="AS32" s="356">
        <v>54</v>
      </c>
      <c r="AT32" s="102">
        <v>226112584.66</v>
      </c>
      <c r="AU32" s="102">
        <v>4536.95</v>
      </c>
      <c r="AV32" s="356">
        <v>17</v>
      </c>
      <c r="AW32" s="355">
        <v>0.480476939837302</v>
      </c>
      <c r="AX32" s="357">
        <v>470600284.65999997</v>
      </c>
      <c r="AY32" s="357">
        <v>9442.5997162807489</v>
      </c>
      <c r="AZ32" s="356">
        <v>47</v>
      </c>
    </row>
    <row r="33" spans="1:52" ht="15.6" customHeight="1" x14ac:dyDescent="0.2">
      <c r="A33" s="720">
        <v>27</v>
      </c>
      <c r="B33" s="351" t="s">
        <v>31</v>
      </c>
      <c r="C33" s="1358">
        <v>5391</v>
      </c>
      <c r="D33" s="1356">
        <v>4116</v>
      </c>
      <c r="E33" s="1356">
        <v>905.52</v>
      </c>
      <c r="F33" s="1551">
        <v>3566</v>
      </c>
      <c r="G33" s="1356">
        <v>213.95999999999998</v>
      </c>
      <c r="H33" s="1356">
        <v>747</v>
      </c>
      <c r="I33" s="1356">
        <v>1120.5</v>
      </c>
      <c r="J33" s="1356">
        <v>119</v>
      </c>
      <c r="K33" s="1356">
        <v>71.399999999999991</v>
      </c>
      <c r="L33" s="1356">
        <v>2109</v>
      </c>
      <c r="M33" s="352">
        <v>5.6239999999999998E-2</v>
      </c>
      <c r="N33" s="1356">
        <v>303.18984</v>
      </c>
      <c r="O33" s="1356">
        <v>2614.5698400000001</v>
      </c>
      <c r="P33" s="1356">
        <v>8005.5698400000001</v>
      </c>
      <c r="Q33" s="1363">
        <v>4015</v>
      </c>
      <c r="R33" s="1363">
        <v>32142363</v>
      </c>
      <c r="S33" s="1363">
        <v>7010326</v>
      </c>
      <c r="T33" s="1363">
        <v>7010326</v>
      </c>
      <c r="U33" s="1364">
        <v>25132037</v>
      </c>
      <c r="V33" s="353">
        <v>0.78190000000000004</v>
      </c>
      <c r="W33" s="353">
        <v>0.21809999999999999</v>
      </c>
      <c r="X33" s="354">
        <v>1300.3758115377482</v>
      </c>
      <c r="Y33" s="1363">
        <v>20794783</v>
      </c>
      <c r="Z33" s="1363">
        <v>13784457</v>
      </c>
      <c r="AA33" s="102">
        <v>0</v>
      </c>
      <c r="AB33" s="102">
        <v>10928403.42</v>
      </c>
      <c r="AC33" s="102">
        <v>10928403.42</v>
      </c>
      <c r="AD33" s="1363">
        <v>4099593.8317514397</v>
      </c>
      <c r="AE33" s="1369">
        <v>6828810</v>
      </c>
      <c r="AF33" s="102">
        <v>1267</v>
      </c>
      <c r="AG33" s="355">
        <v>0.62490000000000001</v>
      </c>
      <c r="AH33" s="1369">
        <v>31960847</v>
      </c>
      <c r="AI33" s="102">
        <v>5929</v>
      </c>
      <c r="AJ33" s="1369">
        <v>923787</v>
      </c>
      <c r="AK33" s="102">
        <v>171.35726210350583</v>
      </c>
      <c r="AL33" s="1369">
        <v>32884634</v>
      </c>
      <c r="AM33" s="102">
        <v>6099.9135596364313</v>
      </c>
      <c r="AN33" s="1371">
        <v>4660073</v>
      </c>
      <c r="AO33" s="357">
        <v>864.41717677610836</v>
      </c>
      <c r="AP33" s="1369">
        <v>36620920</v>
      </c>
      <c r="AQ33" s="102">
        <v>6792.9734743090339</v>
      </c>
      <c r="AR33" s="355">
        <v>0.67120885836513133</v>
      </c>
      <c r="AS33" s="356">
        <v>21</v>
      </c>
      <c r="AT33" s="102">
        <v>17938729.420000002</v>
      </c>
      <c r="AU33" s="102">
        <v>3327.53</v>
      </c>
      <c r="AV33" s="356">
        <v>50</v>
      </c>
      <c r="AW33" s="355">
        <v>0.32879114163486867</v>
      </c>
      <c r="AX33" s="357">
        <v>54559649.420000002</v>
      </c>
      <c r="AY33" s="357">
        <v>10120.506291968095</v>
      </c>
      <c r="AZ33" s="356">
        <v>19</v>
      </c>
    </row>
    <row r="34" spans="1:52" ht="15.6" customHeight="1" x14ac:dyDescent="0.2">
      <c r="A34" s="720">
        <v>28</v>
      </c>
      <c r="B34" s="351" t="s">
        <v>32</v>
      </c>
      <c r="C34" s="1358">
        <v>33561</v>
      </c>
      <c r="D34" s="1356">
        <v>22486</v>
      </c>
      <c r="E34" s="1356">
        <v>4946.92</v>
      </c>
      <c r="F34" s="1551">
        <v>12418.5</v>
      </c>
      <c r="G34" s="1356">
        <v>745.11</v>
      </c>
      <c r="H34" s="1356">
        <v>3256</v>
      </c>
      <c r="I34" s="1356">
        <v>4884</v>
      </c>
      <c r="J34" s="1356">
        <v>1443</v>
      </c>
      <c r="K34" s="1356">
        <v>865.8</v>
      </c>
      <c r="L34" s="1356">
        <v>0</v>
      </c>
      <c r="M34" s="352">
        <v>0</v>
      </c>
      <c r="N34" s="1356">
        <v>0</v>
      </c>
      <c r="O34" s="1356">
        <v>11441.829999999998</v>
      </c>
      <c r="P34" s="1356">
        <v>45002.83</v>
      </c>
      <c r="Q34" s="1363">
        <v>4015</v>
      </c>
      <c r="R34" s="1363">
        <v>180686362</v>
      </c>
      <c r="S34" s="1363">
        <v>76333315</v>
      </c>
      <c r="T34" s="1363">
        <v>76333315</v>
      </c>
      <c r="U34" s="1364">
        <v>104353047</v>
      </c>
      <c r="V34" s="353">
        <v>0.57750000000000001</v>
      </c>
      <c r="W34" s="353">
        <v>0.42249999999999999</v>
      </c>
      <c r="X34" s="354">
        <v>2274.4648550400761</v>
      </c>
      <c r="Y34" s="1363">
        <v>193295477</v>
      </c>
      <c r="Z34" s="1363">
        <v>116962162</v>
      </c>
      <c r="AA34" s="102">
        <v>0</v>
      </c>
      <c r="AB34" s="102">
        <v>61433363.080000006</v>
      </c>
      <c r="AC34" s="102">
        <v>61433363.080000006</v>
      </c>
      <c r="AD34" s="1363">
        <v>44643624.950236008</v>
      </c>
      <c r="AE34" s="1369">
        <v>16789738</v>
      </c>
      <c r="AF34" s="102">
        <v>500</v>
      </c>
      <c r="AG34" s="355">
        <v>0.27329999999999999</v>
      </c>
      <c r="AH34" s="1369">
        <v>121142785</v>
      </c>
      <c r="AI34" s="102">
        <v>3610</v>
      </c>
      <c r="AJ34" s="1369">
        <v>7747298</v>
      </c>
      <c r="AK34" s="102">
        <v>230.84228717857036</v>
      </c>
      <c r="AL34" s="1369">
        <v>128890083</v>
      </c>
      <c r="AM34" s="102">
        <v>3840.47206579065</v>
      </c>
      <c r="AN34" s="1371">
        <v>31052056</v>
      </c>
      <c r="AO34" s="357">
        <v>925.24227525997435</v>
      </c>
      <c r="AP34" s="1369">
        <v>152194841</v>
      </c>
      <c r="AQ34" s="102">
        <v>4534.8720538720536</v>
      </c>
      <c r="AR34" s="355">
        <v>0.52487944428932864</v>
      </c>
      <c r="AS34" s="356">
        <v>53</v>
      </c>
      <c r="AT34" s="102">
        <v>137766678.08000001</v>
      </c>
      <c r="AU34" s="102">
        <v>4104.96</v>
      </c>
      <c r="AV34" s="356">
        <v>23</v>
      </c>
      <c r="AW34" s="355">
        <v>0.47512055571067119</v>
      </c>
      <c r="AX34" s="357">
        <v>289961519.08000004</v>
      </c>
      <c r="AY34" s="357">
        <v>8639.8354959625776</v>
      </c>
      <c r="AZ34" s="356">
        <v>64</v>
      </c>
    </row>
    <row r="35" spans="1:52" ht="15.6" customHeight="1" x14ac:dyDescent="0.2">
      <c r="A35" s="720">
        <v>29</v>
      </c>
      <c r="B35" s="351" t="s">
        <v>33</v>
      </c>
      <c r="C35" s="1358">
        <v>14029</v>
      </c>
      <c r="D35" s="1356">
        <v>9247</v>
      </c>
      <c r="E35" s="1356">
        <v>2034.34</v>
      </c>
      <c r="F35" s="1551">
        <v>8360.5</v>
      </c>
      <c r="G35" s="1356">
        <v>501.63</v>
      </c>
      <c r="H35" s="1356">
        <v>1373</v>
      </c>
      <c r="I35" s="1356">
        <v>2059.5</v>
      </c>
      <c r="J35" s="1356">
        <v>274</v>
      </c>
      <c r="K35" s="1356">
        <v>164.4</v>
      </c>
      <c r="L35" s="1356">
        <v>0</v>
      </c>
      <c r="M35" s="352">
        <v>0</v>
      </c>
      <c r="N35" s="1356">
        <v>0</v>
      </c>
      <c r="O35" s="1356">
        <v>4759.869999999999</v>
      </c>
      <c r="P35" s="1356">
        <v>18788.87</v>
      </c>
      <c r="Q35" s="1363">
        <v>4015</v>
      </c>
      <c r="R35" s="1363">
        <v>75437313</v>
      </c>
      <c r="S35" s="1363">
        <v>25342134</v>
      </c>
      <c r="T35" s="1363">
        <v>25342134</v>
      </c>
      <c r="U35" s="1364">
        <v>50095179</v>
      </c>
      <c r="V35" s="353">
        <v>0.66410000000000002</v>
      </c>
      <c r="W35" s="353">
        <v>0.33589999999999998</v>
      </c>
      <c r="X35" s="354">
        <v>1806.4105780882458</v>
      </c>
      <c r="Y35" s="1363">
        <v>72786271</v>
      </c>
      <c r="Z35" s="1363">
        <v>47444137</v>
      </c>
      <c r="AA35" s="102">
        <v>0</v>
      </c>
      <c r="AB35" s="102">
        <v>25648686.420000002</v>
      </c>
      <c r="AC35" s="102">
        <v>25648686.420000002</v>
      </c>
      <c r="AD35" s="1363">
        <v>14818477.28178216</v>
      </c>
      <c r="AE35" s="1369">
        <v>10830209</v>
      </c>
      <c r="AF35" s="102">
        <v>772</v>
      </c>
      <c r="AG35" s="355">
        <v>0.42230000000000001</v>
      </c>
      <c r="AH35" s="1369">
        <v>60925388</v>
      </c>
      <c r="AI35" s="102">
        <v>4343</v>
      </c>
      <c r="AJ35" s="1369">
        <v>2403971</v>
      </c>
      <c r="AK35" s="102">
        <v>171.3572599615083</v>
      </c>
      <c r="AL35" s="1369">
        <v>63329359</v>
      </c>
      <c r="AM35" s="102">
        <v>4514.1748520920946</v>
      </c>
      <c r="AN35" s="1371">
        <v>12995165</v>
      </c>
      <c r="AO35" s="357">
        <v>926.30729203792146</v>
      </c>
      <c r="AP35" s="1369">
        <v>73920553</v>
      </c>
      <c r="AQ35" s="102">
        <v>5269.1248841685083</v>
      </c>
      <c r="AR35" s="355">
        <v>0.59178400634064532</v>
      </c>
      <c r="AS35" s="356">
        <v>44</v>
      </c>
      <c r="AT35" s="102">
        <v>50990820.420000002</v>
      </c>
      <c r="AU35" s="102">
        <v>3634.67</v>
      </c>
      <c r="AV35" s="356">
        <v>35</v>
      </c>
      <c r="AW35" s="355">
        <v>0.40821599365935463</v>
      </c>
      <c r="AX35" s="357">
        <v>124911373.42</v>
      </c>
      <c r="AY35" s="357">
        <v>8903.7973782878325</v>
      </c>
      <c r="AZ35" s="356">
        <v>62</v>
      </c>
    </row>
    <row r="36" spans="1:52" ht="15.6" customHeight="1" x14ac:dyDescent="0.2">
      <c r="A36" s="721">
        <v>30</v>
      </c>
      <c r="B36" s="722" t="s">
        <v>34</v>
      </c>
      <c r="C36" s="1359">
        <v>2438</v>
      </c>
      <c r="D36" s="1360">
        <v>1622</v>
      </c>
      <c r="E36" s="1360">
        <v>356.84</v>
      </c>
      <c r="F36" s="1552">
        <v>896</v>
      </c>
      <c r="G36" s="1360">
        <v>53.76</v>
      </c>
      <c r="H36" s="1360">
        <v>278</v>
      </c>
      <c r="I36" s="1360">
        <v>417</v>
      </c>
      <c r="J36" s="1360">
        <v>39</v>
      </c>
      <c r="K36" s="1360">
        <v>23.4</v>
      </c>
      <c r="L36" s="1360">
        <v>5062</v>
      </c>
      <c r="M36" s="723">
        <v>0.13499</v>
      </c>
      <c r="N36" s="1360">
        <v>329.10561999999999</v>
      </c>
      <c r="O36" s="1360">
        <v>1180.1056199999998</v>
      </c>
      <c r="P36" s="1362">
        <v>3618.1056199999998</v>
      </c>
      <c r="Q36" s="1365">
        <v>4015</v>
      </c>
      <c r="R36" s="1365">
        <v>14526694</v>
      </c>
      <c r="S36" s="1365">
        <v>3137625</v>
      </c>
      <c r="T36" s="1365">
        <v>3137625</v>
      </c>
      <c r="U36" s="1366">
        <v>11389069</v>
      </c>
      <c r="V36" s="724">
        <v>0.78400000000000003</v>
      </c>
      <c r="W36" s="646">
        <v>0.216</v>
      </c>
      <c r="X36" s="647">
        <v>1286.9667760459392</v>
      </c>
      <c r="Y36" s="1365">
        <v>11686297</v>
      </c>
      <c r="Z36" s="1365">
        <v>8548672</v>
      </c>
      <c r="AA36" s="725">
        <v>0</v>
      </c>
      <c r="AB36" s="725">
        <v>4939075.96</v>
      </c>
      <c r="AC36" s="725">
        <v>4939075.96</v>
      </c>
      <c r="AD36" s="1365">
        <v>1834965.5006592001</v>
      </c>
      <c r="AE36" s="1370">
        <v>3104110</v>
      </c>
      <c r="AF36" s="725">
        <v>1273</v>
      </c>
      <c r="AG36" s="726">
        <v>0.62849999999999995</v>
      </c>
      <c r="AH36" s="1370">
        <v>14493179</v>
      </c>
      <c r="AI36" s="725">
        <v>5945</v>
      </c>
      <c r="AJ36" s="1370">
        <v>417769</v>
      </c>
      <c r="AK36" s="725">
        <v>171.35726004922068</v>
      </c>
      <c r="AL36" s="1370">
        <v>14910948</v>
      </c>
      <c r="AM36" s="725">
        <v>6116.0574241181293</v>
      </c>
      <c r="AN36" s="1372">
        <v>2190609</v>
      </c>
      <c r="AO36" s="728">
        <v>898.52707136997537</v>
      </c>
      <c r="AP36" s="1370">
        <v>16683788</v>
      </c>
      <c r="AQ36" s="725">
        <v>6843.2272354388842</v>
      </c>
      <c r="AR36" s="726">
        <v>0.67380688753571361</v>
      </c>
      <c r="AS36" s="727">
        <v>20</v>
      </c>
      <c r="AT36" s="725">
        <v>8076700.96</v>
      </c>
      <c r="AU36" s="725">
        <v>3312.84</v>
      </c>
      <c r="AV36" s="727">
        <v>51</v>
      </c>
      <c r="AW36" s="726">
        <v>0.32619311246428634</v>
      </c>
      <c r="AX36" s="728">
        <v>24760488.960000001</v>
      </c>
      <c r="AY36" s="728">
        <v>10156.066021328959</v>
      </c>
      <c r="AZ36" s="727">
        <v>17</v>
      </c>
    </row>
    <row r="37" spans="1:52" ht="15.6" customHeight="1" x14ac:dyDescent="0.2">
      <c r="A37" s="720">
        <v>31</v>
      </c>
      <c r="B37" s="351" t="s">
        <v>35</v>
      </c>
      <c r="C37" s="1356">
        <v>6090</v>
      </c>
      <c r="D37" s="1356">
        <v>4043</v>
      </c>
      <c r="E37" s="1356">
        <v>889.46</v>
      </c>
      <c r="F37" s="1551">
        <v>2518</v>
      </c>
      <c r="G37" s="1356">
        <v>151.07999999999998</v>
      </c>
      <c r="H37" s="1356">
        <v>1104</v>
      </c>
      <c r="I37" s="1356">
        <v>1656</v>
      </c>
      <c r="J37" s="1356">
        <v>247</v>
      </c>
      <c r="K37" s="1356">
        <v>148.19999999999999</v>
      </c>
      <c r="L37" s="1357">
        <v>1410</v>
      </c>
      <c r="M37" s="352">
        <v>3.7600000000000001E-2</v>
      </c>
      <c r="N37" s="1356">
        <v>228.98400000000001</v>
      </c>
      <c r="O37" s="1356">
        <v>3073.7239999999997</v>
      </c>
      <c r="P37" s="1356">
        <v>9163.7240000000002</v>
      </c>
      <c r="Q37" s="1363">
        <v>4015</v>
      </c>
      <c r="R37" s="1363">
        <v>36792352</v>
      </c>
      <c r="S37" s="1363">
        <v>13341458</v>
      </c>
      <c r="T37" s="1363">
        <v>13341458</v>
      </c>
      <c r="U37" s="1364">
        <v>23450894</v>
      </c>
      <c r="V37" s="353">
        <v>0.63739999999999997</v>
      </c>
      <c r="W37" s="353">
        <v>0.36259999999999998</v>
      </c>
      <c r="X37" s="354">
        <v>2190.7155993431857</v>
      </c>
      <c r="Y37" s="1363">
        <v>38594355</v>
      </c>
      <c r="Z37" s="1363">
        <v>25252897</v>
      </c>
      <c r="AA37" s="102">
        <v>0</v>
      </c>
      <c r="AB37" s="102">
        <v>12509399.680000002</v>
      </c>
      <c r="AC37" s="102">
        <v>12509399.680000002</v>
      </c>
      <c r="AD37" s="1363">
        <v>7801762.3172249608</v>
      </c>
      <c r="AE37" s="1369">
        <v>4707637</v>
      </c>
      <c r="AF37" s="102">
        <v>773</v>
      </c>
      <c r="AG37" s="355">
        <v>0.37630000000000002</v>
      </c>
      <c r="AH37" s="1369">
        <v>28158531</v>
      </c>
      <c r="AI37" s="102">
        <v>4624</v>
      </c>
      <c r="AJ37" s="1369">
        <v>1043566</v>
      </c>
      <c r="AK37" s="102">
        <v>171.35730706075535</v>
      </c>
      <c r="AL37" s="1369">
        <v>29202097</v>
      </c>
      <c r="AM37" s="102">
        <v>4795.0898193760258</v>
      </c>
      <c r="AN37" s="1371">
        <v>4824421</v>
      </c>
      <c r="AO37" s="357">
        <v>792.18735632183905</v>
      </c>
      <c r="AP37" s="1369">
        <v>32982952</v>
      </c>
      <c r="AQ37" s="102">
        <v>5415.9198686371101</v>
      </c>
      <c r="AR37" s="355">
        <v>0.56061220885398899</v>
      </c>
      <c r="AS37" s="356">
        <v>50</v>
      </c>
      <c r="AT37" s="102">
        <v>25850857.68</v>
      </c>
      <c r="AU37" s="102">
        <v>4244.8</v>
      </c>
      <c r="AV37" s="356">
        <v>21</v>
      </c>
      <c r="AW37" s="355">
        <v>0.43938779114601101</v>
      </c>
      <c r="AX37" s="357">
        <v>58833809.68</v>
      </c>
      <c r="AY37" s="357">
        <v>9660.7240853858784</v>
      </c>
      <c r="AZ37" s="356">
        <v>32</v>
      </c>
    </row>
    <row r="38" spans="1:52" ht="15.6" customHeight="1" x14ac:dyDescent="0.2">
      <c r="A38" s="720">
        <v>32</v>
      </c>
      <c r="B38" s="351" t="s">
        <v>36</v>
      </c>
      <c r="C38" s="1358">
        <v>25775</v>
      </c>
      <c r="D38" s="1356">
        <v>14754</v>
      </c>
      <c r="E38" s="1356">
        <v>3245.88</v>
      </c>
      <c r="F38" s="1551">
        <v>13964.5</v>
      </c>
      <c r="G38" s="1356">
        <v>837.87</v>
      </c>
      <c r="H38" s="1356">
        <v>3501</v>
      </c>
      <c r="I38" s="1356">
        <v>5251.5</v>
      </c>
      <c r="J38" s="1356">
        <v>919</v>
      </c>
      <c r="K38" s="1356">
        <v>551.4</v>
      </c>
      <c r="L38" s="1356">
        <v>0</v>
      </c>
      <c r="M38" s="352">
        <v>0</v>
      </c>
      <c r="N38" s="1356">
        <v>0</v>
      </c>
      <c r="O38" s="1356">
        <v>9886.65</v>
      </c>
      <c r="P38" s="1356">
        <v>35661.65</v>
      </c>
      <c r="Q38" s="1363">
        <v>4015</v>
      </c>
      <c r="R38" s="1363">
        <v>143181525</v>
      </c>
      <c r="S38" s="1363">
        <v>24634913</v>
      </c>
      <c r="T38" s="1363">
        <v>24634913</v>
      </c>
      <c r="U38" s="1364">
        <v>118546612</v>
      </c>
      <c r="V38" s="353">
        <v>0.82789999999999997</v>
      </c>
      <c r="W38" s="353">
        <v>0.1721</v>
      </c>
      <c r="X38" s="354">
        <v>955.76772065955379</v>
      </c>
      <c r="Y38" s="1363">
        <v>74974471</v>
      </c>
      <c r="Z38" s="1367">
        <v>48566650</v>
      </c>
      <c r="AA38" s="102">
        <v>0</v>
      </c>
      <c r="AB38" s="102">
        <v>48681718.5</v>
      </c>
      <c r="AC38" s="102">
        <v>48566650</v>
      </c>
      <c r="AD38" s="1363">
        <v>14376311.1998</v>
      </c>
      <c r="AE38" s="1369">
        <v>34190339</v>
      </c>
      <c r="AF38" s="102">
        <v>1326</v>
      </c>
      <c r="AG38" s="355">
        <v>0.70399999999999996</v>
      </c>
      <c r="AH38" s="1369">
        <v>152736951</v>
      </c>
      <c r="AI38" s="102">
        <v>5926</v>
      </c>
      <c r="AJ38" s="1369">
        <v>4416734</v>
      </c>
      <c r="AK38" s="102">
        <v>171.3572841901067</v>
      </c>
      <c r="AL38" s="1369">
        <v>157153685</v>
      </c>
      <c r="AM38" s="102">
        <v>6097.1361784675073</v>
      </c>
      <c r="AN38" s="1371">
        <v>18844806</v>
      </c>
      <c r="AO38" s="357">
        <v>731.12729388942773</v>
      </c>
      <c r="AP38" s="1369">
        <v>171581757</v>
      </c>
      <c r="AQ38" s="102">
        <v>6656.9061881668285</v>
      </c>
      <c r="AR38" s="355">
        <v>0.70095363115427967</v>
      </c>
      <c r="AS38" s="356">
        <v>12</v>
      </c>
      <c r="AT38" s="102">
        <v>73201563</v>
      </c>
      <c r="AU38" s="102">
        <v>2840.02</v>
      </c>
      <c r="AV38" s="356">
        <v>61</v>
      </c>
      <c r="AW38" s="355">
        <v>0.29904636884572039</v>
      </c>
      <c r="AX38" s="357">
        <v>244783320</v>
      </c>
      <c r="AY38" s="357">
        <v>9496.9280310378272</v>
      </c>
      <c r="AZ38" s="356">
        <v>45</v>
      </c>
    </row>
    <row r="39" spans="1:52" ht="15.6" customHeight="1" x14ac:dyDescent="0.2">
      <c r="A39" s="720">
        <v>33</v>
      </c>
      <c r="B39" s="351" t="s">
        <v>37</v>
      </c>
      <c r="C39" s="1358">
        <v>1341</v>
      </c>
      <c r="D39" s="1356">
        <v>1333</v>
      </c>
      <c r="E39" s="1356">
        <v>293.26</v>
      </c>
      <c r="F39" s="1551">
        <v>970</v>
      </c>
      <c r="G39" s="1356">
        <v>58.199999999999996</v>
      </c>
      <c r="H39" s="1356">
        <v>205</v>
      </c>
      <c r="I39" s="1356">
        <v>307.5</v>
      </c>
      <c r="J39" s="1356">
        <v>11</v>
      </c>
      <c r="K39" s="1356">
        <v>6.6</v>
      </c>
      <c r="L39" s="1356">
        <v>6159</v>
      </c>
      <c r="M39" s="352">
        <v>0.16424</v>
      </c>
      <c r="N39" s="1356">
        <v>220.24583999999999</v>
      </c>
      <c r="O39" s="1356">
        <v>885.80583999999999</v>
      </c>
      <c r="P39" s="1356">
        <v>2226.80584</v>
      </c>
      <c r="Q39" s="1363">
        <v>4015</v>
      </c>
      <c r="R39" s="1363">
        <v>8940625</v>
      </c>
      <c r="S39" s="1363">
        <v>2673303</v>
      </c>
      <c r="T39" s="1363">
        <v>2673303</v>
      </c>
      <c r="U39" s="1364">
        <v>6267322</v>
      </c>
      <c r="V39" s="353">
        <v>0.70099999999999996</v>
      </c>
      <c r="W39" s="353">
        <v>0.29899999999999999</v>
      </c>
      <c r="X39" s="354">
        <v>1993.5145413870246</v>
      </c>
      <c r="Y39" s="1363">
        <v>6201762</v>
      </c>
      <c r="Z39" s="1363">
        <v>3528459</v>
      </c>
      <c r="AA39" s="102">
        <v>0</v>
      </c>
      <c r="AB39" s="102">
        <v>3039812.5</v>
      </c>
      <c r="AC39" s="102">
        <v>3039812.5</v>
      </c>
      <c r="AD39" s="1363">
        <v>1563314.7725</v>
      </c>
      <c r="AE39" s="1369">
        <v>1476498</v>
      </c>
      <c r="AF39" s="102">
        <v>1101</v>
      </c>
      <c r="AG39" s="355">
        <v>0.48570000000000002</v>
      </c>
      <c r="AH39" s="1369">
        <v>7743820</v>
      </c>
      <c r="AI39" s="102">
        <v>5775</v>
      </c>
      <c r="AJ39" s="1369">
        <v>229790</v>
      </c>
      <c r="AK39" s="102">
        <v>171.35719612229678</v>
      </c>
      <c r="AL39" s="1369">
        <v>7973610</v>
      </c>
      <c r="AM39" s="102">
        <v>5946.0178970917223</v>
      </c>
      <c r="AN39" s="1371">
        <v>1108561</v>
      </c>
      <c r="AO39" s="357">
        <v>826.66741237882172</v>
      </c>
      <c r="AP39" s="1369">
        <v>8852381</v>
      </c>
      <c r="AQ39" s="102">
        <v>6601.3281133482478</v>
      </c>
      <c r="AR39" s="355">
        <v>0.60776376555375233</v>
      </c>
      <c r="AS39" s="356">
        <v>39</v>
      </c>
      <c r="AT39" s="102">
        <v>5713115.5</v>
      </c>
      <c r="AU39" s="102">
        <v>4260.34</v>
      </c>
      <c r="AV39" s="356">
        <v>20</v>
      </c>
      <c r="AW39" s="355">
        <v>0.39223623444624767</v>
      </c>
      <c r="AX39" s="357">
        <v>14565496.5</v>
      </c>
      <c r="AY39" s="357">
        <v>10861.667785234898</v>
      </c>
      <c r="AZ39" s="356">
        <v>6</v>
      </c>
    </row>
    <row r="40" spans="1:52" ht="15.6" customHeight="1" x14ac:dyDescent="0.2">
      <c r="A40" s="720">
        <v>34</v>
      </c>
      <c r="B40" s="351" t="s">
        <v>38</v>
      </c>
      <c r="C40" s="1358">
        <v>3342</v>
      </c>
      <c r="D40" s="1356">
        <v>2890</v>
      </c>
      <c r="E40" s="1356">
        <v>635.79999999999995</v>
      </c>
      <c r="F40" s="1551">
        <v>2417</v>
      </c>
      <c r="G40" s="1356">
        <v>145.01999999999998</v>
      </c>
      <c r="H40" s="1356">
        <v>556</v>
      </c>
      <c r="I40" s="1356">
        <v>834</v>
      </c>
      <c r="J40" s="1356">
        <v>20</v>
      </c>
      <c r="K40" s="1356">
        <v>12</v>
      </c>
      <c r="L40" s="1356">
        <v>4158</v>
      </c>
      <c r="M40" s="352">
        <v>0.11088000000000001</v>
      </c>
      <c r="N40" s="1356">
        <v>370.56096000000002</v>
      </c>
      <c r="O40" s="1356">
        <v>1997.38096</v>
      </c>
      <c r="P40" s="1356">
        <v>5339.3809600000004</v>
      </c>
      <c r="Q40" s="1363">
        <v>4015</v>
      </c>
      <c r="R40" s="1363">
        <v>21437615</v>
      </c>
      <c r="S40" s="1363">
        <v>4743249</v>
      </c>
      <c r="T40" s="1363">
        <v>4743249</v>
      </c>
      <c r="U40" s="1364">
        <v>16694366</v>
      </c>
      <c r="V40" s="353">
        <v>0.77869999999999995</v>
      </c>
      <c r="W40" s="353">
        <v>0.2213</v>
      </c>
      <c r="X40" s="354">
        <v>1419.2845601436265</v>
      </c>
      <c r="Y40" s="1363">
        <v>12783333</v>
      </c>
      <c r="Z40" s="1363">
        <v>8040084</v>
      </c>
      <c r="AA40" s="102">
        <v>0</v>
      </c>
      <c r="AB40" s="102">
        <v>7288789.1000000006</v>
      </c>
      <c r="AC40" s="102">
        <v>7288789.1000000006</v>
      </c>
      <c r="AD40" s="1363">
        <v>2774375.5278675999</v>
      </c>
      <c r="AE40" s="1369">
        <v>4514414</v>
      </c>
      <c r="AF40" s="102">
        <v>1351</v>
      </c>
      <c r="AG40" s="355">
        <v>0.61939999999999995</v>
      </c>
      <c r="AH40" s="1369">
        <v>21208780</v>
      </c>
      <c r="AI40" s="102">
        <v>6346</v>
      </c>
      <c r="AJ40" s="1369">
        <v>572676</v>
      </c>
      <c r="AK40" s="102">
        <v>171.35727109515261</v>
      </c>
      <c r="AL40" s="1369">
        <v>21781456</v>
      </c>
      <c r="AM40" s="102">
        <v>6517.4913225613409</v>
      </c>
      <c r="AN40" s="1371">
        <v>2725292</v>
      </c>
      <c r="AO40" s="357">
        <v>815.46738479952126</v>
      </c>
      <c r="AP40" s="1369">
        <v>23934072</v>
      </c>
      <c r="AQ40" s="102">
        <v>7161.6014362657088</v>
      </c>
      <c r="AR40" s="355">
        <v>0.6654617898197448</v>
      </c>
      <c r="AS40" s="356">
        <v>24</v>
      </c>
      <c r="AT40" s="102">
        <v>12032038.1</v>
      </c>
      <c r="AU40" s="102">
        <v>3600.25</v>
      </c>
      <c r="AV40" s="356">
        <v>37</v>
      </c>
      <c r="AW40" s="355">
        <v>0.3345382101802552</v>
      </c>
      <c r="AX40" s="357">
        <v>35966110.100000001</v>
      </c>
      <c r="AY40" s="357">
        <v>10761.852214242968</v>
      </c>
      <c r="AZ40" s="356">
        <v>8</v>
      </c>
    </row>
    <row r="41" spans="1:52" ht="15.6" customHeight="1" x14ac:dyDescent="0.2">
      <c r="A41" s="721">
        <v>35</v>
      </c>
      <c r="B41" s="722" t="s">
        <v>39</v>
      </c>
      <c r="C41" s="1359">
        <v>5410</v>
      </c>
      <c r="D41" s="1360">
        <v>4216</v>
      </c>
      <c r="E41" s="1360">
        <v>927.52</v>
      </c>
      <c r="F41" s="1552">
        <v>3076</v>
      </c>
      <c r="G41" s="1360">
        <v>184.56</v>
      </c>
      <c r="H41" s="1360">
        <v>653</v>
      </c>
      <c r="I41" s="1360">
        <v>979.5</v>
      </c>
      <c r="J41" s="1360">
        <v>219</v>
      </c>
      <c r="K41" s="1360">
        <v>131.4</v>
      </c>
      <c r="L41" s="1360">
        <v>2090</v>
      </c>
      <c r="M41" s="723">
        <v>5.5730000000000002E-2</v>
      </c>
      <c r="N41" s="1360">
        <v>301.49930000000001</v>
      </c>
      <c r="O41" s="1360">
        <v>2524.4793</v>
      </c>
      <c r="P41" s="1362">
        <v>7934.4793</v>
      </c>
      <c r="Q41" s="1365">
        <v>4015</v>
      </c>
      <c r="R41" s="1365">
        <v>31856934</v>
      </c>
      <c r="S41" s="1365">
        <v>10197085</v>
      </c>
      <c r="T41" s="1365">
        <v>10197085</v>
      </c>
      <c r="U41" s="1366">
        <v>21659849</v>
      </c>
      <c r="V41" s="724">
        <v>0.67989999999999995</v>
      </c>
      <c r="W41" s="646">
        <v>0.3201</v>
      </c>
      <c r="X41" s="647">
        <v>1884.858595194085</v>
      </c>
      <c r="Y41" s="1365">
        <v>27169887</v>
      </c>
      <c r="Z41" s="1365">
        <v>16972802</v>
      </c>
      <c r="AA41" s="725">
        <v>0</v>
      </c>
      <c r="AB41" s="725">
        <v>10831357.560000001</v>
      </c>
      <c r="AC41" s="725">
        <v>10831357.560000001</v>
      </c>
      <c r="AD41" s="1365">
        <v>5963442.1945243198</v>
      </c>
      <c r="AE41" s="1370">
        <v>4867915</v>
      </c>
      <c r="AF41" s="725">
        <v>900</v>
      </c>
      <c r="AG41" s="726">
        <v>0.44940000000000002</v>
      </c>
      <c r="AH41" s="1370">
        <v>26527764</v>
      </c>
      <c r="AI41" s="725">
        <v>4903</v>
      </c>
      <c r="AJ41" s="1370">
        <v>927043</v>
      </c>
      <c r="AK41" s="725">
        <v>171.35730129390018</v>
      </c>
      <c r="AL41" s="1370">
        <v>27454807</v>
      </c>
      <c r="AM41" s="725">
        <v>5074.825693160813</v>
      </c>
      <c r="AN41" s="1372">
        <v>3837407</v>
      </c>
      <c r="AO41" s="728">
        <v>709.31737523105357</v>
      </c>
      <c r="AP41" s="1370">
        <v>30365171</v>
      </c>
      <c r="AQ41" s="725">
        <v>5612.7857670979665</v>
      </c>
      <c r="AR41" s="726">
        <v>0.59083549290710735</v>
      </c>
      <c r="AS41" s="727">
        <v>47</v>
      </c>
      <c r="AT41" s="725">
        <v>21028442.559999999</v>
      </c>
      <c r="AU41" s="725">
        <v>3886.96</v>
      </c>
      <c r="AV41" s="727">
        <v>28</v>
      </c>
      <c r="AW41" s="726">
        <v>0.40916450709289254</v>
      </c>
      <c r="AX41" s="728">
        <v>51393613.560000002</v>
      </c>
      <c r="AY41" s="728">
        <v>9499.7437264325326</v>
      </c>
      <c r="AZ41" s="727">
        <v>44</v>
      </c>
    </row>
    <row r="42" spans="1:52" ht="15.6" customHeight="1" x14ac:dyDescent="0.2">
      <c r="A42" s="720">
        <v>36</v>
      </c>
      <c r="B42" s="351" t="s">
        <v>40</v>
      </c>
      <c r="C42" s="1356">
        <v>45700</v>
      </c>
      <c r="D42" s="1356">
        <v>38706</v>
      </c>
      <c r="E42" s="1356">
        <v>8515.32</v>
      </c>
      <c r="F42" s="1551">
        <v>13175.5</v>
      </c>
      <c r="G42" s="1356">
        <v>790.53</v>
      </c>
      <c r="H42" s="1356">
        <v>6924</v>
      </c>
      <c r="I42" s="1356">
        <v>10386</v>
      </c>
      <c r="J42" s="1356">
        <v>2488</v>
      </c>
      <c r="K42" s="1356">
        <v>1492.8</v>
      </c>
      <c r="L42" s="1357">
        <v>0</v>
      </c>
      <c r="M42" s="352">
        <v>0</v>
      </c>
      <c r="N42" s="1356">
        <v>0</v>
      </c>
      <c r="O42" s="1356">
        <v>21184.649999999998</v>
      </c>
      <c r="P42" s="1356">
        <v>66884.649999999994</v>
      </c>
      <c r="Q42" s="1363">
        <v>4015</v>
      </c>
      <c r="R42" s="1363">
        <v>268541870</v>
      </c>
      <c r="S42" s="1363">
        <v>123692137</v>
      </c>
      <c r="T42" s="1363">
        <v>123692137</v>
      </c>
      <c r="U42" s="1364">
        <v>144849733</v>
      </c>
      <c r="V42" s="353">
        <v>0.53939999999999999</v>
      </c>
      <c r="W42" s="353">
        <v>0.46060000000000001</v>
      </c>
      <c r="X42" s="354">
        <v>2706.6113129102846</v>
      </c>
      <c r="Y42" s="1363">
        <v>320966429</v>
      </c>
      <c r="Z42" s="1363">
        <v>197274292</v>
      </c>
      <c r="AA42" s="102">
        <v>0</v>
      </c>
      <c r="AB42" s="102">
        <v>91304235.800000012</v>
      </c>
      <c r="AC42" s="102">
        <v>91304235.800000012</v>
      </c>
      <c r="AD42" s="1363">
        <v>72334137.336305618</v>
      </c>
      <c r="AE42" s="1369">
        <v>18970098</v>
      </c>
      <c r="AF42" s="102">
        <v>415</v>
      </c>
      <c r="AG42" s="355">
        <v>0.20780000000000001</v>
      </c>
      <c r="AH42" s="1369">
        <v>163819831</v>
      </c>
      <c r="AI42" s="102">
        <v>3585</v>
      </c>
      <c r="AJ42" s="1369">
        <v>7831027</v>
      </c>
      <c r="AK42" s="102">
        <v>171.3572647702407</v>
      </c>
      <c r="AL42" s="1369">
        <v>171650858</v>
      </c>
      <c r="AM42" s="102">
        <v>3756.0362800875273</v>
      </c>
      <c r="AN42" s="1371">
        <v>41329838</v>
      </c>
      <c r="AO42" s="357">
        <v>904.37282275711163</v>
      </c>
      <c r="AP42" s="1369">
        <v>205149669</v>
      </c>
      <c r="AQ42" s="102">
        <v>4489.0518380743979</v>
      </c>
      <c r="AR42" s="355">
        <v>0.48828180820433947</v>
      </c>
      <c r="AS42" s="356">
        <v>56</v>
      </c>
      <c r="AT42" s="102">
        <v>214996372.80000001</v>
      </c>
      <c r="AU42" s="102">
        <v>4704.5200000000004</v>
      </c>
      <c r="AV42" s="356">
        <v>15</v>
      </c>
      <c r="AW42" s="355">
        <v>0.51171819179566058</v>
      </c>
      <c r="AX42" s="357">
        <v>420146041.80000001</v>
      </c>
      <c r="AY42" s="357">
        <v>9193.5676542669589</v>
      </c>
      <c r="AZ42" s="356">
        <v>57</v>
      </c>
    </row>
    <row r="43" spans="1:52" ht="15.6" customHeight="1" x14ac:dyDescent="0.2">
      <c r="A43" s="720">
        <v>37</v>
      </c>
      <c r="B43" s="351" t="s">
        <v>41</v>
      </c>
      <c r="C43" s="1358">
        <v>18130</v>
      </c>
      <c r="D43" s="1356">
        <v>12178</v>
      </c>
      <c r="E43" s="1356">
        <v>2679.16</v>
      </c>
      <c r="F43" s="1551">
        <v>7023</v>
      </c>
      <c r="G43" s="1356">
        <v>421.38</v>
      </c>
      <c r="H43" s="1356">
        <v>2574</v>
      </c>
      <c r="I43" s="1356">
        <v>3861</v>
      </c>
      <c r="J43" s="1356">
        <v>793</v>
      </c>
      <c r="K43" s="1356">
        <v>475.79999999999995</v>
      </c>
      <c r="L43" s="1356">
        <v>0</v>
      </c>
      <c r="M43" s="352">
        <v>0</v>
      </c>
      <c r="N43" s="1356">
        <v>0</v>
      </c>
      <c r="O43" s="1356">
        <v>7437.34</v>
      </c>
      <c r="P43" s="1356">
        <v>25567.34</v>
      </c>
      <c r="Q43" s="1363">
        <v>4015</v>
      </c>
      <c r="R43" s="1363">
        <v>102652870</v>
      </c>
      <c r="S43" s="1363">
        <v>22466031</v>
      </c>
      <c r="T43" s="1363">
        <v>22466031</v>
      </c>
      <c r="U43" s="1364">
        <v>80186839</v>
      </c>
      <c r="V43" s="353">
        <v>0.78110000000000002</v>
      </c>
      <c r="W43" s="353">
        <v>0.21890000000000001</v>
      </c>
      <c r="X43" s="354">
        <v>1239.1633204633204</v>
      </c>
      <c r="Y43" s="1363">
        <v>79767471</v>
      </c>
      <c r="Z43" s="1363">
        <v>57301440</v>
      </c>
      <c r="AA43" s="102">
        <v>0</v>
      </c>
      <c r="AB43" s="102">
        <v>34901975.800000004</v>
      </c>
      <c r="AC43" s="102">
        <v>34901975.800000004</v>
      </c>
      <c r="AD43" s="1363">
        <v>13140873.104506401</v>
      </c>
      <c r="AE43" s="1369">
        <v>21761103</v>
      </c>
      <c r="AF43" s="102">
        <v>1200</v>
      </c>
      <c r="AG43" s="355">
        <v>0.62350000000000005</v>
      </c>
      <c r="AH43" s="1369">
        <v>101947942</v>
      </c>
      <c r="AI43" s="102">
        <v>5623</v>
      </c>
      <c r="AJ43" s="1369">
        <v>3106707</v>
      </c>
      <c r="AK43" s="102">
        <v>171.35725317153887</v>
      </c>
      <c r="AL43" s="1369">
        <v>105054649</v>
      </c>
      <c r="AM43" s="102">
        <v>5794.5200772200769</v>
      </c>
      <c r="AN43" s="1371">
        <v>14956656</v>
      </c>
      <c r="AO43" s="357">
        <v>824.96723662437944</v>
      </c>
      <c r="AP43" s="1369">
        <v>116904598</v>
      </c>
      <c r="AQ43" s="102">
        <v>6448.1300606729183</v>
      </c>
      <c r="AR43" s="355">
        <v>0.67081454445558386</v>
      </c>
      <c r="AS43" s="356">
        <v>22</v>
      </c>
      <c r="AT43" s="102">
        <v>57368006.799999997</v>
      </c>
      <c r="AU43" s="102">
        <v>3164.26</v>
      </c>
      <c r="AV43" s="356">
        <v>54</v>
      </c>
      <c r="AW43" s="355">
        <v>0.32918545554441608</v>
      </c>
      <c r="AX43" s="357">
        <v>174272604.80000001</v>
      </c>
      <c r="AY43" s="357">
        <v>9612.3885714285716</v>
      </c>
      <c r="AZ43" s="356">
        <v>35</v>
      </c>
    </row>
    <row r="44" spans="1:52" ht="15.6" customHeight="1" x14ac:dyDescent="0.2">
      <c r="A44" s="720">
        <v>38</v>
      </c>
      <c r="B44" s="351" t="s">
        <v>42</v>
      </c>
      <c r="C44" s="1358">
        <v>3806</v>
      </c>
      <c r="D44" s="1356">
        <v>2669</v>
      </c>
      <c r="E44" s="1356">
        <v>587.17999999999995</v>
      </c>
      <c r="F44" s="1551">
        <v>2221</v>
      </c>
      <c r="G44" s="1356">
        <v>133.26</v>
      </c>
      <c r="H44" s="1356">
        <v>576</v>
      </c>
      <c r="I44" s="1356">
        <v>864</v>
      </c>
      <c r="J44" s="1356">
        <v>228</v>
      </c>
      <c r="K44" s="1356">
        <v>136.79999999999998</v>
      </c>
      <c r="L44" s="1356">
        <v>3694</v>
      </c>
      <c r="M44" s="352">
        <v>9.851E-2</v>
      </c>
      <c r="N44" s="1356">
        <v>374.92905999999999</v>
      </c>
      <c r="O44" s="1356">
        <v>2096.1690600000002</v>
      </c>
      <c r="P44" s="1356">
        <v>5902.1690600000002</v>
      </c>
      <c r="Q44" s="1363">
        <v>4015</v>
      </c>
      <c r="R44" s="1363">
        <v>23697209</v>
      </c>
      <c r="S44" s="1363">
        <v>19067456</v>
      </c>
      <c r="T44" s="1363">
        <v>17772907</v>
      </c>
      <c r="U44" s="1364">
        <v>5924302</v>
      </c>
      <c r="V44" s="353">
        <v>0.25</v>
      </c>
      <c r="W44" s="353">
        <v>0.75</v>
      </c>
      <c r="X44" s="354">
        <v>4669.7075669994747</v>
      </c>
      <c r="Y44" s="1363">
        <v>42880958</v>
      </c>
      <c r="Z44" s="1363">
        <v>25108051</v>
      </c>
      <c r="AA44" s="102">
        <v>0</v>
      </c>
      <c r="AB44" s="102">
        <v>8057051.0600000005</v>
      </c>
      <c r="AC44" s="102">
        <v>8057051.0600000005</v>
      </c>
      <c r="AD44" s="1363">
        <v>10393595.867400002</v>
      </c>
      <c r="AE44" s="1369">
        <v>0</v>
      </c>
      <c r="AF44" s="102">
        <v>0</v>
      </c>
      <c r="AG44" s="355">
        <v>0</v>
      </c>
      <c r="AH44" s="1369">
        <v>5924302</v>
      </c>
      <c r="AI44" s="102">
        <v>1557</v>
      </c>
      <c r="AJ44" s="1369">
        <v>1638624</v>
      </c>
      <c r="AK44" s="102">
        <v>430.53704676826067</v>
      </c>
      <c r="AL44" s="1369">
        <v>7562926</v>
      </c>
      <c r="AM44" s="102">
        <v>1987.1061481870731</v>
      </c>
      <c r="AN44" s="1371">
        <v>4797300</v>
      </c>
      <c r="AO44" s="357">
        <v>1260.4571728849185</v>
      </c>
      <c r="AP44" s="1369">
        <v>10721602</v>
      </c>
      <c r="AQ44" s="102">
        <v>2817.026274303731</v>
      </c>
      <c r="AR44" s="355">
        <v>0.29332816389780109</v>
      </c>
      <c r="AS44" s="356">
        <v>68</v>
      </c>
      <c r="AT44" s="102">
        <v>25829958.059999999</v>
      </c>
      <c r="AU44" s="102">
        <v>6786.64</v>
      </c>
      <c r="AV44" s="356">
        <v>2</v>
      </c>
      <c r="AW44" s="355">
        <v>0.70667183610219886</v>
      </c>
      <c r="AX44" s="357">
        <v>36551560.060000002</v>
      </c>
      <c r="AY44" s="357">
        <v>9603.6679085654232</v>
      </c>
      <c r="AZ44" s="356">
        <v>39</v>
      </c>
    </row>
    <row r="45" spans="1:52" ht="15.6" customHeight="1" x14ac:dyDescent="0.2">
      <c r="A45" s="720">
        <v>39</v>
      </c>
      <c r="B45" s="351" t="s">
        <v>43</v>
      </c>
      <c r="C45" s="1358">
        <v>2564</v>
      </c>
      <c r="D45" s="1356">
        <v>1966</v>
      </c>
      <c r="E45" s="1356">
        <v>432.52</v>
      </c>
      <c r="F45" s="1551">
        <v>1178.5</v>
      </c>
      <c r="G45" s="1356">
        <v>70.709999999999994</v>
      </c>
      <c r="H45" s="1356">
        <v>477</v>
      </c>
      <c r="I45" s="1356">
        <v>715.5</v>
      </c>
      <c r="J45" s="1356">
        <v>43</v>
      </c>
      <c r="K45" s="1356">
        <v>25.8</v>
      </c>
      <c r="L45" s="1356">
        <v>4936</v>
      </c>
      <c r="M45" s="352">
        <v>0.13163</v>
      </c>
      <c r="N45" s="1356">
        <v>337.49932000000001</v>
      </c>
      <c r="O45" s="1356">
        <v>1582.0293200000001</v>
      </c>
      <c r="P45" s="1356">
        <v>4146.0293199999996</v>
      </c>
      <c r="Q45" s="1363">
        <v>4015</v>
      </c>
      <c r="R45" s="1363">
        <v>16646308</v>
      </c>
      <c r="S45" s="1363">
        <v>9506056</v>
      </c>
      <c r="T45" s="1363">
        <v>9506056</v>
      </c>
      <c r="U45" s="1364">
        <v>7140252</v>
      </c>
      <c r="V45" s="353">
        <v>0.4289</v>
      </c>
      <c r="W45" s="353">
        <v>0.57110000000000005</v>
      </c>
      <c r="X45" s="354">
        <v>3707.5101404056163</v>
      </c>
      <c r="Y45" s="1363">
        <v>15289508</v>
      </c>
      <c r="Z45" s="1363">
        <v>5783452</v>
      </c>
      <c r="AA45" s="102">
        <v>0</v>
      </c>
      <c r="AB45" s="102">
        <v>5659744.7200000007</v>
      </c>
      <c r="AC45" s="102">
        <v>5659744.7200000007</v>
      </c>
      <c r="AD45" s="1363">
        <v>5559521.9604982408</v>
      </c>
      <c r="AE45" s="1369">
        <v>100223</v>
      </c>
      <c r="AF45" s="102">
        <v>39</v>
      </c>
      <c r="AG45" s="355">
        <v>1.77E-2</v>
      </c>
      <c r="AH45" s="1369">
        <v>7240475</v>
      </c>
      <c r="AI45" s="102">
        <v>2824</v>
      </c>
      <c r="AJ45" s="1369">
        <v>764048</v>
      </c>
      <c r="AK45" s="102">
        <v>297.990639625585</v>
      </c>
      <c r="AL45" s="1369">
        <v>8004523</v>
      </c>
      <c r="AM45" s="102">
        <v>3121.8888455538222</v>
      </c>
      <c r="AN45" s="1371">
        <v>2763096</v>
      </c>
      <c r="AO45" s="357">
        <v>1077.6505460218409</v>
      </c>
      <c r="AP45" s="1369">
        <v>10003571</v>
      </c>
      <c r="AQ45" s="102">
        <v>3901.548751950078</v>
      </c>
      <c r="AR45" s="355">
        <v>0.39745016726226018</v>
      </c>
      <c r="AS45" s="356">
        <v>62</v>
      </c>
      <c r="AT45" s="102">
        <v>15165800.720000001</v>
      </c>
      <c r="AU45" s="102">
        <v>5914.9</v>
      </c>
      <c r="AV45" s="356">
        <v>6</v>
      </c>
      <c r="AW45" s="355">
        <v>0.60254983273773988</v>
      </c>
      <c r="AX45" s="357">
        <v>25169371.719999999</v>
      </c>
      <c r="AY45" s="357">
        <v>9816.4476287051475</v>
      </c>
      <c r="AZ45" s="356">
        <v>28</v>
      </c>
    </row>
    <row r="46" spans="1:52" ht="15.6" customHeight="1" x14ac:dyDescent="0.2">
      <c r="A46" s="721">
        <v>40</v>
      </c>
      <c r="B46" s="722" t="s">
        <v>44</v>
      </c>
      <c r="C46" s="1359">
        <v>21351</v>
      </c>
      <c r="D46" s="1360">
        <v>15916</v>
      </c>
      <c r="E46" s="1360">
        <v>3501.52</v>
      </c>
      <c r="F46" s="1552">
        <v>11910</v>
      </c>
      <c r="G46" s="1360">
        <v>714.6</v>
      </c>
      <c r="H46" s="1360">
        <v>2985</v>
      </c>
      <c r="I46" s="1360">
        <v>4477.5</v>
      </c>
      <c r="J46" s="1360">
        <v>462</v>
      </c>
      <c r="K46" s="1360">
        <v>277.2</v>
      </c>
      <c r="L46" s="1360">
        <v>0</v>
      </c>
      <c r="M46" s="723">
        <v>0</v>
      </c>
      <c r="N46" s="1360">
        <v>0</v>
      </c>
      <c r="O46" s="1360">
        <v>8970.82</v>
      </c>
      <c r="P46" s="1362">
        <v>30321.82</v>
      </c>
      <c r="Q46" s="1365">
        <v>4015</v>
      </c>
      <c r="R46" s="1365">
        <v>121742107</v>
      </c>
      <c r="S46" s="1365">
        <v>32236797</v>
      </c>
      <c r="T46" s="1365">
        <v>32236797</v>
      </c>
      <c r="U46" s="1366">
        <v>89505310</v>
      </c>
      <c r="V46" s="724">
        <v>0.73519999999999996</v>
      </c>
      <c r="W46" s="646">
        <v>0.26479999999999998</v>
      </c>
      <c r="X46" s="647">
        <v>1509.8495152451876</v>
      </c>
      <c r="Y46" s="1365">
        <v>92839572</v>
      </c>
      <c r="Z46" s="1365">
        <v>60602775</v>
      </c>
      <c r="AA46" s="725">
        <v>0</v>
      </c>
      <c r="AB46" s="725">
        <v>41392316.380000003</v>
      </c>
      <c r="AC46" s="725">
        <v>41392316.380000003</v>
      </c>
      <c r="AD46" s="1365">
        <v>18852378.84916928</v>
      </c>
      <c r="AE46" s="1370">
        <v>22539938</v>
      </c>
      <c r="AF46" s="725">
        <v>1056</v>
      </c>
      <c r="AG46" s="726">
        <v>0.54449999999999998</v>
      </c>
      <c r="AH46" s="1370">
        <v>112045248</v>
      </c>
      <c r="AI46" s="725">
        <v>5248</v>
      </c>
      <c r="AJ46" s="1370">
        <v>3658649</v>
      </c>
      <c r="AK46" s="725">
        <v>171.35726663856494</v>
      </c>
      <c r="AL46" s="1370">
        <v>115703897</v>
      </c>
      <c r="AM46" s="725">
        <v>5419.1324528125142</v>
      </c>
      <c r="AN46" s="1372">
        <v>18610114</v>
      </c>
      <c r="AO46" s="728">
        <v>871.62727741089407</v>
      </c>
      <c r="AP46" s="1370">
        <v>130655362</v>
      </c>
      <c r="AQ46" s="725">
        <v>6119.4024635848436</v>
      </c>
      <c r="AR46" s="726">
        <v>0.63957558085097399</v>
      </c>
      <c r="AS46" s="727">
        <v>31</v>
      </c>
      <c r="AT46" s="725">
        <v>73629113.379999995</v>
      </c>
      <c r="AU46" s="725">
        <v>3448.51</v>
      </c>
      <c r="AV46" s="727">
        <v>44</v>
      </c>
      <c r="AW46" s="726">
        <v>0.36042441914902595</v>
      </c>
      <c r="AX46" s="728">
        <v>204284475.38</v>
      </c>
      <c r="AY46" s="728">
        <v>9567.9113568451121</v>
      </c>
      <c r="AZ46" s="727">
        <v>42</v>
      </c>
    </row>
    <row r="47" spans="1:52" ht="15.6" customHeight="1" x14ac:dyDescent="0.2">
      <c r="A47" s="720">
        <v>41</v>
      </c>
      <c r="B47" s="351" t="s">
        <v>45</v>
      </c>
      <c r="C47" s="1356">
        <v>1247</v>
      </c>
      <c r="D47" s="1356">
        <v>1069</v>
      </c>
      <c r="E47" s="1356">
        <v>235.18</v>
      </c>
      <c r="F47" s="1551">
        <v>418</v>
      </c>
      <c r="G47" s="1356">
        <v>25.08</v>
      </c>
      <c r="H47" s="1356">
        <v>175</v>
      </c>
      <c r="I47" s="1356">
        <v>262.5</v>
      </c>
      <c r="J47" s="1356">
        <v>18</v>
      </c>
      <c r="K47" s="1356">
        <v>10.799999999999999</v>
      </c>
      <c r="L47" s="1357">
        <v>6253</v>
      </c>
      <c r="M47" s="352">
        <v>0.16675000000000001</v>
      </c>
      <c r="N47" s="1356">
        <v>207.93725000000001</v>
      </c>
      <c r="O47" s="1356">
        <v>741.49724999999989</v>
      </c>
      <c r="P47" s="1356">
        <v>1988.4972499999999</v>
      </c>
      <c r="Q47" s="1363">
        <v>4015</v>
      </c>
      <c r="R47" s="1363">
        <v>7983816</v>
      </c>
      <c r="S47" s="1363">
        <v>4951671</v>
      </c>
      <c r="T47" s="1363">
        <v>4951671</v>
      </c>
      <c r="U47" s="1364">
        <v>3032145</v>
      </c>
      <c r="V47" s="353">
        <v>0.37980000000000003</v>
      </c>
      <c r="W47" s="353">
        <v>0.62019999999999997</v>
      </c>
      <c r="X47" s="354">
        <v>3970.8668805132315</v>
      </c>
      <c r="Y47" s="1363">
        <v>16710533</v>
      </c>
      <c r="Z47" s="1363">
        <v>11758862</v>
      </c>
      <c r="AA47" s="102">
        <v>0</v>
      </c>
      <c r="AB47" s="102">
        <v>2714497.4400000004</v>
      </c>
      <c r="AC47" s="102">
        <v>2714497.4400000004</v>
      </c>
      <c r="AD47" s="1363">
        <v>2895673.8571353601</v>
      </c>
      <c r="AE47" s="1369">
        <v>0</v>
      </c>
      <c r="AF47" s="102">
        <v>0</v>
      </c>
      <c r="AG47" s="355">
        <v>0</v>
      </c>
      <c r="AH47" s="1369">
        <v>3032145</v>
      </c>
      <c r="AI47" s="102">
        <v>2432</v>
      </c>
      <c r="AJ47" s="1369">
        <v>213683</v>
      </c>
      <c r="AK47" s="102">
        <v>171.35765838011227</v>
      </c>
      <c r="AL47" s="1369">
        <v>3245828</v>
      </c>
      <c r="AM47" s="102">
        <v>2602.9093825180435</v>
      </c>
      <c r="AN47" s="1371">
        <v>1318799</v>
      </c>
      <c r="AO47" s="357">
        <v>1057.5773857257418</v>
      </c>
      <c r="AP47" s="1369">
        <v>4350944</v>
      </c>
      <c r="AQ47" s="102">
        <v>3489.129109863673</v>
      </c>
      <c r="AR47" s="355">
        <v>0.36206235247641566</v>
      </c>
      <c r="AS47" s="356">
        <v>63</v>
      </c>
      <c r="AT47" s="102">
        <v>7666168.4400000004</v>
      </c>
      <c r="AU47" s="102">
        <v>6147.69</v>
      </c>
      <c r="AV47" s="356">
        <v>5</v>
      </c>
      <c r="AW47" s="355">
        <v>0.63793764752358428</v>
      </c>
      <c r="AX47" s="357">
        <v>12017112.440000001</v>
      </c>
      <c r="AY47" s="357">
        <v>9636.8183159583004</v>
      </c>
      <c r="AZ47" s="356">
        <v>33</v>
      </c>
    </row>
    <row r="48" spans="1:52" ht="15.6" customHeight="1" x14ac:dyDescent="0.2">
      <c r="A48" s="720">
        <v>42</v>
      </c>
      <c r="B48" s="351" t="s">
        <v>46</v>
      </c>
      <c r="C48" s="1358">
        <v>2695</v>
      </c>
      <c r="D48" s="1356">
        <v>2258</v>
      </c>
      <c r="E48" s="1356">
        <v>496.76</v>
      </c>
      <c r="F48" s="1551">
        <v>1397</v>
      </c>
      <c r="G48" s="1356">
        <v>83.82</v>
      </c>
      <c r="H48" s="1356">
        <v>377</v>
      </c>
      <c r="I48" s="1356">
        <v>565.5</v>
      </c>
      <c r="J48" s="1356">
        <v>54</v>
      </c>
      <c r="K48" s="1356">
        <v>32.4</v>
      </c>
      <c r="L48" s="1356">
        <v>4805</v>
      </c>
      <c r="M48" s="352">
        <v>0.12812999999999999</v>
      </c>
      <c r="N48" s="1356">
        <v>345.31034999999997</v>
      </c>
      <c r="O48" s="1356">
        <v>1523.79035</v>
      </c>
      <c r="P48" s="1356">
        <v>4218.7903500000002</v>
      </c>
      <c r="Q48" s="1363">
        <v>4015</v>
      </c>
      <c r="R48" s="1363">
        <v>16938443</v>
      </c>
      <c r="S48" s="1363">
        <v>5473178</v>
      </c>
      <c r="T48" s="1363">
        <v>5473178</v>
      </c>
      <c r="U48" s="1364">
        <v>11465265</v>
      </c>
      <c r="V48" s="353">
        <v>0.67689999999999995</v>
      </c>
      <c r="W48" s="353">
        <v>0.3231</v>
      </c>
      <c r="X48" s="354">
        <v>2030.8638218923934</v>
      </c>
      <c r="Y48" s="1363">
        <v>13358034</v>
      </c>
      <c r="Z48" s="1363">
        <v>7884856</v>
      </c>
      <c r="AA48" s="102">
        <v>0</v>
      </c>
      <c r="AB48" s="102">
        <v>5759070.6200000001</v>
      </c>
      <c r="AC48" s="102">
        <v>5759070.6200000001</v>
      </c>
      <c r="AD48" s="1363">
        <v>3200499.8337938399</v>
      </c>
      <c r="AE48" s="1369">
        <v>2558571</v>
      </c>
      <c r="AF48" s="102">
        <v>949</v>
      </c>
      <c r="AG48" s="355">
        <v>0.44429999999999997</v>
      </c>
      <c r="AH48" s="1369">
        <v>14023836</v>
      </c>
      <c r="AI48" s="102">
        <v>5204</v>
      </c>
      <c r="AJ48" s="1369">
        <v>461808</v>
      </c>
      <c r="AK48" s="102">
        <v>171.35732838589982</v>
      </c>
      <c r="AL48" s="1369">
        <v>14485644</v>
      </c>
      <c r="AM48" s="102">
        <v>5375.0070500927641</v>
      </c>
      <c r="AN48" s="1371">
        <v>1901693</v>
      </c>
      <c r="AO48" s="357">
        <v>705.63747680890538</v>
      </c>
      <c r="AP48" s="1369">
        <v>15925529</v>
      </c>
      <c r="AQ48" s="102">
        <v>5909.2871985157699</v>
      </c>
      <c r="AR48" s="355">
        <v>0.58640766644586739</v>
      </c>
      <c r="AS48" s="356">
        <v>48</v>
      </c>
      <c r="AT48" s="102">
        <v>11232248.619999999</v>
      </c>
      <c r="AU48" s="102">
        <v>4167.8100000000004</v>
      </c>
      <c r="AV48" s="356">
        <v>22</v>
      </c>
      <c r="AW48" s="355">
        <v>0.41359233355413272</v>
      </c>
      <c r="AX48" s="357">
        <v>27157777.619999997</v>
      </c>
      <c r="AY48" s="357">
        <v>10077.097447124303</v>
      </c>
      <c r="AZ48" s="356">
        <v>20</v>
      </c>
    </row>
    <row r="49" spans="1:52" ht="15.6" customHeight="1" x14ac:dyDescent="0.2">
      <c r="A49" s="720">
        <v>43</v>
      </c>
      <c r="B49" s="351" t="s">
        <v>47</v>
      </c>
      <c r="C49" s="1358">
        <v>3938</v>
      </c>
      <c r="D49" s="1356">
        <v>3155</v>
      </c>
      <c r="E49" s="1356">
        <v>694.1</v>
      </c>
      <c r="F49" s="1551">
        <v>2555</v>
      </c>
      <c r="G49" s="1356">
        <v>153.29999999999998</v>
      </c>
      <c r="H49" s="1356">
        <v>508</v>
      </c>
      <c r="I49" s="1356">
        <v>762</v>
      </c>
      <c r="J49" s="1356">
        <v>77</v>
      </c>
      <c r="K49" s="1356">
        <v>46.199999999999996</v>
      </c>
      <c r="L49" s="1356">
        <v>3562</v>
      </c>
      <c r="M49" s="352">
        <v>9.4990000000000005E-2</v>
      </c>
      <c r="N49" s="1356">
        <v>374.07062000000002</v>
      </c>
      <c r="O49" s="1356">
        <v>2029.6706200000001</v>
      </c>
      <c r="P49" s="1356">
        <v>5967.6706199999999</v>
      </c>
      <c r="Q49" s="1363">
        <v>4015</v>
      </c>
      <c r="R49" s="1363">
        <v>23960198</v>
      </c>
      <c r="S49" s="1363">
        <v>6632320</v>
      </c>
      <c r="T49" s="1363">
        <v>6632320</v>
      </c>
      <c r="U49" s="1364">
        <v>17327878</v>
      </c>
      <c r="V49" s="353">
        <v>0.72319999999999995</v>
      </c>
      <c r="W49" s="353">
        <v>0.27679999999999999</v>
      </c>
      <c r="X49" s="354">
        <v>1684.1848654139158</v>
      </c>
      <c r="Y49" s="1363">
        <v>20127842</v>
      </c>
      <c r="Z49" s="1363">
        <v>13495522</v>
      </c>
      <c r="AA49" s="102">
        <v>0</v>
      </c>
      <c r="AB49" s="102">
        <v>8146467.3200000003</v>
      </c>
      <c r="AC49" s="102">
        <v>8146467.3200000003</v>
      </c>
      <c r="AD49" s="1363">
        <v>3878500.5051827198</v>
      </c>
      <c r="AE49" s="1369">
        <v>4267967</v>
      </c>
      <c r="AF49" s="102">
        <v>1084</v>
      </c>
      <c r="AG49" s="355">
        <v>0.52390000000000003</v>
      </c>
      <c r="AH49" s="1369">
        <v>21595845</v>
      </c>
      <c r="AI49" s="102">
        <v>5484</v>
      </c>
      <c r="AJ49" s="1369">
        <v>674805</v>
      </c>
      <c r="AK49" s="102">
        <v>171.35728796343321</v>
      </c>
      <c r="AL49" s="1369">
        <v>22270650</v>
      </c>
      <c r="AM49" s="102">
        <v>5655.3199593702384</v>
      </c>
      <c r="AN49" s="1371">
        <v>2937619</v>
      </c>
      <c r="AO49" s="357">
        <v>745.96724225495177</v>
      </c>
      <c r="AP49" s="1369">
        <v>24533464</v>
      </c>
      <c r="AQ49" s="102">
        <v>6229.9299136617574</v>
      </c>
      <c r="AR49" s="355">
        <v>0.62406662493833487</v>
      </c>
      <c r="AS49" s="356">
        <v>38</v>
      </c>
      <c r="AT49" s="102">
        <v>14778787.32</v>
      </c>
      <c r="AU49" s="102">
        <v>3752.87</v>
      </c>
      <c r="AV49" s="356">
        <v>31</v>
      </c>
      <c r="AW49" s="355">
        <v>0.37593337506166513</v>
      </c>
      <c r="AX49" s="357">
        <v>39312251.32</v>
      </c>
      <c r="AY49" s="357">
        <v>9982.7961706449969</v>
      </c>
      <c r="AZ49" s="356">
        <v>25</v>
      </c>
    </row>
    <row r="50" spans="1:52" ht="15.6" customHeight="1" x14ac:dyDescent="0.2">
      <c r="A50" s="720">
        <v>44</v>
      </c>
      <c r="B50" s="351" t="s">
        <v>48</v>
      </c>
      <c r="C50" s="1358">
        <v>7593</v>
      </c>
      <c r="D50" s="1356">
        <v>6229</v>
      </c>
      <c r="E50" s="1356">
        <v>1370.38</v>
      </c>
      <c r="F50" s="1551">
        <v>3228.5</v>
      </c>
      <c r="G50" s="1356">
        <v>193.70999999999998</v>
      </c>
      <c r="H50" s="1356">
        <v>902</v>
      </c>
      <c r="I50" s="1356">
        <v>1353</v>
      </c>
      <c r="J50" s="1356">
        <v>125</v>
      </c>
      <c r="K50" s="1356">
        <v>75</v>
      </c>
      <c r="L50" s="1356">
        <v>0</v>
      </c>
      <c r="M50" s="352">
        <v>0</v>
      </c>
      <c r="N50" s="1356">
        <v>0</v>
      </c>
      <c r="O50" s="1356">
        <v>2992.09</v>
      </c>
      <c r="P50" s="1356">
        <v>10585.09</v>
      </c>
      <c r="Q50" s="1363">
        <v>4015</v>
      </c>
      <c r="R50" s="1363">
        <v>42499136</v>
      </c>
      <c r="S50" s="1363">
        <v>11107648</v>
      </c>
      <c r="T50" s="1363">
        <v>11107648</v>
      </c>
      <c r="U50" s="1364">
        <v>31391488</v>
      </c>
      <c r="V50" s="353">
        <v>0.73860000000000003</v>
      </c>
      <c r="W50" s="353">
        <v>0.26140000000000002</v>
      </c>
      <c r="X50" s="354">
        <v>1462.8800210720401</v>
      </c>
      <c r="Y50" s="1363">
        <v>32999720</v>
      </c>
      <c r="Z50" s="1363">
        <v>21892072</v>
      </c>
      <c r="AA50" s="102">
        <v>0</v>
      </c>
      <c r="AB50" s="102">
        <v>14449706.24</v>
      </c>
      <c r="AC50" s="102">
        <v>14449706.24</v>
      </c>
      <c r="AD50" s="1363">
        <v>6496703.5231539207</v>
      </c>
      <c r="AE50" s="1369">
        <v>7953003</v>
      </c>
      <c r="AF50" s="102">
        <v>1047</v>
      </c>
      <c r="AG50" s="355">
        <v>0.5504</v>
      </c>
      <c r="AH50" s="1369">
        <v>39344491</v>
      </c>
      <c r="AI50" s="102">
        <v>5182</v>
      </c>
      <c r="AJ50" s="1369">
        <v>1301116</v>
      </c>
      <c r="AK50" s="102">
        <v>171.35730277887529</v>
      </c>
      <c r="AL50" s="1369">
        <v>40645607</v>
      </c>
      <c r="AM50" s="102">
        <v>5353.0366126695644</v>
      </c>
      <c r="AN50" s="1371">
        <v>6336490</v>
      </c>
      <c r="AO50" s="357">
        <v>834.51731858290532</v>
      </c>
      <c r="AP50" s="1369">
        <v>45680981</v>
      </c>
      <c r="AQ50" s="102">
        <v>6016.1966284735945</v>
      </c>
      <c r="AR50" s="355">
        <v>0.641241556896326</v>
      </c>
      <c r="AS50" s="356">
        <v>30</v>
      </c>
      <c r="AT50" s="102">
        <v>25557354.239999998</v>
      </c>
      <c r="AU50" s="102">
        <v>3365.91</v>
      </c>
      <c r="AV50" s="356">
        <v>49</v>
      </c>
      <c r="AW50" s="355">
        <v>0.35875844310367411</v>
      </c>
      <c r="AX50" s="357">
        <v>71238335.239999995</v>
      </c>
      <c r="AY50" s="357">
        <v>9382.106577110495</v>
      </c>
      <c r="AZ50" s="356">
        <v>49</v>
      </c>
    </row>
    <row r="51" spans="1:52" ht="15.6" customHeight="1" x14ac:dyDescent="0.2">
      <c r="A51" s="721">
        <v>45</v>
      </c>
      <c r="B51" s="722" t="s">
        <v>49</v>
      </c>
      <c r="C51" s="1359">
        <v>9349</v>
      </c>
      <c r="D51" s="1360">
        <v>5430</v>
      </c>
      <c r="E51" s="1360">
        <v>1194.5999999999999</v>
      </c>
      <c r="F51" s="1552">
        <v>4505</v>
      </c>
      <c r="G51" s="1360">
        <v>270.3</v>
      </c>
      <c r="H51" s="1360">
        <v>1101</v>
      </c>
      <c r="I51" s="1360">
        <v>1651.5</v>
      </c>
      <c r="J51" s="1360">
        <v>746</v>
      </c>
      <c r="K51" s="1360">
        <v>447.59999999999997</v>
      </c>
      <c r="L51" s="1360">
        <v>0</v>
      </c>
      <c r="M51" s="723">
        <v>0</v>
      </c>
      <c r="N51" s="1360">
        <v>0</v>
      </c>
      <c r="O51" s="1360">
        <v>3563.9999999999995</v>
      </c>
      <c r="P51" s="1362">
        <v>12913</v>
      </c>
      <c r="Q51" s="1365">
        <v>4015</v>
      </c>
      <c r="R51" s="1365">
        <v>51845695</v>
      </c>
      <c r="S51" s="1365">
        <v>35505467</v>
      </c>
      <c r="T51" s="1365">
        <v>35505467</v>
      </c>
      <c r="U51" s="1366">
        <v>16340228</v>
      </c>
      <c r="V51" s="724">
        <v>0.31519999999999998</v>
      </c>
      <c r="W51" s="646">
        <v>0.68479999999999996</v>
      </c>
      <c r="X51" s="647">
        <v>3797.7823296609263</v>
      </c>
      <c r="Y51" s="1365">
        <v>140736235</v>
      </c>
      <c r="Z51" s="1365">
        <v>105230768</v>
      </c>
      <c r="AA51" s="725">
        <v>0</v>
      </c>
      <c r="AB51" s="725">
        <v>17627536.300000001</v>
      </c>
      <c r="AC51" s="725">
        <v>17627536.300000001</v>
      </c>
      <c r="AD51" s="1365">
        <v>20762699.396172803</v>
      </c>
      <c r="AE51" s="1370">
        <v>0</v>
      </c>
      <c r="AF51" s="725">
        <v>0</v>
      </c>
      <c r="AG51" s="726">
        <v>0</v>
      </c>
      <c r="AH51" s="1370">
        <v>16340228</v>
      </c>
      <c r="AI51" s="725">
        <v>1748</v>
      </c>
      <c r="AJ51" s="1370">
        <v>3818582</v>
      </c>
      <c r="AK51" s="725">
        <v>408.44817627553749</v>
      </c>
      <c r="AL51" s="1370">
        <v>20158810</v>
      </c>
      <c r="AM51" s="725">
        <v>2156.2530751952081</v>
      </c>
      <c r="AN51" s="1372">
        <v>10867354</v>
      </c>
      <c r="AO51" s="728">
        <v>1162.408171997005</v>
      </c>
      <c r="AP51" s="1370">
        <v>27207582</v>
      </c>
      <c r="AQ51" s="725">
        <v>2910.2130709166754</v>
      </c>
      <c r="AR51" s="726">
        <v>0.33865302198638575</v>
      </c>
      <c r="AS51" s="727">
        <v>64</v>
      </c>
      <c r="AT51" s="725">
        <v>53133003.299999997</v>
      </c>
      <c r="AU51" s="725">
        <v>5683.28</v>
      </c>
      <c r="AV51" s="727">
        <v>8</v>
      </c>
      <c r="AW51" s="726">
        <v>0.6613469780136142</v>
      </c>
      <c r="AX51" s="728">
        <v>80340585.299999997</v>
      </c>
      <c r="AY51" s="728">
        <v>8593.4950582950041</v>
      </c>
      <c r="AZ51" s="727">
        <v>67</v>
      </c>
    </row>
    <row r="52" spans="1:52" ht="15.6" customHeight="1" x14ac:dyDescent="0.2">
      <c r="A52" s="720">
        <v>46</v>
      </c>
      <c r="B52" s="351" t="s">
        <v>50</v>
      </c>
      <c r="C52" s="1356">
        <v>1168</v>
      </c>
      <c r="D52" s="1356">
        <v>1135</v>
      </c>
      <c r="E52" s="1356">
        <v>249.7</v>
      </c>
      <c r="F52" s="1551">
        <v>936</v>
      </c>
      <c r="G52" s="1356">
        <v>56.16</v>
      </c>
      <c r="H52" s="1356">
        <v>214</v>
      </c>
      <c r="I52" s="1356">
        <v>321</v>
      </c>
      <c r="J52" s="1356">
        <v>76</v>
      </c>
      <c r="K52" s="1356">
        <v>45.6</v>
      </c>
      <c r="L52" s="1357">
        <v>6332</v>
      </c>
      <c r="M52" s="352">
        <v>0.16885</v>
      </c>
      <c r="N52" s="1356">
        <v>197.21680000000001</v>
      </c>
      <c r="O52" s="1356">
        <v>869.67680000000007</v>
      </c>
      <c r="P52" s="1356">
        <v>2037.6768000000002</v>
      </c>
      <c r="Q52" s="1363">
        <v>4015</v>
      </c>
      <c r="R52" s="1363">
        <v>8181272</v>
      </c>
      <c r="S52" s="1363">
        <v>1277436</v>
      </c>
      <c r="T52" s="1363">
        <v>1277436</v>
      </c>
      <c r="U52" s="1364">
        <v>6903836</v>
      </c>
      <c r="V52" s="353">
        <v>0.84389999999999998</v>
      </c>
      <c r="W52" s="353">
        <v>0.15609999999999999</v>
      </c>
      <c r="X52" s="354">
        <v>1093.6952054794519</v>
      </c>
      <c r="Y52" s="1363">
        <v>3710118</v>
      </c>
      <c r="Z52" s="1363">
        <v>2432682</v>
      </c>
      <c r="AA52" s="102">
        <v>0</v>
      </c>
      <c r="AB52" s="102">
        <v>2781632.48</v>
      </c>
      <c r="AC52" s="102">
        <v>2432682</v>
      </c>
      <c r="AD52" s="1363">
        <v>653155.65554399986</v>
      </c>
      <c r="AE52" s="1369">
        <v>1779526</v>
      </c>
      <c r="AF52" s="102">
        <v>1524</v>
      </c>
      <c r="AG52" s="355">
        <v>0.73150000000000004</v>
      </c>
      <c r="AH52" s="1369">
        <v>8683362</v>
      </c>
      <c r="AI52" s="102">
        <v>7434</v>
      </c>
      <c r="AJ52" s="1369">
        <v>200145</v>
      </c>
      <c r="AK52" s="102">
        <v>171.35702054794521</v>
      </c>
      <c r="AL52" s="1369">
        <v>8883507</v>
      </c>
      <c r="AM52" s="102">
        <v>7605.7422945205481</v>
      </c>
      <c r="AN52" s="1371">
        <v>1050519</v>
      </c>
      <c r="AO52" s="357">
        <v>899.41695205479448</v>
      </c>
      <c r="AP52" s="1369">
        <v>9733881</v>
      </c>
      <c r="AQ52" s="102">
        <v>8333.8022260273974</v>
      </c>
      <c r="AR52" s="355">
        <v>0.72403166647066841</v>
      </c>
      <c r="AS52" s="356">
        <v>4</v>
      </c>
      <c r="AT52" s="102">
        <v>3710118</v>
      </c>
      <c r="AU52" s="102">
        <v>3176.47</v>
      </c>
      <c r="AV52" s="356">
        <v>53</v>
      </c>
      <c r="AW52" s="355">
        <v>0.27596833352933159</v>
      </c>
      <c r="AX52" s="357">
        <v>13443999</v>
      </c>
      <c r="AY52" s="357">
        <v>11510.273116438357</v>
      </c>
      <c r="AZ52" s="356">
        <v>2</v>
      </c>
    </row>
    <row r="53" spans="1:52" ht="15.6" customHeight="1" x14ac:dyDescent="0.2">
      <c r="A53" s="720">
        <v>47</v>
      </c>
      <c r="B53" s="351" t="s">
        <v>51</v>
      </c>
      <c r="C53" s="1358">
        <v>3361</v>
      </c>
      <c r="D53" s="1356">
        <v>2060</v>
      </c>
      <c r="E53" s="1356">
        <v>453.2</v>
      </c>
      <c r="F53" s="1551">
        <v>1886</v>
      </c>
      <c r="G53" s="1356">
        <v>113.16</v>
      </c>
      <c r="H53" s="1356">
        <v>539</v>
      </c>
      <c r="I53" s="1356">
        <v>808.5</v>
      </c>
      <c r="J53" s="1356">
        <v>108</v>
      </c>
      <c r="K53" s="1356">
        <v>64.8</v>
      </c>
      <c r="L53" s="1356">
        <v>4139</v>
      </c>
      <c r="M53" s="352">
        <v>0.11037</v>
      </c>
      <c r="N53" s="1356">
        <v>370.95357000000001</v>
      </c>
      <c r="O53" s="1356">
        <v>1810.61357</v>
      </c>
      <c r="P53" s="1356">
        <v>5171.6135699999995</v>
      </c>
      <c r="Q53" s="1363">
        <v>4015</v>
      </c>
      <c r="R53" s="1363">
        <v>20764028</v>
      </c>
      <c r="S53" s="1363">
        <v>16205117</v>
      </c>
      <c r="T53" s="1363">
        <v>15573021</v>
      </c>
      <c r="U53" s="1364">
        <v>5191007</v>
      </c>
      <c r="V53" s="353">
        <v>0.25</v>
      </c>
      <c r="W53" s="353">
        <v>0.75</v>
      </c>
      <c r="X53" s="354">
        <v>4633.4486759892889</v>
      </c>
      <c r="Y53" s="1363">
        <v>54005919</v>
      </c>
      <c r="Z53" s="1363">
        <v>38432898</v>
      </c>
      <c r="AA53" s="102">
        <v>0</v>
      </c>
      <c r="AB53" s="102">
        <v>7059769.5200000005</v>
      </c>
      <c r="AC53" s="102">
        <v>7059769.5200000005</v>
      </c>
      <c r="AD53" s="1363">
        <v>9107102.6808000002</v>
      </c>
      <c r="AE53" s="1369">
        <v>0</v>
      </c>
      <c r="AF53" s="102">
        <v>0</v>
      </c>
      <c r="AG53" s="355">
        <v>0</v>
      </c>
      <c r="AH53" s="1369">
        <v>5191007</v>
      </c>
      <c r="AI53" s="102">
        <v>1544</v>
      </c>
      <c r="AJ53" s="1369">
        <v>1396714</v>
      </c>
      <c r="AK53" s="102">
        <v>415.56501041356739</v>
      </c>
      <c r="AL53" s="1369">
        <v>6587721</v>
      </c>
      <c r="AM53" s="102">
        <v>1960.0479024099971</v>
      </c>
      <c r="AN53" s="1371">
        <v>4457778</v>
      </c>
      <c r="AO53" s="357">
        <v>1326.3249033025886</v>
      </c>
      <c r="AP53" s="1369">
        <v>9648785</v>
      </c>
      <c r="AQ53" s="102">
        <v>2870.8077952990179</v>
      </c>
      <c r="AR53" s="355">
        <v>0.29889448840630811</v>
      </c>
      <c r="AS53" s="356">
        <v>67</v>
      </c>
      <c r="AT53" s="102">
        <v>22632790.52</v>
      </c>
      <c r="AU53" s="102">
        <v>6733.95</v>
      </c>
      <c r="AV53" s="356">
        <v>3</v>
      </c>
      <c r="AW53" s="355">
        <v>0.70110551159369183</v>
      </c>
      <c r="AX53" s="357">
        <v>32281575.52</v>
      </c>
      <c r="AY53" s="357">
        <v>9604.7532044034506</v>
      </c>
      <c r="AZ53" s="356">
        <v>38</v>
      </c>
    </row>
    <row r="54" spans="1:52" ht="15.6" customHeight="1" x14ac:dyDescent="0.2">
      <c r="A54" s="720">
        <v>48</v>
      </c>
      <c r="B54" s="351" t="s">
        <v>89</v>
      </c>
      <c r="C54" s="1358">
        <v>5535</v>
      </c>
      <c r="D54" s="1356">
        <v>4538</v>
      </c>
      <c r="E54" s="1356">
        <v>998.36</v>
      </c>
      <c r="F54" s="1551">
        <v>3169</v>
      </c>
      <c r="G54" s="1356">
        <v>190.14</v>
      </c>
      <c r="H54" s="1356">
        <v>813</v>
      </c>
      <c r="I54" s="1356">
        <v>1219.5</v>
      </c>
      <c r="J54" s="1356">
        <v>138</v>
      </c>
      <c r="K54" s="1356">
        <v>82.8</v>
      </c>
      <c r="L54" s="1356">
        <v>1965</v>
      </c>
      <c r="M54" s="352">
        <v>5.2400000000000002E-2</v>
      </c>
      <c r="N54" s="1356">
        <v>290.03399999999999</v>
      </c>
      <c r="O54" s="1356">
        <v>2780.8340000000003</v>
      </c>
      <c r="P54" s="1356">
        <v>8315.8340000000007</v>
      </c>
      <c r="Q54" s="1363">
        <v>4015</v>
      </c>
      <c r="R54" s="1363">
        <v>33388074</v>
      </c>
      <c r="S54" s="1363">
        <v>14891037</v>
      </c>
      <c r="T54" s="1363">
        <v>14891037</v>
      </c>
      <c r="U54" s="1364">
        <v>18497037</v>
      </c>
      <c r="V54" s="353">
        <v>0.55400000000000005</v>
      </c>
      <c r="W54" s="353">
        <v>0.44600000000000001</v>
      </c>
      <c r="X54" s="354">
        <v>2690.3409214092139</v>
      </c>
      <c r="Y54" s="1363">
        <v>48379646</v>
      </c>
      <c r="Z54" s="1363">
        <v>33488609</v>
      </c>
      <c r="AA54" s="102">
        <v>0</v>
      </c>
      <c r="AB54" s="102">
        <v>11351945.16</v>
      </c>
      <c r="AC54" s="102">
        <v>11351945.16</v>
      </c>
      <c r="AD54" s="1363">
        <v>8708304.1711392011</v>
      </c>
      <c r="AE54" s="1369">
        <v>2643641</v>
      </c>
      <c r="AF54" s="102">
        <v>478</v>
      </c>
      <c r="AG54" s="355">
        <v>0.2329</v>
      </c>
      <c r="AH54" s="1369">
        <v>21140678</v>
      </c>
      <c r="AI54" s="102">
        <v>3819</v>
      </c>
      <c r="AJ54" s="1369">
        <v>948463</v>
      </c>
      <c r="AK54" s="102">
        <v>171.35736224028906</v>
      </c>
      <c r="AL54" s="1369">
        <v>22089141</v>
      </c>
      <c r="AM54" s="102">
        <v>3990.8113821138213</v>
      </c>
      <c r="AN54" s="1371">
        <v>5769835</v>
      </c>
      <c r="AO54" s="357">
        <v>1042.4272809394761</v>
      </c>
      <c r="AP54" s="1369">
        <v>26910513</v>
      </c>
      <c r="AQ54" s="102">
        <v>4861.8813008130082</v>
      </c>
      <c r="AR54" s="355">
        <v>0.50627927512565862</v>
      </c>
      <c r="AS54" s="356">
        <v>55</v>
      </c>
      <c r="AT54" s="102">
        <v>26242982.16</v>
      </c>
      <c r="AU54" s="102">
        <v>4741.28</v>
      </c>
      <c r="AV54" s="356">
        <v>13</v>
      </c>
      <c r="AW54" s="355">
        <v>0.49372072487434149</v>
      </c>
      <c r="AX54" s="357">
        <v>53153495.159999996</v>
      </c>
      <c r="AY54" s="357">
        <v>9603.1608238482386</v>
      </c>
      <c r="AZ54" s="356">
        <v>40</v>
      </c>
    </row>
    <row r="55" spans="1:52" ht="15.6" customHeight="1" x14ac:dyDescent="0.2">
      <c r="A55" s="720">
        <v>49</v>
      </c>
      <c r="B55" s="351" t="s">
        <v>52</v>
      </c>
      <c r="C55" s="1358">
        <v>12755</v>
      </c>
      <c r="D55" s="1356">
        <v>10672</v>
      </c>
      <c r="E55" s="1356">
        <v>2347.84</v>
      </c>
      <c r="F55" s="1551">
        <v>8553</v>
      </c>
      <c r="G55" s="1356">
        <v>513.17999999999995</v>
      </c>
      <c r="H55" s="1356">
        <v>1919</v>
      </c>
      <c r="I55" s="1356">
        <v>2878.5</v>
      </c>
      <c r="J55" s="1356">
        <v>238</v>
      </c>
      <c r="K55" s="1356">
        <v>142.79999999999998</v>
      </c>
      <c r="L55" s="1356">
        <v>0</v>
      </c>
      <c r="M55" s="352">
        <v>0</v>
      </c>
      <c r="N55" s="1356">
        <v>0</v>
      </c>
      <c r="O55" s="1356">
        <v>5882.3200000000006</v>
      </c>
      <c r="P55" s="1356">
        <v>18637.32</v>
      </c>
      <c r="Q55" s="1363">
        <v>4015</v>
      </c>
      <c r="R55" s="1363">
        <v>74828840</v>
      </c>
      <c r="S55" s="1363">
        <v>18813423</v>
      </c>
      <c r="T55" s="1363">
        <v>18813423</v>
      </c>
      <c r="U55" s="1364">
        <v>56015417</v>
      </c>
      <c r="V55" s="353">
        <v>0.74860000000000004</v>
      </c>
      <c r="W55" s="353">
        <v>0.25140000000000001</v>
      </c>
      <c r="X55" s="354">
        <v>1474.9841630733047</v>
      </c>
      <c r="Y55" s="1363">
        <v>38615761</v>
      </c>
      <c r="Z55" s="1363">
        <v>19802338</v>
      </c>
      <c r="AA55" s="102">
        <v>0</v>
      </c>
      <c r="AB55" s="102">
        <v>25441805.600000001</v>
      </c>
      <c r="AC55" s="102">
        <v>19802338</v>
      </c>
      <c r="AD55" s="1363">
        <v>8562689.3699040003</v>
      </c>
      <c r="AE55" s="1369">
        <v>11239649</v>
      </c>
      <c r="AF55" s="102">
        <v>881</v>
      </c>
      <c r="AG55" s="355">
        <v>0.56759999999999999</v>
      </c>
      <c r="AH55" s="1369">
        <v>67255066</v>
      </c>
      <c r="AI55" s="102">
        <v>5273</v>
      </c>
      <c r="AJ55" s="1369">
        <v>2185662</v>
      </c>
      <c r="AK55" s="102">
        <v>171.35727165817326</v>
      </c>
      <c r="AL55" s="1369">
        <v>69440728</v>
      </c>
      <c r="AM55" s="102">
        <v>5444.1966287730302</v>
      </c>
      <c r="AN55" s="1371">
        <v>9512644</v>
      </c>
      <c r="AO55" s="357">
        <v>745.79725597804782</v>
      </c>
      <c r="AP55" s="1369">
        <v>76767710</v>
      </c>
      <c r="AQ55" s="102">
        <v>6018.6366130929046</v>
      </c>
      <c r="AR55" s="355">
        <v>0.66532675204406011</v>
      </c>
      <c r="AS55" s="356">
        <v>25</v>
      </c>
      <c r="AT55" s="102">
        <v>38615761</v>
      </c>
      <c r="AU55" s="102">
        <v>3027.5</v>
      </c>
      <c r="AV55" s="356">
        <v>56</v>
      </c>
      <c r="AW55" s="355">
        <v>0.33467324795593989</v>
      </c>
      <c r="AX55" s="357">
        <v>115383471</v>
      </c>
      <c r="AY55" s="357">
        <v>9046.1364954919645</v>
      </c>
      <c r="AZ55" s="356">
        <v>59</v>
      </c>
    </row>
    <row r="56" spans="1:52" ht="15.6" customHeight="1" x14ac:dyDescent="0.2">
      <c r="A56" s="721">
        <v>50</v>
      </c>
      <c r="B56" s="722" t="s">
        <v>53</v>
      </c>
      <c r="C56" s="1359">
        <v>7316</v>
      </c>
      <c r="D56" s="1360">
        <v>5548</v>
      </c>
      <c r="E56" s="1360">
        <v>1220.56</v>
      </c>
      <c r="F56" s="1552">
        <v>4120</v>
      </c>
      <c r="G56" s="1360">
        <v>247.2</v>
      </c>
      <c r="H56" s="1360">
        <v>818</v>
      </c>
      <c r="I56" s="1360">
        <v>1227</v>
      </c>
      <c r="J56" s="1360">
        <v>297</v>
      </c>
      <c r="K56" s="1360">
        <v>178.2</v>
      </c>
      <c r="L56" s="1360">
        <v>184</v>
      </c>
      <c r="M56" s="723">
        <v>4.9100000000000003E-3</v>
      </c>
      <c r="N56" s="1360">
        <v>35.921559999999999</v>
      </c>
      <c r="O56" s="1360">
        <v>2908.8815599999998</v>
      </c>
      <c r="P56" s="1362">
        <v>10224.88156</v>
      </c>
      <c r="Q56" s="1365">
        <v>4015</v>
      </c>
      <c r="R56" s="1365">
        <v>41052899</v>
      </c>
      <c r="S56" s="1365">
        <v>11270119</v>
      </c>
      <c r="T56" s="1365">
        <v>11270119</v>
      </c>
      <c r="U56" s="1366">
        <v>29782780</v>
      </c>
      <c r="V56" s="724">
        <v>0.72550000000000003</v>
      </c>
      <c r="W56" s="646">
        <v>0.27450000000000002</v>
      </c>
      <c r="X56" s="647">
        <v>1540.4755330781848</v>
      </c>
      <c r="Y56" s="1365">
        <v>28600260</v>
      </c>
      <c r="Z56" s="1365">
        <v>17330141</v>
      </c>
      <c r="AA56" s="725">
        <v>0</v>
      </c>
      <c r="AB56" s="725">
        <v>13957985.66</v>
      </c>
      <c r="AC56" s="725">
        <v>13957985.66</v>
      </c>
      <c r="AD56" s="1365">
        <v>6590123.3495124001</v>
      </c>
      <c r="AE56" s="1370">
        <v>7367862</v>
      </c>
      <c r="AF56" s="725">
        <v>1007</v>
      </c>
      <c r="AG56" s="726">
        <v>0.52790000000000004</v>
      </c>
      <c r="AH56" s="1370">
        <v>37150642</v>
      </c>
      <c r="AI56" s="725">
        <v>5078</v>
      </c>
      <c r="AJ56" s="1370">
        <v>1253650</v>
      </c>
      <c r="AK56" s="725">
        <v>171.35729907053033</v>
      </c>
      <c r="AL56" s="1370">
        <v>38404292</v>
      </c>
      <c r="AM56" s="725">
        <v>5249.3564789502461</v>
      </c>
      <c r="AN56" s="1372">
        <v>5895359</v>
      </c>
      <c r="AO56" s="728">
        <v>805.81724986331324</v>
      </c>
      <c r="AP56" s="1370">
        <v>43046001</v>
      </c>
      <c r="AQ56" s="725">
        <v>5883.8164297430294</v>
      </c>
      <c r="AR56" s="726">
        <v>0.6304879512353615</v>
      </c>
      <c r="AS56" s="727">
        <v>35</v>
      </c>
      <c r="AT56" s="725">
        <v>25228104.66</v>
      </c>
      <c r="AU56" s="725">
        <v>3448.35</v>
      </c>
      <c r="AV56" s="727">
        <v>45</v>
      </c>
      <c r="AW56" s="726">
        <v>0.3695120487646385</v>
      </c>
      <c r="AX56" s="728">
        <v>68274105.659999996</v>
      </c>
      <c r="AY56" s="728">
        <v>9332.1631574630937</v>
      </c>
      <c r="AZ56" s="727">
        <v>52</v>
      </c>
    </row>
    <row r="57" spans="1:52" ht="15.6" customHeight="1" x14ac:dyDescent="0.2">
      <c r="A57" s="720">
        <v>51</v>
      </c>
      <c r="B57" s="351" t="s">
        <v>54</v>
      </c>
      <c r="C57" s="1356">
        <v>7738</v>
      </c>
      <c r="D57" s="1356">
        <v>6047</v>
      </c>
      <c r="E57" s="1356">
        <v>1330.34</v>
      </c>
      <c r="F57" s="1551">
        <v>5074</v>
      </c>
      <c r="G57" s="1356">
        <v>304.44</v>
      </c>
      <c r="H57" s="1356">
        <v>1353</v>
      </c>
      <c r="I57" s="1356">
        <v>2029.5</v>
      </c>
      <c r="J57" s="1356">
        <v>510</v>
      </c>
      <c r="K57" s="1356">
        <v>306</v>
      </c>
      <c r="L57" s="1357">
        <v>0</v>
      </c>
      <c r="M57" s="352">
        <v>0</v>
      </c>
      <c r="N57" s="1356">
        <v>0</v>
      </c>
      <c r="O57" s="1356">
        <v>3970.2799999999997</v>
      </c>
      <c r="P57" s="1356">
        <v>11708.279999999999</v>
      </c>
      <c r="Q57" s="1363">
        <v>4015</v>
      </c>
      <c r="R57" s="1363">
        <v>47008744</v>
      </c>
      <c r="S57" s="1363">
        <v>15418411</v>
      </c>
      <c r="T57" s="1363">
        <v>15418411</v>
      </c>
      <c r="U57" s="1364">
        <v>31590333</v>
      </c>
      <c r="V57" s="353">
        <v>0.67200000000000004</v>
      </c>
      <c r="W57" s="353">
        <v>0.32800000000000001</v>
      </c>
      <c r="X57" s="354">
        <v>1992.5576376324632</v>
      </c>
      <c r="Y57" s="1363">
        <v>38411011</v>
      </c>
      <c r="Z57" s="1363">
        <v>22992600</v>
      </c>
      <c r="AA57" s="102">
        <v>0</v>
      </c>
      <c r="AB57" s="102">
        <v>15982972.960000001</v>
      </c>
      <c r="AC57" s="102">
        <v>15982972.960000001</v>
      </c>
      <c r="AD57" s="1363">
        <v>9016954.0251136012</v>
      </c>
      <c r="AE57" s="1369">
        <v>6966019</v>
      </c>
      <c r="AF57" s="102">
        <v>900</v>
      </c>
      <c r="AG57" s="355">
        <v>0.43580000000000002</v>
      </c>
      <c r="AH57" s="1369">
        <v>38556352</v>
      </c>
      <c r="AI57" s="102">
        <v>4983</v>
      </c>
      <c r="AJ57" s="1369">
        <v>1325963</v>
      </c>
      <c r="AK57" s="102">
        <v>171.35732747479969</v>
      </c>
      <c r="AL57" s="1369">
        <v>39882315</v>
      </c>
      <c r="AM57" s="102">
        <v>5154.0856810545365</v>
      </c>
      <c r="AN57" s="1371">
        <v>6794098</v>
      </c>
      <c r="AO57" s="357">
        <v>878.01731713621086</v>
      </c>
      <c r="AP57" s="1369">
        <v>45350450</v>
      </c>
      <c r="AQ57" s="102">
        <v>5860.7456707159472</v>
      </c>
      <c r="AR57" s="355">
        <v>0.59087122300732053</v>
      </c>
      <c r="AS57" s="356">
        <v>46</v>
      </c>
      <c r="AT57" s="102">
        <v>31401383.960000001</v>
      </c>
      <c r="AU57" s="102">
        <v>4058.07</v>
      </c>
      <c r="AV57" s="356">
        <v>27</v>
      </c>
      <c r="AW57" s="355">
        <v>0.40912877699267941</v>
      </c>
      <c r="AX57" s="357">
        <v>76751833.960000008</v>
      </c>
      <c r="AY57" s="357">
        <v>9918.8206203153277</v>
      </c>
      <c r="AZ57" s="356">
        <v>27</v>
      </c>
    </row>
    <row r="58" spans="1:52" ht="15.6" customHeight="1" x14ac:dyDescent="0.2">
      <c r="A58" s="720">
        <v>52</v>
      </c>
      <c r="B58" s="351" t="s">
        <v>55</v>
      </c>
      <c r="C58" s="1358">
        <v>37085</v>
      </c>
      <c r="D58" s="1356">
        <v>19936</v>
      </c>
      <c r="E58" s="1356">
        <v>4385.92</v>
      </c>
      <c r="F58" s="1551">
        <v>14395.5</v>
      </c>
      <c r="G58" s="1356">
        <v>863.73</v>
      </c>
      <c r="H58" s="1356">
        <v>7065</v>
      </c>
      <c r="I58" s="1356">
        <v>10597.5</v>
      </c>
      <c r="J58" s="1356">
        <v>2430</v>
      </c>
      <c r="K58" s="1356">
        <v>1458</v>
      </c>
      <c r="L58" s="1356">
        <v>0</v>
      </c>
      <c r="M58" s="352">
        <v>0</v>
      </c>
      <c r="N58" s="1356">
        <v>0</v>
      </c>
      <c r="O58" s="1356">
        <v>17305.150000000001</v>
      </c>
      <c r="P58" s="1356">
        <v>54390.15</v>
      </c>
      <c r="Q58" s="1363">
        <v>4015</v>
      </c>
      <c r="R58" s="1363">
        <v>218376452</v>
      </c>
      <c r="S58" s="1363">
        <v>69564410</v>
      </c>
      <c r="T58" s="1363">
        <v>69564410</v>
      </c>
      <c r="U58" s="1364">
        <v>148812042</v>
      </c>
      <c r="V58" s="353">
        <v>0.68140000000000001</v>
      </c>
      <c r="W58" s="353">
        <v>0.31859999999999999</v>
      </c>
      <c r="X58" s="354">
        <v>1875.8098961844412</v>
      </c>
      <c r="Y58" s="1363">
        <v>244156059</v>
      </c>
      <c r="Z58" s="1363">
        <v>174591649</v>
      </c>
      <c r="AA58" s="102">
        <v>0</v>
      </c>
      <c r="AB58" s="102">
        <v>74247993.680000007</v>
      </c>
      <c r="AC58" s="102">
        <v>74247993.680000007</v>
      </c>
      <c r="AD58" s="1363">
        <v>40687306.552690566</v>
      </c>
      <c r="AE58" s="1369">
        <v>33560687</v>
      </c>
      <c r="AF58" s="102">
        <v>905</v>
      </c>
      <c r="AG58" s="355">
        <v>0.45200000000000001</v>
      </c>
      <c r="AH58" s="1369">
        <v>182372729</v>
      </c>
      <c r="AI58" s="102">
        <v>4918</v>
      </c>
      <c r="AJ58" s="1369">
        <v>6354785</v>
      </c>
      <c r="AK58" s="102">
        <v>171.35728731292974</v>
      </c>
      <c r="AL58" s="1369">
        <v>188727514</v>
      </c>
      <c r="AM58" s="102">
        <v>5089.0525549413505</v>
      </c>
      <c r="AN58" s="1371">
        <v>30770436</v>
      </c>
      <c r="AO58" s="357">
        <v>829.72727517864371</v>
      </c>
      <c r="AP58" s="1369">
        <v>213143165</v>
      </c>
      <c r="AQ58" s="102">
        <v>5747.4225428070649</v>
      </c>
      <c r="AR58" s="355">
        <v>0.59711399317340941</v>
      </c>
      <c r="AS58" s="356">
        <v>41</v>
      </c>
      <c r="AT58" s="102">
        <v>143812403.68000001</v>
      </c>
      <c r="AU58" s="102">
        <v>3877.91</v>
      </c>
      <c r="AV58" s="356">
        <v>29</v>
      </c>
      <c r="AW58" s="355">
        <v>0.40288600682659059</v>
      </c>
      <c r="AX58" s="357">
        <v>356955568.68000001</v>
      </c>
      <c r="AY58" s="357">
        <v>9625.335544829446</v>
      </c>
      <c r="AZ58" s="356">
        <v>34</v>
      </c>
    </row>
    <row r="59" spans="1:52" ht="15.6" customHeight="1" x14ac:dyDescent="0.2">
      <c r="A59" s="720">
        <v>53</v>
      </c>
      <c r="B59" s="351" t="s">
        <v>56</v>
      </c>
      <c r="C59" s="1358">
        <v>19088</v>
      </c>
      <c r="D59" s="1356">
        <v>14644</v>
      </c>
      <c r="E59" s="1356">
        <v>3221.68</v>
      </c>
      <c r="F59" s="1551">
        <v>10812.5</v>
      </c>
      <c r="G59" s="1356">
        <v>648.75</v>
      </c>
      <c r="H59" s="1356">
        <v>2604</v>
      </c>
      <c r="I59" s="1356">
        <v>3906</v>
      </c>
      <c r="J59" s="1356">
        <v>471</v>
      </c>
      <c r="K59" s="1356">
        <v>282.59999999999997</v>
      </c>
      <c r="L59" s="1356">
        <v>0</v>
      </c>
      <c r="M59" s="352">
        <v>0</v>
      </c>
      <c r="N59" s="1356">
        <v>0</v>
      </c>
      <c r="O59" s="1356">
        <v>8059.0300000000007</v>
      </c>
      <c r="P59" s="1356">
        <v>27147.03</v>
      </c>
      <c r="Q59" s="1363">
        <v>4015</v>
      </c>
      <c r="R59" s="1363">
        <v>108995325</v>
      </c>
      <c r="S59" s="1363">
        <v>25307918</v>
      </c>
      <c r="T59" s="1363">
        <v>25307918</v>
      </c>
      <c r="U59" s="1364">
        <v>83687407</v>
      </c>
      <c r="V59" s="353">
        <v>0.76780000000000004</v>
      </c>
      <c r="W59" s="353">
        <v>0.23219999999999999</v>
      </c>
      <c r="X59" s="354">
        <v>1325.8548826487845</v>
      </c>
      <c r="Y59" s="1363">
        <v>55004111</v>
      </c>
      <c r="Z59" s="1363">
        <v>29696193</v>
      </c>
      <c r="AA59" s="102">
        <v>0</v>
      </c>
      <c r="AB59" s="102">
        <v>37058410.5</v>
      </c>
      <c r="AC59" s="102">
        <v>29696193</v>
      </c>
      <c r="AD59" s="1363">
        <v>11860184.345112</v>
      </c>
      <c r="AE59" s="1369">
        <v>17836009</v>
      </c>
      <c r="AF59" s="102">
        <v>934</v>
      </c>
      <c r="AG59" s="355">
        <v>0.60060000000000002</v>
      </c>
      <c r="AH59" s="1369">
        <v>101523416</v>
      </c>
      <c r="AI59" s="102">
        <v>5319</v>
      </c>
      <c r="AJ59" s="1369">
        <v>3270868</v>
      </c>
      <c r="AK59" s="102">
        <v>171.3572925398156</v>
      </c>
      <c r="AL59" s="1369">
        <v>104794284</v>
      </c>
      <c r="AM59" s="102">
        <v>5490.0609807208721</v>
      </c>
      <c r="AN59" s="1371">
        <v>16436625</v>
      </c>
      <c r="AO59" s="357">
        <v>861.09728625314335</v>
      </c>
      <c r="AP59" s="1369">
        <v>117960041</v>
      </c>
      <c r="AQ59" s="102">
        <v>6179.8009744341998</v>
      </c>
      <c r="AR59" s="355">
        <v>0.68199126602835025</v>
      </c>
      <c r="AS59" s="356">
        <v>17</v>
      </c>
      <c r="AT59" s="102">
        <v>55004111</v>
      </c>
      <c r="AU59" s="102">
        <v>2881.61</v>
      </c>
      <c r="AV59" s="356">
        <v>60</v>
      </c>
      <c r="AW59" s="355">
        <v>0.3180087339716498</v>
      </c>
      <c r="AX59" s="357">
        <v>172964152</v>
      </c>
      <c r="AY59" s="357">
        <v>9061.4077954735967</v>
      </c>
      <c r="AZ59" s="356">
        <v>58</v>
      </c>
    </row>
    <row r="60" spans="1:52" ht="15.6" customHeight="1" x14ac:dyDescent="0.2">
      <c r="A60" s="720">
        <v>54</v>
      </c>
      <c r="B60" s="351" t="s">
        <v>57</v>
      </c>
      <c r="C60" s="1358">
        <v>403</v>
      </c>
      <c r="D60" s="1356">
        <v>386</v>
      </c>
      <c r="E60" s="1356">
        <v>84.92</v>
      </c>
      <c r="F60" s="1551">
        <v>316.5</v>
      </c>
      <c r="G60" s="1356">
        <v>18.989999999999998</v>
      </c>
      <c r="H60" s="1356">
        <v>75</v>
      </c>
      <c r="I60" s="1356">
        <v>112.5</v>
      </c>
      <c r="J60" s="1356">
        <v>10</v>
      </c>
      <c r="K60" s="1356">
        <v>6</v>
      </c>
      <c r="L60" s="1356">
        <v>7097</v>
      </c>
      <c r="M60" s="352">
        <v>0.18925</v>
      </c>
      <c r="N60" s="1356">
        <v>76.267750000000007</v>
      </c>
      <c r="O60" s="1356">
        <v>298.67775</v>
      </c>
      <c r="P60" s="1356">
        <v>701.67775000000006</v>
      </c>
      <c r="Q60" s="1363">
        <v>4015</v>
      </c>
      <c r="R60" s="1363">
        <v>2817236</v>
      </c>
      <c r="S60" s="1363">
        <v>1177589</v>
      </c>
      <c r="T60" s="1363">
        <v>1177589</v>
      </c>
      <c r="U60" s="1364">
        <v>1639647</v>
      </c>
      <c r="V60" s="353">
        <v>0.58199999999999996</v>
      </c>
      <c r="W60" s="353">
        <v>0.41799999999999998</v>
      </c>
      <c r="X60" s="354">
        <v>2922.0570719602979</v>
      </c>
      <c r="Y60" s="1363">
        <v>2866309</v>
      </c>
      <c r="Z60" s="1363">
        <v>1688720</v>
      </c>
      <c r="AA60" s="102">
        <v>0</v>
      </c>
      <c r="AB60" s="102">
        <v>957860.24000000011</v>
      </c>
      <c r="AC60" s="102">
        <v>957860.24000000011</v>
      </c>
      <c r="AD60" s="1363">
        <v>688663.19815039996</v>
      </c>
      <c r="AE60" s="1369">
        <v>269197</v>
      </c>
      <c r="AF60" s="102">
        <v>668</v>
      </c>
      <c r="AG60" s="355">
        <v>0.28100000000000003</v>
      </c>
      <c r="AH60" s="1369">
        <v>1908844</v>
      </c>
      <c r="AI60" s="102">
        <v>4737</v>
      </c>
      <c r="AJ60" s="1369">
        <v>69057</v>
      </c>
      <c r="AK60" s="102">
        <v>171.35732009925559</v>
      </c>
      <c r="AL60" s="1369">
        <v>1977901</v>
      </c>
      <c r="AM60" s="102">
        <v>4907.9429280397026</v>
      </c>
      <c r="AN60" s="1371">
        <v>452491</v>
      </c>
      <c r="AO60" s="357">
        <v>1122.8064516129032</v>
      </c>
      <c r="AP60" s="1369">
        <v>2361335</v>
      </c>
      <c r="AQ60" s="102">
        <v>5859.39205955335</v>
      </c>
      <c r="AR60" s="355">
        <v>0.52511636626799774</v>
      </c>
      <c r="AS60" s="356">
        <v>52</v>
      </c>
      <c r="AT60" s="102">
        <v>2135449.2400000002</v>
      </c>
      <c r="AU60" s="102">
        <v>5298.88</v>
      </c>
      <c r="AV60" s="356">
        <v>11</v>
      </c>
      <c r="AW60" s="355">
        <v>0.47488363373200226</v>
      </c>
      <c r="AX60" s="357">
        <v>4496784.24</v>
      </c>
      <c r="AY60" s="357">
        <v>11158.273548387097</v>
      </c>
      <c r="AZ60" s="356">
        <v>5</v>
      </c>
    </row>
    <row r="61" spans="1:52" ht="15.6" customHeight="1" x14ac:dyDescent="0.2">
      <c r="A61" s="721">
        <v>55</v>
      </c>
      <c r="B61" s="722" t="s">
        <v>58</v>
      </c>
      <c r="C61" s="1359">
        <v>16389</v>
      </c>
      <c r="D61" s="1360">
        <v>12138</v>
      </c>
      <c r="E61" s="1360">
        <v>2670.36</v>
      </c>
      <c r="F61" s="1552">
        <v>7340.5</v>
      </c>
      <c r="G61" s="1360">
        <v>440.43</v>
      </c>
      <c r="H61" s="1360">
        <v>2015</v>
      </c>
      <c r="I61" s="1360">
        <v>3022.5</v>
      </c>
      <c r="J61" s="1360">
        <v>612</v>
      </c>
      <c r="K61" s="1360">
        <v>367.2</v>
      </c>
      <c r="L61" s="1360">
        <v>0</v>
      </c>
      <c r="M61" s="723">
        <v>0</v>
      </c>
      <c r="N61" s="1360">
        <v>0</v>
      </c>
      <c r="O61" s="1360">
        <v>6500.49</v>
      </c>
      <c r="P61" s="1362">
        <v>22889.489999999998</v>
      </c>
      <c r="Q61" s="1365">
        <v>4015</v>
      </c>
      <c r="R61" s="1365">
        <v>91901302</v>
      </c>
      <c r="S61" s="1365">
        <v>30471044</v>
      </c>
      <c r="T61" s="1365">
        <v>30471044</v>
      </c>
      <c r="U61" s="1366">
        <v>61430258</v>
      </c>
      <c r="V61" s="724">
        <v>0.66839999999999999</v>
      </c>
      <c r="W61" s="646">
        <v>0.33160000000000001</v>
      </c>
      <c r="X61" s="647">
        <v>1859.2375373726279</v>
      </c>
      <c r="Y61" s="1365">
        <v>67637761</v>
      </c>
      <c r="Z61" s="1365">
        <v>37166717</v>
      </c>
      <c r="AA61" s="725">
        <v>0</v>
      </c>
      <c r="AB61" s="725">
        <v>31246442.680000003</v>
      </c>
      <c r="AC61" s="725">
        <v>31246442.680000003</v>
      </c>
      <c r="AD61" s="1365">
        <v>17821471.07542336</v>
      </c>
      <c r="AE61" s="1370">
        <v>13424972</v>
      </c>
      <c r="AF61" s="725">
        <v>819</v>
      </c>
      <c r="AG61" s="726">
        <v>0.42959999999999998</v>
      </c>
      <c r="AH61" s="1370">
        <v>74855230</v>
      </c>
      <c r="AI61" s="725">
        <v>4567</v>
      </c>
      <c r="AJ61" s="1370">
        <v>2808374</v>
      </c>
      <c r="AK61" s="725">
        <v>171.35725181524194</v>
      </c>
      <c r="AL61" s="1370">
        <v>77663604</v>
      </c>
      <c r="AM61" s="725">
        <v>4738.7640490572949</v>
      </c>
      <c r="AN61" s="1372">
        <v>15839923</v>
      </c>
      <c r="AO61" s="728">
        <v>966.49722374763564</v>
      </c>
      <c r="AP61" s="1370">
        <v>90695153</v>
      </c>
      <c r="AQ61" s="725">
        <v>5533.9040209896884</v>
      </c>
      <c r="AR61" s="726">
        <v>0.59506319941981334</v>
      </c>
      <c r="AS61" s="727">
        <v>42</v>
      </c>
      <c r="AT61" s="725">
        <v>61717486.68</v>
      </c>
      <c r="AU61" s="725">
        <v>3765.79</v>
      </c>
      <c r="AV61" s="727">
        <v>30</v>
      </c>
      <c r="AW61" s="726">
        <v>0.40493680058018661</v>
      </c>
      <c r="AX61" s="728">
        <v>152412639.68000001</v>
      </c>
      <c r="AY61" s="728">
        <v>9299.6912368051744</v>
      </c>
      <c r="AZ61" s="727">
        <v>53</v>
      </c>
    </row>
    <row r="62" spans="1:52" ht="15.6" customHeight="1" x14ac:dyDescent="0.2">
      <c r="A62" s="720">
        <v>56</v>
      </c>
      <c r="B62" s="351" t="s">
        <v>59</v>
      </c>
      <c r="C62" s="1358">
        <v>2926</v>
      </c>
      <c r="D62" s="1356">
        <v>2279</v>
      </c>
      <c r="E62" s="1356">
        <v>501.38</v>
      </c>
      <c r="F62" s="1551">
        <v>1253</v>
      </c>
      <c r="G62" s="1356">
        <v>75.179999999999993</v>
      </c>
      <c r="H62" s="1356">
        <v>380</v>
      </c>
      <c r="I62" s="1356">
        <v>570</v>
      </c>
      <c r="J62" s="1356">
        <v>39</v>
      </c>
      <c r="K62" s="1356">
        <v>23.4</v>
      </c>
      <c r="L62" s="1357">
        <v>4574</v>
      </c>
      <c r="M62" s="352">
        <v>0.12197</v>
      </c>
      <c r="N62" s="1356">
        <v>356.88421999999997</v>
      </c>
      <c r="O62" s="1356">
        <v>1526.84422</v>
      </c>
      <c r="P62" s="1356">
        <v>4452.84422</v>
      </c>
      <c r="Q62" s="1363">
        <v>4015</v>
      </c>
      <c r="R62" s="1363">
        <v>17878170</v>
      </c>
      <c r="S62" s="1363">
        <v>4069193</v>
      </c>
      <c r="T62" s="1363">
        <v>4069193</v>
      </c>
      <c r="U62" s="1364">
        <v>13808977</v>
      </c>
      <c r="V62" s="353">
        <v>0.77239999999999998</v>
      </c>
      <c r="W62" s="353">
        <v>0.2276</v>
      </c>
      <c r="X62" s="354">
        <v>1390.7016404647984</v>
      </c>
      <c r="Y62" s="1363">
        <v>13137790</v>
      </c>
      <c r="Z62" s="1363">
        <v>9068597</v>
      </c>
      <c r="AA62" s="102">
        <v>0</v>
      </c>
      <c r="AB62" s="102">
        <v>6078577.8000000007</v>
      </c>
      <c r="AC62" s="102">
        <v>6078577.8000000007</v>
      </c>
      <c r="AD62" s="1363">
        <v>2379593.0085216002</v>
      </c>
      <c r="AE62" s="1369">
        <v>3698985</v>
      </c>
      <c r="AF62" s="102">
        <v>1264</v>
      </c>
      <c r="AG62" s="355">
        <v>0.60850000000000004</v>
      </c>
      <c r="AH62" s="1369">
        <v>17507962</v>
      </c>
      <c r="AI62" s="102">
        <v>5984</v>
      </c>
      <c r="AJ62" s="1369">
        <v>501391</v>
      </c>
      <c r="AK62" s="102">
        <v>171.35714285714286</v>
      </c>
      <c r="AL62" s="1369">
        <v>18009353</v>
      </c>
      <c r="AM62" s="102">
        <v>6154.9395078605603</v>
      </c>
      <c r="AN62" s="1371">
        <v>2299886</v>
      </c>
      <c r="AO62" s="357">
        <v>786.01708817498286</v>
      </c>
      <c r="AP62" s="1369">
        <v>19807848</v>
      </c>
      <c r="AQ62" s="102">
        <v>6769.5994531784008</v>
      </c>
      <c r="AR62" s="355">
        <v>0.66123982055747077</v>
      </c>
      <c r="AS62" s="356">
        <v>26</v>
      </c>
      <c r="AT62" s="102">
        <v>10147770.800000001</v>
      </c>
      <c r="AU62" s="102">
        <v>3468.14</v>
      </c>
      <c r="AV62" s="356">
        <v>42</v>
      </c>
      <c r="AW62" s="355">
        <v>0.33876017944252917</v>
      </c>
      <c r="AX62" s="357">
        <v>29955618.800000001</v>
      </c>
      <c r="AY62" s="357">
        <v>10237.737115516064</v>
      </c>
      <c r="AZ62" s="356">
        <v>16</v>
      </c>
    </row>
    <row r="63" spans="1:52" ht="15.6" customHeight="1" x14ac:dyDescent="0.2">
      <c r="A63" s="720">
        <v>57</v>
      </c>
      <c r="B63" s="351" t="s">
        <v>60</v>
      </c>
      <c r="C63" s="1358">
        <v>9285</v>
      </c>
      <c r="D63" s="1356">
        <v>6100</v>
      </c>
      <c r="E63" s="1356">
        <v>1342</v>
      </c>
      <c r="F63" s="1551">
        <v>4123</v>
      </c>
      <c r="G63" s="1356">
        <v>247.38</v>
      </c>
      <c r="H63" s="1356">
        <v>1206</v>
      </c>
      <c r="I63" s="1356">
        <v>1809</v>
      </c>
      <c r="J63" s="1356">
        <v>209</v>
      </c>
      <c r="K63" s="1356">
        <v>125.39999999999999</v>
      </c>
      <c r="L63" s="1356">
        <v>0</v>
      </c>
      <c r="M63" s="352">
        <v>0</v>
      </c>
      <c r="N63" s="1356">
        <v>0</v>
      </c>
      <c r="O63" s="1356">
        <v>3523.78</v>
      </c>
      <c r="P63" s="1356">
        <v>12808.78</v>
      </c>
      <c r="Q63" s="1363">
        <v>4015</v>
      </c>
      <c r="R63" s="1363">
        <v>51427252</v>
      </c>
      <c r="S63" s="1363">
        <v>10864934</v>
      </c>
      <c r="T63" s="1363">
        <v>10864934</v>
      </c>
      <c r="U63" s="1364">
        <v>40562318</v>
      </c>
      <c r="V63" s="353">
        <v>0.78869999999999996</v>
      </c>
      <c r="W63" s="353">
        <v>0.21129999999999999</v>
      </c>
      <c r="X63" s="354">
        <v>1170.1598276790523</v>
      </c>
      <c r="Y63" s="1363">
        <v>24426148</v>
      </c>
      <c r="Z63" s="1363">
        <v>13561214</v>
      </c>
      <c r="AA63" s="102">
        <v>0</v>
      </c>
      <c r="AB63" s="102">
        <v>17485265.68</v>
      </c>
      <c r="AC63" s="102">
        <v>13561214</v>
      </c>
      <c r="AD63" s="1363">
        <v>4928633.3713039998</v>
      </c>
      <c r="AE63" s="1369">
        <v>8632581</v>
      </c>
      <c r="AF63" s="102">
        <v>930</v>
      </c>
      <c r="AG63" s="355">
        <v>0.63660000000000005</v>
      </c>
      <c r="AH63" s="1369">
        <v>49194899</v>
      </c>
      <c r="AI63" s="102">
        <v>5298</v>
      </c>
      <c r="AJ63" s="1369">
        <v>1591052</v>
      </c>
      <c r="AK63" s="102">
        <v>171.35724286483577</v>
      </c>
      <c r="AL63" s="1369">
        <v>50785951</v>
      </c>
      <c r="AM63" s="102">
        <v>5469.6770059235323</v>
      </c>
      <c r="AN63" s="1371">
        <v>8689527</v>
      </c>
      <c r="AO63" s="357">
        <v>935.86720516962839</v>
      </c>
      <c r="AP63" s="1369">
        <v>57884426</v>
      </c>
      <c r="AQ63" s="102">
        <v>6234.186968228325</v>
      </c>
      <c r="AR63" s="355">
        <v>0.70324410567225537</v>
      </c>
      <c r="AS63" s="356">
        <v>11</v>
      </c>
      <c r="AT63" s="102">
        <v>24426148</v>
      </c>
      <c r="AU63" s="102">
        <v>2630.71</v>
      </c>
      <c r="AV63" s="356">
        <v>66</v>
      </c>
      <c r="AW63" s="355">
        <v>0.29675589432774457</v>
      </c>
      <c r="AX63" s="357">
        <v>82310574</v>
      </c>
      <c r="AY63" s="357">
        <v>8864.8975767366719</v>
      </c>
      <c r="AZ63" s="356">
        <v>63</v>
      </c>
    </row>
    <row r="64" spans="1:52" ht="15.6" customHeight="1" x14ac:dyDescent="0.2">
      <c r="A64" s="720">
        <v>58</v>
      </c>
      <c r="B64" s="351" t="s">
        <v>61</v>
      </c>
      <c r="C64" s="1358">
        <v>7709</v>
      </c>
      <c r="D64" s="1356">
        <v>5345</v>
      </c>
      <c r="E64" s="1356">
        <v>1175.9000000000001</v>
      </c>
      <c r="F64" s="1551">
        <v>3031</v>
      </c>
      <c r="G64" s="1356">
        <v>181.85999999999999</v>
      </c>
      <c r="H64" s="1356">
        <v>1084</v>
      </c>
      <c r="I64" s="1356">
        <v>1626</v>
      </c>
      <c r="J64" s="1356">
        <v>125</v>
      </c>
      <c r="K64" s="1356">
        <v>75</v>
      </c>
      <c r="L64" s="1356">
        <v>0</v>
      </c>
      <c r="M64" s="352">
        <v>0</v>
      </c>
      <c r="N64" s="1356">
        <v>0</v>
      </c>
      <c r="O64" s="1356">
        <v>3058.76</v>
      </c>
      <c r="P64" s="1356">
        <v>10767.76</v>
      </c>
      <c r="Q64" s="1363">
        <v>4015</v>
      </c>
      <c r="R64" s="1363">
        <v>43232556</v>
      </c>
      <c r="S64" s="1363">
        <v>7117741</v>
      </c>
      <c r="T64" s="1363">
        <v>7117741</v>
      </c>
      <c r="U64" s="1364">
        <v>36114815</v>
      </c>
      <c r="V64" s="353">
        <v>0.83540000000000003</v>
      </c>
      <c r="W64" s="353">
        <v>0.1646</v>
      </c>
      <c r="X64" s="354">
        <v>923.30276300428068</v>
      </c>
      <c r="Y64" s="1363">
        <v>21657357</v>
      </c>
      <c r="Z64" s="1363">
        <v>14539616</v>
      </c>
      <c r="AA64" s="102">
        <v>0</v>
      </c>
      <c r="AB64" s="102">
        <v>14699069.040000001</v>
      </c>
      <c r="AC64" s="102">
        <v>14539616</v>
      </c>
      <c r="AD64" s="1363">
        <v>4116339.7649919996</v>
      </c>
      <c r="AE64" s="1369">
        <v>10423276</v>
      </c>
      <c r="AF64" s="102">
        <v>1352</v>
      </c>
      <c r="AG64" s="355">
        <v>0.71689999999999998</v>
      </c>
      <c r="AH64" s="1369">
        <v>46538091</v>
      </c>
      <c r="AI64" s="102">
        <v>6037</v>
      </c>
      <c r="AJ64" s="1369">
        <v>1320993</v>
      </c>
      <c r="AK64" s="102">
        <v>171.35724477882994</v>
      </c>
      <c r="AL64" s="1369">
        <v>47859084</v>
      </c>
      <c r="AM64" s="102">
        <v>6208.2091062394602</v>
      </c>
      <c r="AN64" s="1371">
        <v>6694474</v>
      </c>
      <c r="AO64" s="357">
        <v>868.39719808016605</v>
      </c>
      <c r="AP64" s="1369">
        <v>53232565</v>
      </c>
      <c r="AQ64" s="102">
        <v>6905.2490595407962</v>
      </c>
      <c r="AR64" s="355">
        <v>0.71081079507600498</v>
      </c>
      <c r="AS64" s="356">
        <v>7</v>
      </c>
      <c r="AT64" s="102">
        <v>21657357</v>
      </c>
      <c r="AU64" s="102">
        <v>2809.36</v>
      </c>
      <c r="AV64" s="356">
        <v>62</v>
      </c>
      <c r="AW64" s="355">
        <v>0.28918920492399497</v>
      </c>
      <c r="AX64" s="357">
        <v>74889922</v>
      </c>
      <c r="AY64" s="357">
        <v>9714.6091581268647</v>
      </c>
      <c r="AZ64" s="356">
        <v>31</v>
      </c>
    </row>
    <row r="65" spans="1:52" ht="15.6" customHeight="1" x14ac:dyDescent="0.2">
      <c r="A65" s="720">
        <v>59</v>
      </c>
      <c r="B65" s="351" t="s">
        <v>62</v>
      </c>
      <c r="C65" s="1358">
        <v>4820</v>
      </c>
      <c r="D65" s="1356">
        <v>3588</v>
      </c>
      <c r="E65" s="1356">
        <v>789.36</v>
      </c>
      <c r="F65" s="1551">
        <v>2924</v>
      </c>
      <c r="G65" s="1356">
        <v>175.44</v>
      </c>
      <c r="H65" s="1356">
        <v>984</v>
      </c>
      <c r="I65" s="1356">
        <v>1476</v>
      </c>
      <c r="J65" s="1356">
        <v>350</v>
      </c>
      <c r="K65" s="1356">
        <v>210</v>
      </c>
      <c r="L65" s="1356">
        <v>2680</v>
      </c>
      <c r="M65" s="352">
        <v>7.1470000000000006E-2</v>
      </c>
      <c r="N65" s="1356">
        <v>344.48540000000003</v>
      </c>
      <c r="O65" s="1356">
        <v>2995.2854000000002</v>
      </c>
      <c r="P65" s="1356">
        <v>7815.2854000000007</v>
      </c>
      <c r="Q65" s="1363">
        <v>4015</v>
      </c>
      <c r="R65" s="1363">
        <v>31378371</v>
      </c>
      <c r="S65" s="1363">
        <v>3420196</v>
      </c>
      <c r="T65" s="1363">
        <v>3420196</v>
      </c>
      <c r="U65" s="1364">
        <v>27958175</v>
      </c>
      <c r="V65" s="353">
        <v>0.89100000000000001</v>
      </c>
      <c r="W65" s="353">
        <v>0.109</v>
      </c>
      <c r="X65" s="354">
        <v>709.58423236514523</v>
      </c>
      <c r="Y65" s="1363">
        <v>8320176</v>
      </c>
      <c r="Z65" s="1363">
        <v>4899980</v>
      </c>
      <c r="AA65" s="102">
        <v>0</v>
      </c>
      <c r="AB65" s="102">
        <v>10668646.140000001</v>
      </c>
      <c r="AC65" s="102">
        <v>4899980</v>
      </c>
      <c r="AD65" s="1363">
        <v>918648.25040000002</v>
      </c>
      <c r="AE65" s="1369">
        <v>3981332</v>
      </c>
      <c r="AF65" s="102">
        <v>826</v>
      </c>
      <c r="AG65" s="355">
        <v>0.8125</v>
      </c>
      <c r="AH65" s="1369">
        <v>31939507</v>
      </c>
      <c r="AI65" s="102">
        <v>6626</v>
      </c>
      <c r="AJ65" s="1369">
        <v>825942</v>
      </c>
      <c r="AK65" s="102">
        <v>171.35726141078837</v>
      </c>
      <c r="AL65" s="1369">
        <v>32765449</v>
      </c>
      <c r="AM65" s="102">
        <v>6797.810995850622</v>
      </c>
      <c r="AN65" s="1371">
        <v>4149428</v>
      </c>
      <c r="AO65" s="357">
        <v>860.8771784232365</v>
      </c>
      <c r="AP65" s="1369">
        <v>36088935</v>
      </c>
      <c r="AQ65" s="102">
        <v>7487.3309128630708</v>
      </c>
      <c r="AR65" s="355">
        <v>0.81264709397132495</v>
      </c>
      <c r="AS65" s="356">
        <v>1</v>
      </c>
      <c r="AT65" s="102">
        <v>8320176</v>
      </c>
      <c r="AU65" s="102">
        <v>1726.18</v>
      </c>
      <c r="AV65" s="356">
        <v>69</v>
      </c>
      <c r="AW65" s="355">
        <v>0.18735290602867505</v>
      </c>
      <c r="AX65" s="357">
        <v>44409111</v>
      </c>
      <c r="AY65" s="357">
        <v>9213.5085062240669</v>
      </c>
      <c r="AZ65" s="356">
        <v>56</v>
      </c>
    </row>
    <row r="66" spans="1:52" ht="15.6" customHeight="1" x14ac:dyDescent="0.2">
      <c r="A66" s="721">
        <v>60</v>
      </c>
      <c r="B66" s="722" t="s">
        <v>63</v>
      </c>
      <c r="C66" s="1359">
        <v>5557</v>
      </c>
      <c r="D66" s="1360">
        <v>4130</v>
      </c>
      <c r="E66" s="1360">
        <v>908.6</v>
      </c>
      <c r="F66" s="1552">
        <v>2562.5</v>
      </c>
      <c r="G66" s="1360">
        <v>153.75</v>
      </c>
      <c r="H66" s="1360">
        <v>854</v>
      </c>
      <c r="I66" s="1360">
        <v>1281</v>
      </c>
      <c r="J66" s="1360">
        <v>320</v>
      </c>
      <c r="K66" s="1360">
        <v>192</v>
      </c>
      <c r="L66" s="1360">
        <v>1943</v>
      </c>
      <c r="M66" s="723">
        <v>5.1810000000000002E-2</v>
      </c>
      <c r="N66" s="1360">
        <v>287.90816999999998</v>
      </c>
      <c r="O66" s="1360">
        <v>2823.2581700000001</v>
      </c>
      <c r="P66" s="1362">
        <v>8380.258170000001</v>
      </c>
      <c r="Q66" s="1365">
        <v>4015</v>
      </c>
      <c r="R66" s="1365">
        <v>33646737</v>
      </c>
      <c r="S66" s="1365">
        <v>8785225</v>
      </c>
      <c r="T66" s="1365">
        <v>8785225</v>
      </c>
      <c r="U66" s="1366">
        <v>24861512</v>
      </c>
      <c r="V66" s="724">
        <v>0.7389</v>
      </c>
      <c r="W66" s="646">
        <v>0.2611</v>
      </c>
      <c r="X66" s="647">
        <v>1580.9294583408314</v>
      </c>
      <c r="Y66" s="1365">
        <v>27476002</v>
      </c>
      <c r="Z66" s="1365">
        <v>18690777</v>
      </c>
      <c r="AA66" s="725">
        <v>0</v>
      </c>
      <c r="AB66" s="725">
        <v>11439890.58</v>
      </c>
      <c r="AC66" s="725">
        <v>11439890.58</v>
      </c>
      <c r="AD66" s="1365">
        <v>5137563.3403533595</v>
      </c>
      <c r="AE66" s="1370">
        <v>6302327</v>
      </c>
      <c r="AF66" s="725">
        <v>1134</v>
      </c>
      <c r="AG66" s="726">
        <v>0.55089999999999995</v>
      </c>
      <c r="AH66" s="1370">
        <v>31163839</v>
      </c>
      <c r="AI66" s="725">
        <v>5608</v>
      </c>
      <c r="AJ66" s="1370">
        <v>952232</v>
      </c>
      <c r="AK66" s="725">
        <v>171.35720712614719</v>
      </c>
      <c r="AL66" s="1370">
        <v>32116071</v>
      </c>
      <c r="AM66" s="725">
        <v>5779.3901385639738</v>
      </c>
      <c r="AN66" s="1372">
        <v>4253312</v>
      </c>
      <c r="AO66" s="728">
        <v>765.39715673924775</v>
      </c>
      <c r="AP66" s="1370">
        <v>35417151</v>
      </c>
      <c r="AQ66" s="725">
        <v>6373.4300881770741</v>
      </c>
      <c r="AR66" s="726">
        <v>0.6365152459970117</v>
      </c>
      <c r="AS66" s="727">
        <v>32</v>
      </c>
      <c r="AT66" s="725">
        <v>20225115.579999998</v>
      </c>
      <c r="AU66" s="725">
        <v>3639.57</v>
      </c>
      <c r="AV66" s="727">
        <v>34</v>
      </c>
      <c r="AW66" s="726">
        <v>0.36348475400298835</v>
      </c>
      <c r="AX66" s="728">
        <v>55642266.579999998</v>
      </c>
      <c r="AY66" s="728">
        <v>10013.004603203166</v>
      </c>
      <c r="AZ66" s="727">
        <v>24</v>
      </c>
    </row>
    <row r="67" spans="1:52" ht="15.6" customHeight="1" x14ac:dyDescent="0.2">
      <c r="A67" s="720">
        <v>61</v>
      </c>
      <c r="B67" s="351" t="s">
        <v>64</v>
      </c>
      <c r="C67" s="1356">
        <v>3889</v>
      </c>
      <c r="D67" s="1356">
        <v>2793</v>
      </c>
      <c r="E67" s="1356">
        <v>614.46</v>
      </c>
      <c r="F67" s="1551">
        <v>1647</v>
      </c>
      <c r="G67" s="1356">
        <v>98.82</v>
      </c>
      <c r="H67" s="1356">
        <v>491</v>
      </c>
      <c r="I67" s="1356">
        <v>736.5</v>
      </c>
      <c r="J67" s="1356">
        <v>184</v>
      </c>
      <c r="K67" s="1356">
        <v>110.39999999999999</v>
      </c>
      <c r="L67" s="1357">
        <v>3611</v>
      </c>
      <c r="M67" s="352">
        <v>9.6290000000000001E-2</v>
      </c>
      <c r="N67" s="1356">
        <v>374.47181</v>
      </c>
      <c r="O67" s="1356">
        <v>1934.6518100000001</v>
      </c>
      <c r="P67" s="1356">
        <v>5823.6518100000003</v>
      </c>
      <c r="Q67" s="1363">
        <v>4015</v>
      </c>
      <c r="R67" s="1363">
        <v>23381962</v>
      </c>
      <c r="S67" s="1363">
        <v>12413343</v>
      </c>
      <c r="T67" s="1363">
        <v>12413343</v>
      </c>
      <c r="U67" s="1368">
        <v>10968619</v>
      </c>
      <c r="V67" s="353">
        <v>0.46910000000000002</v>
      </c>
      <c r="W67" s="353">
        <v>0.53090000000000004</v>
      </c>
      <c r="X67" s="354">
        <v>3191.9112882489071</v>
      </c>
      <c r="Y67" s="1363">
        <v>43187312</v>
      </c>
      <c r="Z67" s="1363">
        <v>30773969</v>
      </c>
      <c r="AA67" s="102">
        <v>0</v>
      </c>
      <c r="AB67" s="102">
        <v>7949867.080000001</v>
      </c>
      <c r="AC67" s="102">
        <v>7949867.080000001</v>
      </c>
      <c r="AD67" s="1363">
        <v>7259405.2243678411</v>
      </c>
      <c r="AE67" s="1369">
        <v>690462</v>
      </c>
      <c r="AF67" s="102">
        <v>178</v>
      </c>
      <c r="AG67" s="355">
        <v>8.6900000000000005E-2</v>
      </c>
      <c r="AH67" s="1369">
        <v>11659081</v>
      </c>
      <c r="AI67" s="102">
        <v>2998</v>
      </c>
      <c r="AJ67" s="1369">
        <v>666408</v>
      </c>
      <c r="AK67" s="102">
        <v>171.35716122396502</v>
      </c>
      <c r="AL67" s="1369">
        <v>12325489</v>
      </c>
      <c r="AM67" s="102">
        <v>3169.3209051169965</v>
      </c>
      <c r="AN67" s="1371">
        <v>3908706</v>
      </c>
      <c r="AO67" s="357">
        <v>1005.0671123682181</v>
      </c>
      <c r="AP67" s="1369">
        <v>15567787</v>
      </c>
      <c r="AQ67" s="102">
        <v>4003.0308562612495</v>
      </c>
      <c r="AR67" s="355">
        <v>0.43326899516143347</v>
      </c>
      <c r="AS67" s="356">
        <v>59</v>
      </c>
      <c r="AT67" s="102">
        <v>20363210.079999998</v>
      </c>
      <c r="AU67" s="102">
        <v>5236.1000000000004</v>
      </c>
      <c r="AV67" s="356">
        <v>12</v>
      </c>
      <c r="AW67" s="355">
        <v>0.56673100483856653</v>
      </c>
      <c r="AX67" s="357">
        <v>35930997.079999998</v>
      </c>
      <c r="AY67" s="357">
        <v>9239.1352738493188</v>
      </c>
      <c r="AZ67" s="356">
        <v>54</v>
      </c>
    </row>
    <row r="68" spans="1:52" ht="15.6" customHeight="1" x14ac:dyDescent="0.2">
      <c r="A68" s="720">
        <v>62</v>
      </c>
      <c r="B68" s="351" t="s">
        <v>65</v>
      </c>
      <c r="C68" s="1358">
        <v>1837</v>
      </c>
      <c r="D68" s="1356">
        <v>1396</v>
      </c>
      <c r="E68" s="1356">
        <v>307.12</v>
      </c>
      <c r="F68" s="1551">
        <v>781.5</v>
      </c>
      <c r="G68" s="1356">
        <v>46.89</v>
      </c>
      <c r="H68" s="1356">
        <v>258</v>
      </c>
      <c r="I68" s="1356">
        <v>387</v>
      </c>
      <c r="J68" s="1356">
        <v>1</v>
      </c>
      <c r="K68" s="1356">
        <v>0.6</v>
      </c>
      <c r="L68" s="1356">
        <v>5663</v>
      </c>
      <c r="M68" s="352">
        <v>0.15101000000000001</v>
      </c>
      <c r="N68" s="1356">
        <v>277.40537</v>
      </c>
      <c r="O68" s="1356">
        <v>1019.0153700000001</v>
      </c>
      <c r="P68" s="1356">
        <v>2856.0153700000001</v>
      </c>
      <c r="Q68" s="1363">
        <v>4015</v>
      </c>
      <c r="R68" s="1363">
        <v>11466902</v>
      </c>
      <c r="S68" s="1363">
        <v>2035860</v>
      </c>
      <c r="T68" s="1363">
        <v>2035860</v>
      </c>
      <c r="U68" s="1364">
        <v>9431042</v>
      </c>
      <c r="V68" s="353">
        <v>0.82250000000000001</v>
      </c>
      <c r="W68" s="353">
        <v>0.17749999999999999</v>
      </c>
      <c r="X68" s="354">
        <v>1108.2525857376156</v>
      </c>
      <c r="Y68" s="1363">
        <v>4846065</v>
      </c>
      <c r="Z68" s="1363">
        <v>2810205</v>
      </c>
      <c r="AA68" s="102">
        <v>0</v>
      </c>
      <c r="AB68" s="102">
        <v>3898746.68</v>
      </c>
      <c r="AC68" s="102">
        <v>2810205</v>
      </c>
      <c r="AD68" s="1363">
        <v>857955.58649999986</v>
      </c>
      <c r="AE68" s="1369">
        <v>1952249</v>
      </c>
      <c r="AF68" s="102">
        <v>1063</v>
      </c>
      <c r="AG68" s="355">
        <v>0.69469999999999998</v>
      </c>
      <c r="AH68" s="1369">
        <v>11383291</v>
      </c>
      <c r="AI68" s="102">
        <v>6197</v>
      </c>
      <c r="AJ68" s="1369">
        <v>314783</v>
      </c>
      <c r="AK68" s="102">
        <v>171.35710397387044</v>
      </c>
      <c r="AL68" s="1369">
        <v>11698074</v>
      </c>
      <c r="AM68" s="102">
        <v>6368.0315732172021</v>
      </c>
      <c r="AN68" s="1371">
        <v>1262822</v>
      </c>
      <c r="AO68" s="357">
        <v>687.43712574850304</v>
      </c>
      <c r="AP68" s="1369">
        <v>12646113</v>
      </c>
      <c r="AQ68" s="102">
        <v>6884.1115949918349</v>
      </c>
      <c r="AR68" s="355">
        <v>0.72295817021756814</v>
      </c>
      <c r="AS68" s="356">
        <v>5</v>
      </c>
      <c r="AT68" s="102">
        <v>4846065</v>
      </c>
      <c r="AU68" s="102">
        <v>2638.03</v>
      </c>
      <c r="AV68" s="356">
        <v>65</v>
      </c>
      <c r="AW68" s="355">
        <v>0.27704182978243191</v>
      </c>
      <c r="AX68" s="357">
        <v>17492178</v>
      </c>
      <c r="AY68" s="357">
        <v>9522.1437125748507</v>
      </c>
      <c r="AZ68" s="356">
        <v>43</v>
      </c>
    </row>
    <row r="69" spans="1:52" ht="15.6" customHeight="1" x14ac:dyDescent="0.2">
      <c r="A69" s="720">
        <v>63</v>
      </c>
      <c r="B69" s="351" t="s">
        <v>66</v>
      </c>
      <c r="C69" s="1358">
        <v>2069</v>
      </c>
      <c r="D69" s="1356">
        <v>1008</v>
      </c>
      <c r="E69" s="1356">
        <v>221.76</v>
      </c>
      <c r="F69" s="1551">
        <v>1305</v>
      </c>
      <c r="G69" s="1356">
        <v>78.3</v>
      </c>
      <c r="H69" s="1356">
        <v>311</v>
      </c>
      <c r="I69" s="1356">
        <v>466.5</v>
      </c>
      <c r="J69" s="1356">
        <v>131</v>
      </c>
      <c r="K69" s="1356">
        <v>78.599999999999994</v>
      </c>
      <c r="L69" s="1356">
        <v>5431</v>
      </c>
      <c r="M69" s="352">
        <v>0.14482999999999999</v>
      </c>
      <c r="N69" s="1356">
        <v>299.65326999999996</v>
      </c>
      <c r="O69" s="1356">
        <v>1144.8132699999999</v>
      </c>
      <c r="P69" s="1356">
        <v>3213.8132699999996</v>
      </c>
      <c r="Q69" s="1363">
        <v>4015</v>
      </c>
      <c r="R69" s="1363">
        <v>12903460</v>
      </c>
      <c r="S69" s="1363">
        <v>7259106</v>
      </c>
      <c r="T69" s="1363">
        <v>7259106</v>
      </c>
      <c r="U69" s="1364">
        <v>5644354</v>
      </c>
      <c r="V69" s="353">
        <v>0.43740000000000001</v>
      </c>
      <c r="W69" s="353">
        <v>0.56259999999999999</v>
      </c>
      <c r="X69" s="354">
        <v>3508.5094248429191</v>
      </c>
      <c r="Y69" s="1363">
        <v>22356784</v>
      </c>
      <c r="Z69" s="1363">
        <v>15097678</v>
      </c>
      <c r="AA69" s="102">
        <v>0</v>
      </c>
      <c r="AB69" s="102">
        <v>4387176.4000000004</v>
      </c>
      <c r="AC69" s="102">
        <v>4387176.4000000004</v>
      </c>
      <c r="AD69" s="1363">
        <v>4245347.7613408007</v>
      </c>
      <c r="AE69" s="1369">
        <v>141829</v>
      </c>
      <c r="AF69" s="102">
        <v>69</v>
      </c>
      <c r="AG69" s="355">
        <v>3.2300000000000002E-2</v>
      </c>
      <c r="AH69" s="1369">
        <v>5786183</v>
      </c>
      <c r="AI69" s="102">
        <v>2797</v>
      </c>
      <c r="AJ69" s="1369">
        <v>887056</v>
      </c>
      <c r="AK69" s="102">
        <v>428.73658772353792</v>
      </c>
      <c r="AL69" s="1369">
        <v>6673239</v>
      </c>
      <c r="AM69" s="102">
        <v>3225.3450942484292</v>
      </c>
      <c r="AN69" s="1371">
        <v>2452855</v>
      </c>
      <c r="AO69" s="357">
        <v>1185.5268245529242</v>
      </c>
      <c r="AP69" s="1369">
        <v>8239038</v>
      </c>
      <c r="AQ69" s="102">
        <v>3982.1353310778154</v>
      </c>
      <c r="AR69" s="355">
        <v>0.41432764643812331</v>
      </c>
      <c r="AS69" s="356">
        <v>61</v>
      </c>
      <c r="AT69" s="102">
        <v>11646282.4</v>
      </c>
      <c r="AU69" s="102">
        <v>5628.94</v>
      </c>
      <c r="AV69" s="356">
        <v>9</v>
      </c>
      <c r="AW69" s="355">
        <v>0.58567235356187675</v>
      </c>
      <c r="AX69" s="357">
        <v>19885320.399999999</v>
      </c>
      <c r="AY69" s="357">
        <v>9611.0780086998548</v>
      </c>
      <c r="AZ69" s="356">
        <v>36</v>
      </c>
    </row>
    <row r="70" spans="1:52" ht="15.6" customHeight="1" x14ac:dyDescent="0.2">
      <c r="A70" s="720">
        <v>64</v>
      </c>
      <c r="B70" s="351" t="s">
        <v>67</v>
      </c>
      <c r="C70" s="1358">
        <v>1894</v>
      </c>
      <c r="D70" s="1356">
        <v>1518</v>
      </c>
      <c r="E70" s="1356">
        <v>333.96</v>
      </c>
      <c r="F70" s="1551">
        <v>1524</v>
      </c>
      <c r="G70" s="1356">
        <v>91.44</v>
      </c>
      <c r="H70" s="1356">
        <v>297</v>
      </c>
      <c r="I70" s="1356">
        <v>445.5</v>
      </c>
      <c r="J70" s="1356">
        <v>50</v>
      </c>
      <c r="K70" s="1356">
        <v>30</v>
      </c>
      <c r="L70" s="1356">
        <v>5606</v>
      </c>
      <c r="M70" s="352">
        <v>0.14949000000000001</v>
      </c>
      <c r="N70" s="1356">
        <v>283.13406000000003</v>
      </c>
      <c r="O70" s="1356">
        <v>1184.03406</v>
      </c>
      <c r="P70" s="1356">
        <v>3078.03406</v>
      </c>
      <c r="Q70" s="1363">
        <v>4015</v>
      </c>
      <c r="R70" s="1363">
        <v>12358307</v>
      </c>
      <c r="S70" s="1363">
        <v>2733606</v>
      </c>
      <c r="T70" s="1363">
        <v>2733606</v>
      </c>
      <c r="U70" s="1364">
        <v>9624701</v>
      </c>
      <c r="V70" s="353">
        <v>0.77880000000000005</v>
      </c>
      <c r="W70" s="353">
        <v>0.22120000000000001</v>
      </c>
      <c r="X70" s="354">
        <v>1443.297782470961</v>
      </c>
      <c r="Y70" s="1363">
        <v>6672127</v>
      </c>
      <c r="Z70" s="1363">
        <v>3938521</v>
      </c>
      <c r="AA70" s="102">
        <v>0</v>
      </c>
      <c r="AB70" s="102">
        <v>4201824.38</v>
      </c>
      <c r="AC70" s="102">
        <v>3938521</v>
      </c>
      <c r="AD70" s="1363">
        <v>1498465.4537440001</v>
      </c>
      <c r="AE70" s="1369">
        <v>2440056</v>
      </c>
      <c r="AF70" s="102">
        <v>1288</v>
      </c>
      <c r="AG70" s="355">
        <v>0.61950000000000005</v>
      </c>
      <c r="AH70" s="1369">
        <v>12064757</v>
      </c>
      <c r="AI70" s="102">
        <v>6370</v>
      </c>
      <c r="AJ70" s="1369">
        <v>324551</v>
      </c>
      <c r="AK70" s="102">
        <v>171.35744456177403</v>
      </c>
      <c r="AL70" s="1369">
        <v>12389308</v>
      </c>
      <c r="AM70" s="102">
        <v>6541.3453009503692</v>
      </c>
      <c r="AN70" s="1371">
        <v>1447049</v>
      </c>
      <c r="AO70" s="357">
        <v>764.01742344244985</v>
      </c>
      <c r="AP70" s="1369">
        <v>13511806</v>
      </c>
      <c r="AQ70" s="102">
        <v>7134.0052798310453</v>
      </c>
      <c r="AR70" s="355">
        <v>0.66943375208389766</v>
      </c>
      <c r="AS70" s="356">
        <v>23</v>
      </c>
      <c r="AT70" s="102">
        <v>6672127</v>
      </c>
      <c r="AU70" s="102">
        <v>3522.77</v>
      </c>
      <c r="AV70" s="356">
        <v>40</v>
      </c>
      <c r="AW70" s="355">
        <v>0.3305662479161024</v>
      </c>
      <c r="AX70" s="357">
        <v>20183933</v>
      </c>
      <c r="AY70" s="357">
        <v>10656.775607180571</v>
      </c>
      <c r="AZ70" s="356">
        <v>10</v>
      </c>
    </row>
    <row r="71" spans="1:52" ht="15.6" customHeight="1" x14ac:dyDescent="0.2">
      <c r="A71" s="721">
        <v>65</v>
      </c>
      <c r="B71" s="722" t="s">
        <v>68</v>
      </c>
      <c r="C71" s="1359">
        <v>7823</v>
      </c>
      <c r="D71" s="1360">
        <v>6681</v>
      </c>
      <c r="E71" s="1360">
        <v>1469.82</v>
      </c>
      <c r="F71" s="1552">
        <v>3243.5</v>
      </c>
      <c r="G71" s="1360">
        <v>194.60999999999999</v>
      </c>
      <c r="H71" s="1360">
        <v>1265</v>
      </c>
      <c r="I71" s="1360">
        <v>1897.5</v>
      </c>
      <c r="J71" s="1360">
        <v>746</v>
      </c>
      <c r="K71" s="1360">
        <v>447.59999999999997</v>
      </c>
      <c r="L71" s="1360">
        <v>0</v>
      </c>
      <c r="M71" s="723">
        <v>0</v>
      </c>
      <c r="N71" s="1360">
        <v>0</v>
      </c>
      <c r="O71" s="1360">
        <v>4009.5299999999997</v>
      </c>
      <c r="P71" s="1362">
        <v>11832.529999999999</v>
      </c>
      <c r="Q71" s="1365">
        <v>4015</v>
      </c>
      <c r="R71" s="1365">
        <v>47507608</v>
      </c>
      <c r="S71" s="1365">
        <v>15653872</v>
      </c>
      <c r="T71" s="1365">
        <v>15653872</v>
      </c>
      <c r="U71" s="1366">
        <v>31853736</v>
      </c>
      <c r="V71" s="724">
        <v>0.67049999999999998</v>
      </c>
      <c r="W71" s="646">
        <v>0.32950000000000002</v>
      </c>
      <c r="X71" s="647">
        <v>2001.0062635817462</v>
      </c>
      <c r="Y71" s="1365">
        <v>42426836</v>
      </c>
      <c r="Z71" s="1365">
        <v>26772964</v>
      </c>
      <c r="AA71" s="725">
        <v>0</v>
      </c>
      <c r="AB71" s="725">
        <v>16152586.720000001</v>
      </c>
      <c r="AC71" s="725">
        <v>16152586.720000001</v>
      </c>
      <c r="AD71" s="1365">
        <v>9154316.9976928011</v>
      </c>
      <c r="AE71" s="1370">
        <v>6998270</v>
      </c>
      <c r="AF71" s="725">
        <v>895</v>
      </c>
      <c r="AG71" s="726">
        <v>0.43330000000000002</v>
      </c>
      <c r="AH71" s="1370">
        <v>38852006</v>
      </c>
      <c r="AI71" s="725">
        <v>4966</v>
      </c>
      <c r="AJ71" s="1370">
        <v>1340528</v>
      </c>
      <c r="AK71" s="725">
        <v>171.3572798159274</v>
      </c>
      <c r="AL71" s="1370">
        <v>40192534</v>
      </c>
      <c r="AM71" s="725">
        <v>5137.7392304742425</v>
      </c>
      <c r="AN71" s="1372">
        <v>7826734</v>
      </c>
      <c r="AO71" s="728">
        <v>1000.4773104946951</v>
      </c>
      <c r="AP71" s="1370">
        <v>46678740</v>
      </c>
      <c r="AQ71" s="725">
        <v>5966.8592611530103</v>
      </c>
      <c r="AR71" s="726">
        <v>0.59474577068383072</v>
      </c>
      <c r="AS71" s="727">
        <v>43</v>
      </c>
      <c r="AT71" s="725">
        <v>31806458.719999999</v>
      </c>
      <c r="AU71" s="725">
        <v>4065.76</v>
      </c>
      <c r="AV71" s="727">
        <v>26</v>
      </c>
      <c r="AW71" s="726">
        <v>0.40525422931616933</v>
      </c>
      <c r="AX71" s="728">
        <v>78485198.719999999</v>
      </c>
      <c r="AY71" s="728">
        <v>10032.621592739359</v>
      </c>
      <c r="AZ71" s="727">
        <v>23</v>
      </c>
    </row>
    <row r="72" spans="1:52" ht="15.6" customHeight="1" x14ac:dyDescent="0.2">
      <c r="A72" s="720">
        <v>66</v>
      </c>
      <c r="B72" s="351" t="s">
        <v>69</v>
      </c>
      <c r="C72" s="1356">
        <v>1886</v>
      </c>
      <c r="D72" s="1356">
        <v>1792</v>
      </c>
      <c r="E72" s="1356">
        <v>394.24</v>
      </c>
      <c r="F72" s="1551">
        <v>1136.5</v>
      </c>
      <c r="G72" s="1356">
        <v>68.19</v>
      </c>
      <c r="H72" s="1356">
        <v>360</v>
      </c>
      <c r="I72" s="1356">
        <v>540</v>
      </c>
      <c r="J72" s="1356">
        <v>171</v>
      </c>
      <c r="K72" s="1356">
        <v>102.6</v>
      </c>
      <c r="L72" s="1357">
        <v>5614</v>
      </c>
      <c r="M72" s="352">
        <v>0.14971000000000001</v>
      </c>
      <c r="N72" s="1356">
        <v>282.35306000000003</v>
      </c>
      <c r="O72" s="1356">
        <v>1387.3830600000001</v>
      </c>
      <c r="P72" s="1356">
        <v>3273.3830600000001</v>
      </c>
      <c r="Q72" s="1363">
        <v>4015</v>
      </c>
      <c r="R72" s="1363">
        <v>13142633</v>
      </c>
      <c r="S72" s="1363">
        <v>3579276</v>
      </c>
      <c r="T72" s="1363">
        <v>3579276</v>
      </c>
      <c r="U72" s="1364">
        <v>9563357</v>
      </c>
      <c r="V72" s="353">
        <v>0.72770000000000001</v>
      </c>
      <c r="W72" s="353">
        <v>0.27229999999999999</v>
      </c>
      <c r="X72" s="354">
        <v>1897.8133616118771</v>
      </c>
      <c r="Y72" s="1363">
        <v>8855928</v>
      </c>
      <c r="Z72" s="1363">
        <v>5276652</v>
      </c>
      <c r="AA72" s="102">
        <v>0</v>
      </c>
      <c r="AB72" s="102">
        <v>4468495.2200000007</v>
      </c>
      <c r="AC72" s="102">
        <v>4468495.2200000007</v>
      </c>
      <c r="AD72" s="1363">
        <v>2092846.5472583203</v>
      </c>
      <c r="AE72" s="1369">
        <v>2375649</v>
      </c>
      <c r="AF72" s="102">
        <v>1260</v>
      </c>
      <c r="AG72" s="355">
        <v>0.53159999999999996</v>
      </c>
      <c r="AH72" s="1369">
        <v>11939006</v>
      </c>
      <c r="AI72" s="102">
        <v>6330</v>
      </c>
      <c r="AJ72" s="1369">
        <v>323180</v>
      </c>
      <c r="AK72" s="102">
        <v>171.35737009544007</v>
      </c>
      <c r="AL72" s="1369">
        <v>12262186</v>
      </c>
      <c r="AM72" s="102">
        <v>6501.6892895015908</v>
      </c>
      <c r="AN72" s="1371">
        <v>1700073</v>
      </c>
      <c r="AO72" s="357">
        <v>901.41728525980909</v>
      </c>
      <c r="AP72" s="1369">
        <v>13639079</v>
      </c>
      <c r="AQ72" s="102">
        <v>7231.74920466596</v>
      </c>
      <c r="AR72" s="355">
        <v>0.62891009351933458</v>
      </c>
      <c r="AS72" s="356">
        <v>36</v>
      </c>
      <c r="AT72" s="102">
        <v>8047771.2199999997</v>
      </c>
      <c r="AU72" s="102">
        <v>4267.1099999999997</v>
      </c>
      <c r="AV72" s="356">
        <v>19</v>
      </c>
      <c r="AW72" s="355">
        <v>0.37108990648066553</v>
      </c>
      <c r="AX72" s="357">
        <v>21686850.219999999</v>
      </c>
      <c r="AY72" s="357">
        <v>11498.860137857901</v>
      </c>
      <c r="AZ72" s="356">
        <v>3</v>
      </c>
    </row>
    <row r="73" spans="1:52" ht="15.6" customHeight="1" x14ac:dyDescent="0.2">
      <c r="A73" s="720">
        <v>67</v>
      </c>
      <c r="B73" s="351" t="s">
        <v>3</v>
      </c>
      <c r="C73" s="1358">
        <v>5371</v>
      </c>
      <c r="D73" s="1356">
        <v>2766</v>
      </c>
      <c r="E73" s="1356">
        <v>608.52</v>
      </c>
      <c r="F73" s="1551">
        <v>1714</v>
      </c>
      <c r="G73" s="1356">
        <v>102.83999999999999</v>
      </c>
      <c r="H73" s="1356">
        <v>585</v>
      </c>
      <c r="I73" s="1356">
        <v>877.5</v>
      </c>
      <c r="J73" s="1356">
        <v>417</v>
      </c>
      <c r="K73" s="1356">
        <v>250.2</v>
      </c>
      <c r="L73" s="1356">
        <v>2129</v>
      </c>
      <c r="M73" s="352">
        <v>5.6770000000000001E-2</v>
      </c>
      <c r="N73" s="1356">
        <v>304.91167000000002</v>
      </c>
      <c r="O73" s="1356">
        <v>2143.9716700000004</v>
      </c>
      <c r="P73" s="1356">
        <v>7514.9716700000008</v>
      </c>
      <c r="Q73" s="1363">
        <v>4015</v>
      </c>
      <c r="R73" s="1363">
        <v>30172611</v>
      </c>
      <c r="S73" s="1363">
        <v>7937642</v>
      </c>
      <c r="T73" s="1363">
        <v>7937642</v>
      </c>
      <c r="U73" s="1364">
        <v>22234969</v>
      </c>
      <c r="V73" s="353">
        <v>0.7369</v>
      </c>
      <c r="W73" s="353">
        <v>0.2631</v>
      </c>
      <c r="X73" s="354">
        <v>1477.8704151927016</v>
      </c>
      <c r="Y73" s="1363">
        <v>32489912</v>
      </c>
      <c r="Z73" s="1363">
        <v>24552270</v>
      </c>
      <c r="AA73" s="102">
        <v>0</v>
      </c>
      <c r="AB73" s="102">
        <v>10258687.74</v>
      </c>
      <c r="AC73" s="102">
        <v>10258687.74</v>
      </c>
      <c r="AD73" s="1363">
        <v>4642384.4803576795</v>
      </c>
      <c r="AE73" s="1369">
        <v>5616303</v>
      </c>
      <c r="AF73" s="102">
        <v>1046</v>
      </c>
      <c r="AG73" s="355">
        <v>0.54749999999999999</v>
      </c>
      <c r="AH73" s="1369">
        <v>27851272</v>
      </c>
      <c r="AI73" s="102">
        <v>5185</v>
      </c>
      <c r="AJ73" s="1369">
        <v>920360</v>
      </c>
      <c r="AK73" s="102">
        <v>171.35728914541053</v>
      </c>
      <c r="AL73" s="1369">
        <v>28771632</v>
      </c>
      <c r="AM73" s="102">
        <v>5356.8482591696147</v>
      </c>
      <c r="AN73" s="1371">
        <v>4763901</v>
      </c>
      <c r="AO73" s="357">
        <v>886.96723142803944</v>
      </c>
      <c r="AP73" s="1369">
        <v>32615173</v>
      </c>
      <c r="AQ73" s="102">
        <v>6072.4582014522439</v>
      </c>
      <c r="AR73" s="355">
        <v>0.64188562119271031</v>
      </c>
      <c r="AS73" s="356">
        <v>29</v>
      </c>
      <c r="AT73" s="102">
        <v>18196329.739999998</v>
      </c>
      <c r="AU73" s="102">
        <v>3387.88</v>
      </c>
      <c r="AV73" s="356">
        <v>48</v>
      </c>
      <c r="AW73" s="355">
        <v>0.35811437880728975</v>
      </c>
      <c r="AX73" s="357">
        <v>50811502.739999995</v>
      </c>
      <c r="AY73" s="357">
        <v>9460.3430906721278</v>
      </c>
      <c r="AZ73" s="356">
        <v>46</v>
      </c>
    </row>
    <row r="74" spans="1:52" ht="15.6" customHeight="1" x14ac:dyDescent="0.2">
      <c r="A74" s="720">
        <v>68</v>
      </c>
      <c r="B74" s="351" t="s">
        <v>2</v>
      </c>
      <c r="C74" s="1358">
        <v>1543</v>
      </c>
      <c r="D74" s="1356">
        <v>1439</v>
      </c>
      <c r="E74" s="1356">
        <v>316.58</v>
      </c>
      <c r="F74" s="1551">
        <v>885.5</v>
      </c>
      <c r="G74" s="1356">
        <v>53.129999999999995</v>
      </c>
      <c r="H74" s="1356">
        <v>159</v>
      </c>
      <c r="I74" s="1356">
        <v>238.5</v>
      </c>
      <c r="J74" s="1356">
        <v>6</v>
      </c>
      <c r="K74" s="1356">
        <v>3.5999999999999996</v>
      </c>
      <c r="L74" s="1356">
        <v>5957</v>
      </c>
      <c r="M74" s="352">
        <v>0.15884999999999999</v>
      </c>
      <c r="N74" s="1356">
        <v>245.10554999999999</v>
      </c>
      <c r="O74" s="1356">
        <v>856.91555000000005</v>
      </c>
      <c r="P74" s="1356">
        <v>2399.9155500000002</v>
      </c>
      <c r="Q74" s="1363">
        <v>4015</v>
      </c>
      <c r="R74" s="1363">
        <v>9635661</v>
      </c>
      <c r="S74" s="1363">
        <v>2051658</v>
      </c>
      <c r="T74" s="1363">
        <v>2051658</v>
      </c>
      <c r="U74" s="1364">
        <v>7584003</v>
      </c>
      <c r="V74" s="353">
        <v>0.78710000000000002</v>
      </c>
      <c r="W74" s="353">
        <v>0.21290000000000001</v>
      </c>
      <c r="X74" s="354">
        <v>1329.6552171095268</v>
      </c>
      <c r="Y74" s="1363">
        <v>5863194</v>
      </c>
      <c r="Z74" s="1363">
        <v>3811536</v>
      </c>
      <c r="AA74" s="102">
        <v>0</v>
      </c>
      <c r="AB74" s="102">
        <v>3276124.74</v>
      </c>
      <c r="AC74" s="102">
        <v>3276124.74</v>
      </c>
      <c r="AD74" s="1363">
        <v>1199677.5662911201</v>
      </c>
      <c r="AE74" s="1369">
        <v>2076447</v>
      </c>
      <c r="AF74" s="102">
        <v>1346</v>
      </c>
      <c r="AG74" s="355">
        <v>0.63380000000000003</v>
      </c>
      <c r="AH74" s="1369">
        <v>9660450</v>
      </c>
      <c r="AI74" s="102">
        <v>6261</v>
      </c>
      <c r="AJ74" s="1369">
        <v>264404</v>
      </c>
      <c r="AK74" s="102">
        <v>171.35709656513285</v>
      </c>
      <c r="AL74" s="1369">
        <v>9924854</v>
      </c>
      <c r="AM74" s="102">
        <v>6432.1801685029168</v>
      </c>
      <c r="AN74" s="1371">
        <v>1496798</v>
      </c>
      <c r="AO74" s="357">
        <v>970.05703175631891</v>
      </c>
      <c r="AP74" s="1369">
        <v>11157248</v>
      </c>
      <c r="AQ74" s="102">
        <v>7230.8801036941022</v>
      </c>
      <c r="AR74" s="355">
        <v>0.67681087017493791</v>
      </c>
      <c r="AS74" s="356">
        <v>18</v>
      </c>
      <c r="AT74" s="102">
        <v>5327782.74</v>
      </c>
      <c r="AU74" s="102">
        <v>3452.87</v>
      </c>
      <c r="AV74" s="356">
        <v>43</v>
      </c>
      <c r="AW74" s="355">
        <v>0.32318912982506215</v>
      </c>
      <c r="AX74" s="357">
        <v>16485030.74</v>
      </c>
      <c r="AY74" s="357">
        <v>10683.752909915749</v>
      </c>
      <c r="AZ74" s="356">
        <v>9</v>
      </c>
    </row>
    <row r="75" spans="1:52" ht="15.6" customHeight="1" x14ac:dyDescent="0.2">
      <c r="A75" s="720">
        <v>69</v>
      </c>
      <c r="B75" s="351" t="s">
        <v>91</v>
      </c>
      <c r="C75" s="1358">
        <v>4760</v>
      </c>
      <c r="D75" s="1356">
        <v>2403</v>
      </c>
      <c r="E75" s="1356">
        <v>528.66</v>
      </c>
      <c r="F75" s="1551">
        <v>2104</v>
      </c>
      <c r="G75" s="1356">
        <v>126.24</v>
      </c>
      <c r="H75" s="1356">
        <v>481</v>
      </c>
      <c r="I75" s="1356">
        <v>721.5</v>
      </c>
      <c r="J75" s="1356">
        <v>386</v>
      </c>
      <c r="K75" s="1356">
        <v>231.6</v>
      </c>
      <c r="L75" s="1356">
        <v>2740</v>
      </c>
      <c r="M75" s="352">
        <v>7.3069999999999996E-2</v>
      </c>
      <c r="N75" s="1356">
        <v>347.81319999999999</v>
      </c>
      <c r="O75" s="1356">
        <v>1955.8132000000001</v>
      </c>
      <c r="P75" s="1356">
        <v>6715.8132000000005</v>
      </c>
      <c r="Q75" s="1363">
        <v>4015</v>
      </c>
      <c r="R75" s="1363">
        <v>26963990</v>
      </c>
      <c r="S75" s="1363">
        <v>5081223</v>
      </c>
      <c r="T75" s="1363">
        <v>5081223</v>
      </c>
      <c r="U75" s="1364">
        <v>21882767</v>
      </c>
      <c r="V75" s="353">
        <v>0.81159999999999999</v>
      </c>
      <c r="W75" s="353">
        <v>0.18840000000000001</v>
      </c>
      <c r="X75" s="354">
        <v>1067.4838235294117</v>
      </c>
      <c r="Y75" s="1363">
        <v>19134961</v>
      </c>
      <c r="Z75" s="1363">
        <v>14053738</v>
      </c>
      <c r="AA75" s="102">
        <v>0</v>
      </c>
      <c r="AB75" s="102">
        <v>9167756.6000000015</v>
      </c>
      <c r="AC75" s="102">
        <v>9167756.6000000015</v>
      </c>
      <c r="AD75" s="1363">
        <v>2970793.1907168003</v>
      </c>
      <c r="AE75" s="1369">
        <v>6196963</v>
      </c>
      <c r="AF75" s="102">
        <v>1302</v>
      </c>
      <c r="AG75" s="355">
        <v>0.67600000000000005</v>
      </c>
      <c r="AH75" s="1369">
        <v>28079730</v>
      </c>
      <c r="AI75" s="102">
        <v>5899</v>
      </c>
      <c r="AJ75" s="1369">
        <v>815661</v>
      </c>
      <c r="AK75" s="102">
        <v>171.35735294117646</v>
      </c>
      <c r="AL75" s="1369">
        <v>28895391</v>
      </c>
      <c r="AM75" s="102">
        <v>6070.4602941176472</v>
      </c>
      <c r="AN75" s="1371">
        <v>4174650</v>
      </c>
      <c r="AO75" s="357">
        <v>877.02731092436977</v>
      </c>
      <c r="AP75" s="1369">
        <v>32254380</v>
      </c>
      <c r="AQ75" s="102">
        <v>6776.1302521008402</v>
      </c>
      <c r="AR75" s="355">
        <v>0.69359246896217797</v>
      </c>
      <c r="AS75" s="356">
        <v>14</v>
      </c>
      <c r="AT75" s="102">
        <v>14248979.6</v>
      </c>
      <c r="AU75" s="102">
        <v>2993.48</v>
      </c>
      <c r="AV75" s="356">
        <v>57</v>
      </c>
      <c r="AW75" s="355">
        <v>0.30640753103782203</v>
      </c>
      <c r="AX75" s="357">
        <v>46503359.600000001</v>
      </c>
      <c r="AY75" s="357">
        <v>9769.6133613445381</v>
      </c>
      <c r="AZ75" s="356">
        <v>29</v>
      </c>
    </row>
    <row r="76" spans="1:52" ht="15.6" customHeight="1" thickBot="1" x14ac:dyDescent="0.25">
      <c r="A76" s="510"/>
      <c r="B76" s="509" t="s">
        <v>4</v>
      </c>
      <c r="C76" s="1361">
        <v>665649</v>
      </c>
      <c r="D76" s="1361">
        <v>482790</v>
      </c>
      <c r="E76" s="1361">
        <v>106213.8</v>
      </c>
      <c r="F76" s="1553">
        <v>297110</v>
      </c>
      <c r="G76" s="1361">
        <v>17826.599999999999</v>
      </c>
      <c r="H76" s="1361">
        <v>91259</v>
      </c>
      <c r="I76" s="1361">
        <v>136888.5</v>
      </c>
      <c r="J76" s="1361">
        <v>26734</v>
      </c>
      <c r="K76" s="1361">
        <v>16040.399999999998</v>
      </c>
      <c r="L76" s="1361">
        <v>191655</v>
      </c>
      <c r="M76" s="729"/>
      <c r="N76" s="1361">
        <v>13083.224040000003</v>
      </c>
      <c r="O76" s="1361">
        <v>290052.52403999987</v>
      </c>
      <c r="P76" s="1361">
        <v>955701.52404000016</v>
      </c>
      <c r="Q76" s="108">
        <v>4015</v>
      </c>
      <c r="R76" s="108">
        <v>3837141618</v>
      </c>
      <c r="S76" s="108">
        <v>1346120037</v>
      </c>
      <c r="T76" s="108">
        <v>1342837689</v>
      </c>
      <c r="U76" s="730">
        <v>2494303929</v>
      </c>
      <c r="V76" s="731">
        <v>0.65</v>
      </c>
      <c r="W76" s="731">
        <v>0.35</v>
      </c>
      <c r="X76" s="732">
        <v>2017.3359968992668</v>
      </c>
      <c r="Y76" s="108">
        <v>3883182323</v>
      </c>
      <c r="Z76" s="108">
        <v>2538571726</v>
      </c>
      <c r="AA76" s="108">
        <v>0</v>
      </c>
      <c r="AB76" s="108">
        <v>1304628150.1200004</v>
      </c>
      <c r="AC76" s="108">
        <v>1264920469.8799999</v>
      </c>
      <c r="AD76" s="108">
        <v>771712926.5950799</v>
      </c>
      <c r="AE76" s="730">
        <v>505651896</v>
      </c>
      <c r="AF76" s="108">
        <v>760</v>
      </c>
      <c r="AG76" s="734">
        <v>0.3997</v>
      </c>
      <c r="AH76" s="730">
        <v>2999955825</v>
      </c>
      <c r="AI76" s="108">
        <v>4507</v>
      </c>
      <c r="AJ76" s="730">
        <v>143357830</v>
      </c>
      <c r="AK76" s="108">
        <v>215.3655004364162</v>
      </c>
      <c r="AL76" s="730">
        <v>3143313655</v>
      </c>
      <c r="AM76" s="108">
        <v>4722.1788885734077</v>
      </c>
      <c r="AN76" s="730">
        <v>613823053</v>
      </c>
      <c r="AO76" s="108">
        <v>922.14222961350504</v>
      </c>
      <c r="AP76" s="730">
        <v>3613778878</v>
      </c>
      <c r="AQ76" s="108">
        <v>5428.9556177504965</v>
      </c>
      <c r="AR76" s="734">
        <v>0.58084985375450759</v>
      </c>
      <c r="AS76" s="733"/>
      <c r="AT76" s="108">
        <v>2607758158.8799987</v>
      </c>
      <c r="AU76" s="108">
        <v>3917.62</v>
      </c>
      <c r="AV76" s="733"/>
      <c r="AW76" s="734">
        <v>0.41915014624549235</v>
      </c>
      <c r="AX76" s="108">
        <v>6221537036.8799992</v>
      </c>
      <c r="AY76" s="108">
        <v>9346.5730991558594</v>
      </c>
      <c r="AZ76" s="733"/>
    </row>
    <row r="77" spans="1:52" ht="15.6" customHeight="1" thickTop="1" thickBot="1" x14ac:dyDescent="0.25">
      <c r="A77" s="596"/>
      <c r="B77" s="350"/>
      <c r="C77" s="1361"/>
      <c r="D77" s="1361"/>
      <c r="E77" s="1361"/>
      <c r="F77" s="1361"/>
      <c r="G77" s="1361"/>
      <c r="H77" s="1361"/>
      <c r="I77" s="1361"/>
      <c r="J77" s="1361"/>
      <c r="K77" s="1361"/>
      <c r="L77" s="1361"/>
      <c r="M77" s="1361"/>
      <c r="N77" s="1361"/>
      <c r="O77" s="1361"/>
      <c r="P77" s="1361"/>
      <c r="Q77" s="108"/>
      <c r="R77" s="108"/>
      <c r="S77" s="108"/>
      <c r="T77" s="108"/>
      <c r="U77" s="730"/>
      <c r="V77" s="731"/>
      <c r="W77" s="731"/>
      <c r="X77" s="732"/>
      <c r="Y77" s="108"/>
      <c r="Z77" s="108"/>
      <c r="AA77" s="108"/>
      <c r="AB77" s="108"/>
      <c r="AC77" s="108"/>
      <c r="AD77" s="108"/>
      <c r="AE77" s="730"/>
      <c r="AF77" s="108"/>
      <c r="AG77" s="734"/>
      <c r="AH77" s="730"/>
      <c r="AI77" s="108"/>
      <c r="AJ77" s="730"/>
      <c r="AK77" s="108"/>
      <c r="AL77" s="730"/>
      <c r="AM77" s="108"/>
      <c r="AN77" s="730"/>
      <c r="AO77" s="108"/>
      <c r="AP77" s="730"/>
      <c r="AQ77" s="108"/>
      <c r="AR77" s="734"/>
      <c r="AS77" s="733"/>
      <c r="AT77" s="108"/>
      <c r="AU77" s="108"/>
      <c r="AV77" s="733"/>
      <c r="AW77" s="734"/>
      <c r="AX77" s="108"/>
      <c r="AY77" s="108"/>
      <c r="AZ77" s="733"/>
    </row>
    <row r="78" spans="1:52" ht="15.6" customHeight="1" thickTop="1" thickBot="1" x14ac:dyDescent="0.25">
      <c r="A78" s="596"/>
      <c r="B78" s="350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08"/>
      <c r="R78" s="108"/>
      <c r="S78" s="108"/>
      <c r="T78" s="108"/>
      <c r="U78" s="730"/>
      <c r="V78" s="731"/>
      <c r="W78" s="731"/>
      <c r="X78" s="732"/>
      <c r="Y78" s="108"/>
      <c r="Z78" s="108"/>
      <c r="AA78" s="108"/>
      <c r="AB78" s="108"/>
      <c r="AC78" s="108"/>
      <c r="AD78" s="108"/>
      <c r="AE78" s="730"/>
      <c r="AF78" s="108"/>
      <c r="AG78" s="734"/>
      <c r="AH78" s="730"/>
      <c r="AI78" s="108"/>
      <c r="AJ78" s="730"/>
      <c r="AK78" s="108"/>
      <c r="AL78" s="730"/>
      <c r="AM78" s="108"/>
      <c r="AN78" s="730"/>
      <c r="AO78" s="108"/>
      <c r="AP78" s="730"/>
      <c r="AQ78" s="108"/>
      <c r="AR78" s="734"/>
      <c r="AS78" s="733"/>
      <c r="AT78" s="108"/>
      <c r="AU78" s="108"/>
      <c r="AV78" s="733"/>
      <c r="AW78" s="734"/>
      <c r="AX78" s="108"/>
      <c r="AY78" s="108"/>
      <c r="AZ78" s="733"/>
    </row>
    <row r="79" spans="1:52" ht="17.45" customHeight="1" thickTop="1" x14ac:dyDescent="0.2">
      <c r="A79" s="349"/>
      <c r="B79" s="514"/>
      <c r="C79" s="515"/>
      <c r="D79" s="515"/>
      <c r="E79" s="517"/>
      <c r="F79" s="515"/>
      <c r="G79" s="516"/>
      <c r="H79" s="516"/>
      <c r="I79" s="516"/>
      <c r="J79" s="516"/>
      <c r="K79" s="516"/>
      <c r="L79" s="101"/>
      <c r="M79" s="518"/>
      <c r="N79" s="101"/>
      <c r="O79" s="358"/>
      <c r="P79" s="358"/>
      <c r="Q79" s="101"/>
      <c r="R79" s="101"/>
      <c r="S79" s="101"/>
      <c r="T79" s="101"/>
      <c r="U79" s="519"/>
      <c r="V79" s="101"/>
      <c r="W79" s="101"/>
      <c r="X79" s="101"/>
      <c r="Y79" s="101"/>
      <c r="Z79" s="520"/>
      <c r="AA79" s="101"/>
      <c r="AB79" s="101"/>
      <c r="AC79" s="101"/>
      <c r="AD79" s="101"/>
      <c r="AE79" s="101"/>
      <c r="AF79" s="101"/>
      <c r="AG79" s="101"/>
      <c r="AH79" s="520"/>
      <c r="AI79" s="101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1"/>
      <c r="AZ79" s="521"/>
    </row>
    <row r="80" spans="1:52" ht="17.45" hidden="1" customHeight="1" x14ac:dyDescent="0.2">
      <c r="A80" s="522"/>
      <c r="B80" s="523"/>
      <c r="C80" s="524"/>
      <c r="D80" s="525"/>
      <c r="E80" s="523"/>
      <c r="F80" s="526"/>
      <c r="G80" s="523"/>
      <c r="H80" s="523"/>
      <c r="I80" s="523"/>
      <c r="J80" s="523"/>
      <c r="K80" s="523"/>
      <c r="L80" s="527"/>
      <c r="M80" s="527"/>
      <c r="N80" s="1234"/>
      <c r="O80" s="1234"/>
      <c r="P80" s="527"/>
      <c r="Q80" s="528"/>
      <c r="R80" s="535"/>
      <c r="S80" s="508"/>
      <c r="T80" s="508"/>
      <c r="U80" s="533"/>
      <c r="V80" s="101"/>
      <c r="W80" s="101"/>
      <c r="X80" s="101"/>
      <c r="Y80" s="101"/>
      <c r="Z80" s="86" t="s">
        <v>406</v>
      </c>
      <c r="AA80" s="101"/>
      <c r="AB80" s="101"/>
      <c r="AC80" s="101"/>
      <c r="AD80" s="101"/>
      <c r="AE80" s="529"/>
      <c r="AF80" s="101"/>
      <c r="AG80" s="702"/>
      <c r="AH80" s="703"/>
      <c r="AI80" s="702"/>
      <c r="AJ80" s="703"/>
      <c r="AK80" s="702"/>
      <c r="AL80" s="703"/>
      <c r="AM80" s="702"/>
      <c r="AN80" s="703"/>
      <c r="AO80" s="702"/>
      <c r="AP80" s="703"/>
      <c r="AQ80" s="101"/>
      <c r="AR80" s="101"/>
      <c r="AS80" s="101"/>
      <c r="AT80" s="101"/>
      <c r="AU80" s="101"/>
      <c r="AV80" s="101"/>
      <c r="AW80" s="702"/>
      <c r="AX80" s="703"/>
      <c r="AY80" s="101"/>
      <c r="AZ80" s="101"/>
    </row>
    <row r="81" spans="1:52" ht="17.45" hidden="1" customHeight="1" thickBot="1" x14ac:dyDescent="0.25">
      <c r="A81" s="349"/>
      <c r="B81" s="516"/>
      <c r="C81" s="530"/>
      <c r="D81" s="515"/>
      <c r="E81" s="516"/>
      <c r="F81" s="516"/>
      <c r="G81" s="516"/>
      <c r="H81" s="516"/>
      <c r="I81" s="516"/>
      <c r="J81" s="516"/>
      <c r="K81" s="516"/>
      <c r="L81" s="101"/>
      <c r="M81" s="518"/>
      <c r="N81" s="101"/>
      <c r="O81" s="101"/>
      <c r="P81" s="101"/>
      <c r="Q81" s="531"/>
      <c r="R81" s="536"/>
      <c r="S81" s="508"/>
      <c r="T81" s="508"/>
      <c r="U81" s="508"/>
      <c r="V81" s="101"/>
      <c r="W81" s="101"/>
      <c r="X81" s="101"/>
      <c r="Y81" s="101"/>
      <c r="Z81" s="87">
        <v>1772908</v>
      </c>
      <c r="AA81" s="101"/>
      <c r="AB81" s="101"/>
      <c r="AC81" s="101"/>
      <c r="AD81" s="101"/>
      <c r="AE81" s="101"/>
      <c r="AF81" s="101"/>
      <c r="AG81" s="704"/>
      <c r="AH81" s="705"/>
      <c r="AI81" s="704"/>
      <c r="AJ81" s="705"/>
      <c r="AK81" s="704"/>
      <c r="AL81" s="705"/>
      <c r="AM81" s="704"/>
      <c r="AN81" s="705"/>
      <c r="AO81" s="704"/>
      <c r="AP81" s="705"/>
      <c r="AQ81" s="101"/>
      <c r="AR81" s="101"/>
      <c r="AS81" s="101"/>
      <c r="AT81" s="101"/>
      <c r="AU81" s="101"/>
      <c r="AV81" s="101"/>
      <c r="AW81" s="704"/>
      <c r="AX81" s="705"/>
      <c r="AY81" s="101"/>
      <c r="AZ81" s="101"/>
    </row>
    <row r="82" spans="1:52" ht="17.45" customHeight="1" x14ac:dyDescent="0.2">
      <c r="A82" s="349"/>
      <c r="B82" s="516"/>
      <c r="C82" s="520"/>
      <c r="D82" s="532"/>
      <c r="E82" s="532"/>
      <c r="F82" s="532"/>
      <c r="G82" s="532"/>
      <c r="H82" s="532"/>
      <c r="I82" s="532"/>
      <c r="J82" s="532"/>
      <c r="K82" s="532"/>
      <c r="L82" s="101"/>
      <c r="M82" s="518"/>
      <c r="N82" s="101"/>
      <c r="O82" s="101"/>
      <c r="P82" s="101"/>
      <c r="Q82" s="101"/>
      <c r="R82" s="701"/>
      <c r="S82" s="508"/>
      <c r="T82" s="534"/>
      <c r="U82" s="534"/>
      <c r="V82" s="520"/>
      <c r="W82" s="520"/>
      <c r="X82" s="520"/>
      <c r="Y82" s="520"/>
      <c r="Z82" s="520"/>
      <c r="AA82" s="520"/>
      <c r="AB82" s="520"/>
      <c r="AC82" s="520"/>
      <c r="AD82" s="520"/>
      <c r="AE82" s="520"/>
      <c r="AF82" s="520"/>
      <c r="AG82" s="520"/>
      <c r="AH82" s="520"/>
      <c r="AI82" s="520"/>
      <c r="AJ82" s="520"/>
      <c r="AK82" s="520"/>
      <c r="AL82" s="520"/>
      <c r="AM82" s="520"/>
      <c r="AN82" s="520"/>
      <c r="AO82" s="521"/>
      <c r="AP82" s="520"/>
      <c r="AQ82" s="521"/>
      <c r="AR82" s="521"/>
      <c r="AS82" s="521"/>
      <c r="AT82" s="101"/>
      <c r="AU82" s="521"/>
      <c r="AV82" s="521"/>
      <c r="AW82" s="521"/>
      <c r="AX82" s="520"/>
      <c r="AY82" s="520"/>
      <c r="AZ82" s="520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3">
    <mergeCell ref="AW2:AW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  <mergeCell ref="AR2:AR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K2:AK3"/>
    <mergeCell ref="AN2:AN3"/>
    <mergeCell ref="AO2:AO3"/>
    <mergeCell ref="AP2:AP3"/>
    <mergeCell ref="AQ2:AQ3"/>
    <mergeCell ref="AX2:AX3"/>
    <mergeCell ref="AY2:AY3"/>
    <mergeCell ref="AZ2:AZ3"/>
    <mergeCell ref="A1:B3"/>
    <mergeCell ref="AS2:AS3"/>
    <mergeCell ref="AT2:AT3"/>
    <mergeCell ref="AU2:AU3"/>
    <mergeCell ref="AV2:AV3"/>
    <mergeCell ref="AI2:AI3"/>
    <mergeCell ref="AJ2:AJ3"/>
    <mergeCell ref="AL2:AL3"/>
    <mergeCell ref="AM2:AM3"/>
    <mergeCell ref="AD2:AD3"/>
    <mergeCell ref="AE2:AE3"/>
    <mergeCell ref="AF2:AF3"/>
    <mergeCell ref="AG2:AG3"/>
  </mergeCells>
  <phoneticPr fontId="0" type="noConversion"/>
  <conditionalFormatting sqref="T7:T75">
    <cfRule type="expression" dxfId="68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FY2021-22 Budget Letter
Level 1 Base Cost and Level 2 Reward Incentive</oddHeader>
    <oddFooter>&amp;R&amp;P</oddFooter>
  </headerFooter>
  <colBreaks count="5" manualBreakCount="5">
    <brk id="11" max="75" man="1"/>
    <brk id="19" max="1048575" man="1"/>
    <brk id="26" max="75" man="1"/>
    <brk id="35" max="75" man="1"/>
    <brk id="43" max="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L82"/>
  <sheetViews>
    <sheetView workbookViewId="0">
      <selection sqref="A1:B3"/>
    </sheetView>
  </sheetViews>
  <sheetFormatPr defaultColWidth="12.5703125" defaultRowHeight="12.75" x14ac:dyDescent="0.2"/>
  <cols>
    <col min="1" max="1" width="4.28515625" style="337" customWidth="1"/>
    <col min="2" max="2" width="19.7109375" style="337" customWidth="1"/>
    <col min="3" max="3" width="13.7109375" style="337" customWidth="1"/>
    <col min="4" max="4" width="18" style="337" customWidth="1"/>
    <col min="5" max="5" width="16" style="337" customWidth="1"/>
    <col min="6" max="6" width="14.85546875" style="337" customWidth="1"/>
    <col min="7" max="7" width="16" style="337" customWidth="1"/>
    <col min="8" max="9" width="17.5703125" style="337" customWidth="1"/>
    <col min="10" max="11" width="19.140625" style="337" customWidth="1"/>
    <col min="12" max="12" width="2" style="337" customWidth="1"/>
    <col min="13" max="16384" width="12.5703125" style="337"/>
  </cols>
  <sheetData>
    <row r="1" spans="1:11" ht="30" customHeight="1" x14ac:dyDescent="0.2">
      <c r="A1" s="1885" t="s">
        <v>93</v>
      </c>
      <c r="B1" s="1886"/>
      <c r="C1" s="1898" t="s">
        <v>317</v>
      </c>
      <c r="D1" s="1899"/>
      <c r="E1" s="1893" t="s">
        <v>987</v>
      </c>
      <c r="F1" s="1894"/>
      <c r="G1" s="1895"/>
      <c r="H1" s="1905" t="s">
        <v>1108</v>
      </c>
      <c r="I1" s="1906"/>
      <c r="J1" s="1900" t="s">
        <v>1207</v>
      </c>
      <c r="K1" s="1900" t="s">
        <v>1208</v>
      </c>
    </row>
    <row r="2" spans="1:11" ht="112.5" customHeight="1" x14ac:dyDescent="0.2">
      <c r="A2" s="1860"/>
      <c r="B2" s="1861"/>
      <c r="C2" s="1889" t="s">
        <v>1109</v>
      </c>
      <c r="D2" s="1891" t="s">
        <v>1206</v>
      </c>
      <c r="E2" s="1896" t="s">
        <v>316</v>
      </c>
      <c r="F2" s="1903" t="s">
        <v>1204</v>
      </c>
      <c r="G2" s="710" t="s">
        <v>995</v>
      </c>
      <c r="H2" s="1896" t="s">
        <v>1204</v>
      </c>
      <c r="I2" s="710" t="s">
        <v>1110</v>
      </c>
      <c r="J2" s="1901"/>
      <c r="K2" s="1901"/>
    </row>
    <row r="3" spans="1:11" ht="15.75" customHeight="1" x14ac:dyDescent="0.2">
      <c r="A3" s="1887"/>
      <c r="B3" s="1888"/>
      <c r="C3" s="1890"/>
      <c r="D3" s="1892"/>
      <c r="E3" s="1897"/>
      <c r="F3" s="1904"/>
      <c r="G3" s="816">
        <v>71.35727420327504</v>
      </c>
      <c r="H3" s="1897"/>
      <c r="I3" s="817">
        <v>100</v>
      </c>
      <c r="J3" s="1902"/>
      <c r="K3" s="1902"/>
    </row>
    <row r="4" spans="1:11" s="820" customFormat="1" ht="14.25" customHeight="1" x14ac:dyDescent="0.2">
      <c r="A4" s="818"/>
      <c r="B4" s="819"/>
      <c r="C4" s="1077">
        <v>1</v>
      </c>
      <c r="D4" s="1077">
        <v>2</v>
      </c>
      <c r="E4" s="1077">
        <v>3</v>
      </c>
      <c r="F4" s="1077">
        <v>4</v>
      </c>
      <c r="G4" s="1077">
        <v>5</v>
      </c>
      <c r="H4" s="1077">
        <v>6</v>
      </c>
      <c r="I4" s="1077">
        <v>7</v>
      </c>
      <c r="J4" s="1077">
        <v>8</v>
      </c>
      <c r="K4" s="1077">
        <v>9</v>
      </c>
    </row>
    <row r="5" spans="1:11" s="821" customFormat="1" ht="22.5" hidden="1" x14ac:dyDescent="0.2">
      <c r="A5" s="738"/>
      <c r="B5" s="738"/>
      <c r="C5" s="740" t="s">
        <v>705</v>
      </c>
      <c r="D5" s="740" t="s">
        <v>595</v>
      </c>
      <c r="E5" s="740" t="s">
        <v>705</v>
      </c>
      <c r="F5" s="740" t="s">
        <v>595</v>
      </c>
      <c r="G5" s="739" t="s">
        <v>831</v>
      </c>
      <c r="H5" s="740" t="s">
        <v>594</v>
      </c>
      <c r="I5" s="739" t="s">
        <v>832</v>
      </c>
      <c r="J5" s="740" t="s">
        <v>595</v>
      </c>
      <c r="K5" s="740" t="s">
        <v>595</v>
      </c>
    </row>
    <row r="6" spans="1:11" s="821" customFormat="1" ht="14.25" customHeight="1" x14ac:dyDescent="0.2">
      <c r="A6" s="738"/>
      <c r="B6" s="738"/>
      <c r="C6" s="1078" t="s">
        <v>702</v>
      </c>
      <c r="D6" s="1078" t="s">
        <v>1252</v>
      </c>
      <c r="E6" s="1078" t="s">
        <v>702</v>
      </c>
      <c r="F6" s="1079" t="s">
        <v>1253</v>
      </c>
      <c r="G6" s="1079" t="s">
        <v>1240</v>
      </c>
      <c r="H6" s="1078" t="s">
        <v>1253</v>
      </c>
      <c r="I6" s="1079" t="s">
        <v>998</v>
      </c>
      <c r="J6" s="1079" t="s">
        <v>996</v>
      </c>
      <c r="K6" s="1079" t="s">
        <v>997</v>
      </c>
    </row>
    <row r="7" spans="1:11" ht="15.6" customHeight="1" x14ac:dyDescent="0.2">
      <c r="A7" s="410">
        <v>1</v>
      </c>
      <c r="B7" s="411" t="s">
        <v>5</v>
      </c>
      <c r="C7" s="104">
        <v>777.48</v>
      </c>
      <c r="D7" s="104">
        <v>7228232</v>
      </c>
      <c r="E7" s="1374">
        <v>0</v>
      </c>
      <c r="F7" s="822">
        <v>9297</v>
      </c>
      <c r="G7" s="104">
        <v>663409</v>
      </c>
      <c r="H7" s="822">
        <v>9297</v>
      </c>
      <c r="I7" s="104">
        <v>929700</v>
      </c>
      <c r="J7" s="104">
        <v>1593109</v>
      </c>
      <c r="K7" s="104">
        <v>8821341</v>
      </c>
    </row>
    <row r="8" spans="1:11" ht="15.6" customHeight="1" x14ac:dyDescent="0.2">
      <c r="A8" s="410">
        <v>2</v>
      </c>
      <c r="B8" s="411" t="s">
        <v>6</v>
      </c>
      <c r="C8" s="104">
        <v>842.32</v>
      </c>
      <c r="D8" s="104">
        <v>3271571</v>
      </c>
      <c r="E8" s="1374">
        <v>0</v>
      </c>
      <c r="F8" s="822">
        <v>3884</v>
      </c>
      <c r="G8" s="104">
        <v>277152</v>
      </c>
      <c r="H8" s="822">
        <v>3884</v>
      </c>
      <c r="I8" s="104">
        <v>388400</v>
      </c>
      <c r="J8" s="104">
        <v>665552</v>
      </c>
      <c r="K8" s="104">
        <v>3937123</v>
      </c>
    </row>
    <row r="9" spans="1:11" ht="15.6" customHeight="1" x14ac:dyDescent="0.2">
      <c r="A9" s="410">
        <v>3</v>
      </c>
      <c r="B9" s="411" t="s">
        <v>7</v>
      </c>
      <c r="C9" s="104">
        <v>596.84</v>
      </c>
      <c r="D9" s="104">
        <v>13729707</v>
      </c>
      <c r="E9" s="1374">
        <v>0</v>
      </c>
      <c r="F9" s="822">
        <v>23004</v>
      </c>
      <c r="G9" s="104">
        <v>1641503</v>
      </c>
      <c r="H9" s="822">
        <v>23004</v>
      </c>
      <c r="I9" s="104">
        <v>2300400</v>
      </c>
      <c r="J9" s="104">
        <v>3941903</v>
      </c>
      <c r="K9" s="104">
        <v>17671610</v>
      </c>
    </row>
    <row r="10" spans="1:11" ht="15.6" customHeight="1" x14ac:dyDescent="0.2">
      <c r="A10" s="410">
        <v>4</v>
      </c>
      <c r="B10" s="411" t="s">
        <v>8</v>
      </c>
      <c r="C10" s="104">
        <v>585.76</v>
      </c>
      <c r="D10" s="104">
        <v>1734435</v>
      </c>
      <c r="E10" s="1374">
        <v>0</v>
      </c>
      <c r="F10" s="822">
        <v>2961</v>
      </c>
      <c r="G10" s="104">
        <v>211289</v>
      </c>
      <c r="H10" s="822">
        <v>2961</v>
      </c>
      <c r="I10" s="104">
        <v>296100</v>
      </c>
      <c r="J10" s="104">
        <v>507389</v>
      </c>
      <c r="K10" s="104">
        <v>2241824</v>
      </c>
    </row>
    <row r="11" spans="1:11" ht="15.6" customHeight="1" x14ac:dyDescent="0.2">
      <c r="A11" s="397">
        <v>5</v>
      </c>
      <c r="B11" s="398" t="s">
        <v>9</v>
      </c>
      <c r="C11" s="373">
        <v>555.91</v>
      </c>
      <c r="D11" s="373">
        <v>2903518</v>
      </c>
      <c r="E11" s="1375">
        <v>0</v>
      </c>
      <c r="F11" s="823">
        <v>5223</v>
      </c>
      <c r="G11" s="373">
        <v>372699</v>
      </c>
      <c r="H11" s="823">
        <v>5223</v>
      </c>
      <c r="I11" s="373">
        <v>522300</v>
      </c>
      <c r="J11" s="373">
        <v>894999</v>
      </c>
      <c r="K11" s="373">
        <v>3798517</v>
      </c>
    </row>
    <row r="12" spans="1:11" ht="15.6" customHeight="1" x14ac:dyDescent="0.2">
      <c r="A12" s="410">
        <v>6</v>
      </c>
      <c r="B12" s="411" t="s">
        <v>10</v>
      </c>
      <c r="C12" s="104">
        <v>545.4799999999999</v>
      </c>
      <c r="D12" s="824">
        <v>3071052</v>
      </c>
      <c r="E12" s="1374">
        <v>0</v>
      </c>
      <c r="F12" s="822">
        <v>5630</v>
      </c>
      <c r="G12" s="104">
        <v>401741</v>
      </c>
      <c r="H12" s="822">
        <v>5630</v>
      </c>
      <c r="I12" s="104">
        <v>563000</v>
      </c>
      <c r="J12" s="104">
        <v>964741</v>
      </c>
      <c r="K12" s="104">
        <v>4035793</v>
      </c>
    </row>
    <row r="13" spans="1:11" ht="15.6" customHeight="1" x14ac:dyDescent="0.2">
      <c r="A13" s="410">
        <v>7</v>
      </c>
      <c r="B13" s="411" t="s">
        <v>11</v>
      </c>
      <c r="C13" s="104">
        <v>756.91999999999985</v>
      </c>
      <c r="D13" s="104">
        <v>1489619</v>
      </c>
      <c r="E13" s="1374">
        <v>0</v>
      </c>
      <c r="F13" s="822">
        <v>1968</v>
      </c>
      <c r="G13" s="104">
        <v>140431</v>
      </c>
      <c r="H13" s="822">
        <v>1968</v>
      </c>
      <c r="I13" s="104">
        <v>196800</v>
      </c>
      <c r="J13" s="104">
        <v>337231</v>
      </c>
      <c r="K13" s="104">
        <v>1826850</v>
      </c>
    </row>
    <row r="14" spans="1:11" ht="15.6" customHeight="1" x14ac:dyDescent="0.2">
      <c r="A14" s="410">
        <v>8</v>
      </c>
      <c r="B14" s="411" t="s">
        <v>12</v>
      </c>
      <c r="C14" s="104">
        <v>725.76</v>
      </c>
      <c r="D14" s="104">
        <v>16010266</v>
      </c>
      <c r="E14" s="1374">
        <v>0</v>
      </c>
      <c r="F14" s="822">
        <v>22060</v>
      </c>
      <c r="G14" s="104">
        <v>1574141</v>
      </c>
      <c r="H14" s="822">
        <v>22060</v>
      </c>
      <c r="I14" s="104">
        <v>2206000</v>
      </c>
      <c r="J14" s="104">
        <v>3780141</v>
      </c>
      <c r="K14" s="104">
        <v>19790407</v>
      </c>
    </row>
    <row r="15" spans="1:11" ht="15.6" customHeight="1" x14ac:dyDescent="0.2">
      <c r="A15" s="410">
        <v>9</v>
      </c>
      <c r="B15" s="411" t="s">
        <v>13</v>
      </c>
      <c r="C15" s="104">
        <v>744.76</v>
      </c>
      <c r="D15" s="104">
        <v>27264919</v>
      </c>
      <c r="E15" s="1374">
        <v>0</v>
      </c>
      <c r="F15" s="822">
        <v>36609</v>
      </c>
      <c r="G15" s="104">
        <v>2612318</v>
      </c>
      <c r="H15" s="822">
        <v>36609</v>
      </c>
      <c r="I15" s="104">
        <v>3660900</v>
      </c>
      <c r="J15" s="104">
        <v>6273218</v>
      </c>
      <c r="K15" s="104">
        <v>33538137</v>
      </c>
    </row>
    <row r="16" spans="1:11" ht="15.6" customHeight="1" x14ac:dyDescent="0.2">
      <c r="A16" s="397">
        <v>10</v>
      </c>
      <c r="B16" s="398" t="s">
        <v>14</v>
      </c>
      <c r="C16" s="373">
        <v>608.04000000000008</v>
      </c>
      <c r="D16" s="373">
        <v>17502431</v>
      </c>
      <c r="E16" s="1375">
        <v>0</v>
      </c>
      <c r="F16" s="823">
        <v>28785</v>
      </c>
      <c r="G16" s="373">
        <v>2054019</v>
      </c>
      <c r="H16" s="823">
        <v>28785</v>
      </c>
      <c r="I16" s="373">
        <v>2878500</v>
      </c>
      <c r="J16" s="373">
        <v>4932519</v>
      </c>
      <c r="K16" s="373">
        <v>22434950</v>
      </c>
    </row>
    <row r="17" spans="1:11" ht="15.6" customHeight="1" x14ac:dyDescent="0.2">
      <c r="A17" s="410">
        <v>11</v>
      </c>
      <c r="B17" s="411" t="s">
        <v>15</v>
      </c>
      <c r="C17" s="104">
        <v>706.55</v>
      </c>
      <c r="D17" s="824">
        <v>1056999</v>
      </c>
      <c r="E17" s="1374">
        <v>0</v>
      </c>
      <c r="F17" s="822">
        <v>1496</v>
      </c>
      <c r="G17" s="104">
        <v>106750</v>
      </c>
      <c r="H17" s="822">
        <v>1496</v>
      </c>
      <c r="I17" s="104">
        <v>149600</v>
      </c>
      <c r="J17" s="104">
        <v>256350</v>
      </c>
      <c r="K17" s="104">
        <v>1313349</v>
      </c>
    </row>
    <row r="18" spans="1:11" ht="15.6" customHeight="1" x14ac:dyDescent="0.2">
      <c r="A18" s="410">
        <v>12</v>
      </c>
      <c r="B18" s="411" t="s">
        <v>16</v>
      </c>
      <c r="C18" s="104">
        <v>1063.31</v>
      </c>
      <c r="D18" s="104">
        <v>1202604</v>
      </c>
      <c r="E18" s="1374">
        <v>0</v>
      </c>
      <c r="F18" s="822">
        <v>1131</v>
      </c>
      <c r="G18" s="104">
        <v>80705</v>
      </c>
      <c r="H18" s="822">
        <v>1131</v>
      </c>
      <c r="I18" s="104">
        <v>113100</v>
      </c>
      <c r="J18" s="104">
        <v>193805</v>
      </c>
      <c r="K18" s="104">
        <v>1396409</v>
      </c>
    </row>
    <row r="19" spans="1:11" ht="15.6" customHeight="1" x14ac:dyDescent="0.2">
      <c r="A19" s="410">
        <v>13</v>
      </c>
      <c r="B19" s="411" t="s">
        <v>17</v>
      </c>
      <c r="C19" s="104">
        <v>749.43000000000006</v>
      </c>
      <c r="D19" s="104">
        <v>882079</v>
      </c>
      <c r="E19" s="1374">
        <v>0</v>
      </c>
      <c r="F19" s="822">
        <v>1177</v>
      </c>
      <c r="G19" s="104">
        <v>83988</v>
      </c>
      <c r="H19" s="822">
        <v>1177</v>
      </c>
      <c r="I19" s="104">
        <v>117700</v>
      </c>
      <c r="J19" s="104">
        <v>201688</v>
      </c>
      <c r="K19" s="104">
        <v>1083767</v>
      </c>
    </row>
    <row r="20" spans="1:11" ht="15.6" customHeight="1" x14ac:dyDescent="0.2">
      <c r="A20" s="410">
        <v>14</v>
      </c>
      <c r="B20" s="411" t="s">
        <v>18</v>
      </c>
      <c r="C20" s="104">
        <v>809.9799999999999</v>
      </c>
      <c r="D20" s="104">
        <v>1389926</v>
      </c>
      <c r="E20" s="1374">
        <v>0</v>
      </c>
      <c r="F20" s="822">
        <v>1716</v>
      </c>
      <c r="G20" s="104">
        <v>122449</v>
      </c>
      <c r="H20" s="822">
        <v>1716</v>
      </c>
      <c r="I20" s="104">
        <v>171600</v>
      </c>
      <c r="J20" s="104">
        <v>294049</v>
      </c>
      <c r="K20" s="104">
        <v>1683975</v>
      </c>
    </row>
    <row r="21" spans="1:11" ht="15.6" customHeight="1" x14ac:dyDescent="0.2">
      <c r="A21" s="397">
        <v>15</v>
      </c>
      <c r="B21" s="398" t="s">
        <v>19</v>
      </c>
      <c r="C21" s="373">
        <v>553.79999999999995</v>
      </c>
      <c r="D21" s="373">
        <v>1909502</v>
      </c>
      <c r="E21" s="1375">
        <v>0</v>
      </c>
      <c r="F21" s="823"/>
      <c r="G21" s="373">
        <v>0</v>
      </c>
      <c r="H21" s="823">
        <v>3448</v>
      </c>
      <c r="I21" s="373">
        <v>344800</v>
      </c>
      <c r="J21" s="373">
        <v>344800</v>
      </c>
      <c r="K21" s="373">
        <v>2254302</v>
      </c>
    </row>
    <row r="22" spans="1:11" ht="15.6" customHeight="1" x14ac:dyDescent="0.2">
      <c r="A22" s="410">
        <v>16</v>
      </c>
      <c r="B22" s="411" t="s">
        <v>20</v>
      </c>
      <c r="C22" s="104">
        <v>686.73</v>
      </c>
      <c r="D22" s="824">
        <v>3210463</v>
      </c>
      <c r="E22" s="1374">
        <v>0</v>
      </c>
      <c r="F22" s="822">
        <v>4675</v>
      </c>
      <c r="G22" s="104">
        <v>333595</v>
      </c>
      <c r="H22" s="822">
        <v>4675</v>
      </c>
      <c r="I22" s="104">
        <v>467500</v>
      </c>
      <c r="J22" s="104">
        <v>801095</v>
      </c>
      <c r="K22" s="104">
        <v>4011558</v>
      </c>
    </row>
    <row r="23" spans="1:11" ht="15.6" customHeight="1" x14ac:dyDescent="0.2">
      <c r="A23" s="410">
        <v>17</v>
      </c>
      <c r="B23" s="411" t="s">
        <v>21</v>
      </c>
      <c r="C23" s="104">
        <v>801.48</v>
      </c>
      <c r="D23" s="104">
        <v>36189226</v>
      </c>
      <c r="E23" s="1374">
        <v>13580692</v>
      </c>
      <c r="F23" s="822"/>
      <c r="G23" s="104">
        <v>0</v>
      </c>
      <c r="H23" s="822">
        <v>45153</v>
      </c>
      <c r="I23" s="104">
        <v>4515300</v>
      </c>
      <c r="J23" s="104">
        <v>18095992</v>
      </c>
      <c r="K23" s="104">
        <v>54285218</v>
      </c>
    </row>
    <row r="24" spans="1:11" ht="15.6" customHeight="1" x14ac:dyDescent="0.2">
      <c r="A24" s="410">
        <v>18</v>
      </c>
      <c r="B24" s="411" t="s">
        <v>22</v>
      </c>
      <c r="C24" s="104">
        <v>845.94999999999993</v>
      </c>
      <c r="D24" s="104">
        <v>679298</v>
      </c>
      <c r="E24" s="1374">
        <v>0</v>
      </c>
      <c r="F24" s="822">
        <v>803</v>
      </c>
      <c r="G24" s="104">
        <v>57300</v>
      </c>
      <c r="H24" s="822">
        <v>803</v>
      </c>
      <c r="I24" s="104">
        <v>80300</v>
      </c>
      <c r="J24" s="104">
        <v>137600</v>
      </c>
      <c r="K24" s="104">
        <v>816898</v>
      </c>
    </row>
    <row r="25" spans="1:11" ht="15.6" customHeight="1" x14ac:dyDescent="0.2">
      <c r="A25" s="410">
        <v>19</v>
      </c>
      <c r="B25" s="411" t="s">
        <v>23</v>
      </c>
      <c r="C25" s="104">
        <v>905.43</v>
      </c>
      <c r="D25" s="104">
        <v>1529271</v>
      </c>
      <c r="E25" s="1374">
        <v>0</v>
      </c>
      <c r="F25" s="822">
        <v>1689</v>
      </c>
      <c r="G25" s="104">
        <v>120522</v>
      </c>
      <c r="H25" s="822">
        <v>1689</v>
      </c>
      <c r="I25" s="104">
        <v>168900</v>
      </c>
      <c r="J25" s="104">
        <v>289422</v>
      </c>
      <c r="K25" s="104">
        <v>1818693</v>
      </c>
    </row>
    <row r="26" spans="1:11" ht="15.6" customHeight="1" x14ac:dyDescent="0.2">
      <c r="A26" s="397">
        <v>20</v>
      </c>
      <c r="B26" s="398" t="s">
        <v>24</v>
      </c>
      <c r="C26" s="373">
        <v>586.16999999999996</v>
      </c>
      <c r="D26" s="373">
        <v>3234486</v>
      </c>
      <c r="E26" s="1375">
        <v>0</v>
      </c>
      <c r="F26" s="823"/>
      <c r="G26" s="373">
        <v>0</v>
      </c>
      <c r="H26" s="823">
        <v>5518</v>
      </c>
      <c r="I26" s="373">
        <v>551800</v>
      </c>
      <c r="J26" s="373">
        <v>551800</v>
      </c>
      <c r="K26" s="373">
        <v>3786286</v>
      </c>
    </row>
    <row r="27" spans="1:11" ht="15.6" customHeight="1" x14ac:dyDescent="0.2">
      <c r="A27" s="410">
        <v>21</v>
      </c>
      <c r="B27" s="411" t="s">
        <v>25</v>
      </c>
      <c r="C27" s="104">
        <v>610.35</v>
      </c>
      <c r="D27" s="824">
        <v>1698604</v>
      </c>
      <c r="E27" s="1374">
        <v>0</v>
      </c>
      <c r="F27" s="822">
        <v>2783</v>
      </c>
      <c r="G27" s="104">
        <v>198587</v>
      </c>
      <c r="H27" s="822">
        <v>2783</v>
      </c>
      <c r="I27" s="104">
        <v>278300</v>
      </c>
      <c r="J27" s="104">
        <v>476887</v>
      </c>
      <c r="K27" s="104">
        <v>2175491</v>
      </c>
    </row>
    <row r="28" spans="1:11" ht="15.6" customHeight="1" x14ac:dyDescent="0.2">
      <c r="A28" s="410">
        <v>22</v>
      </c>
      <c r="B28" s="411" t="s">
        <v>26</v>
      </c>
      <c r="C28" s="104">
        <v>496.36</v>
      </c>
      <c r="D28" s="104">
        <v>1403210</v>
      </c>
      <c r="E28" s="1374">
        <v>0</v>
      </c>
      <c r="F28" s="822">
        <v>2827</v>
      </c>
      <c r="G28" s="104">
        <v>201727</v>
      </c>
      <c r="H28" s="822">
        <v>2827</v>
      </c>
      <c r="I28" s="104">
        <v>282700</v>
      </c>
      <c r="J28" s="104">
        <v>484427</v>
      </c>
      <c r="K28" s="104">
        <v>1887637</v>
      </c>
    </row>
    <row r="29" spans="1:11" ht="15.6" customHeight="1" x14ac:dyDescent="0.2">
      <c r="A29" s="410">
        <v>23</v>
      </c>
      <c r="B29" s="411" t="s">
        <v>27</v>
      </c>
      <c r="C29" s="104">
        <v>688.58</v>
      </c>
      <c r="D29" s="104">
        <v>8055009</v>
      </c>
      <c r="E29" s="1374">
        <v>0</v>
      </c>
      <c r="F29" s="822">
        <v>11698</v>
      </c>
      <c r="G29" s="104">
        <v>834737</v>
      </c>
      <c r="H29" s="822">
        <v>11698</v>
      </c>
      <c r="I29" s="104">
        <v>1169800</v>
      </c>
      <c r="J29" s="104">
        <v>2004537</v>
      </c>
      <c r="K29" s="104">
        <v>10059546</v>
      </c>
    </row>
    <row r="30" spans="1:11" ht="15.6" customHeight="1" x14ac:dyDescent="0.2">
      <c r="A30" s="410">
        <v>24</v>
      </c>
      <c r="B30" s="411" t="s">
        <v>28</v>
      </c>
      <c r="C30" s="104">
        <v>854.24999999999989</v>
      </c>
      <c r="D30" s="104">
        <v>3572474</v>
      </c>
      <c r="E30" s="1374">
        <v>1654734</v>
      </c>
      <c r="F30" s="822"/>
      <c r="G30" s="104">
        <v>0</v>
      </c>
      <c r="H30" s="822">
        <v>4182</v>
      </c>
      <c r="I30" s="104">
        <v>418200</v>
      </c>
      <c r="J30" s="104">
        <v>2072934</v>
      </c>
      <c r="K30" s="104">
        <v>5645408</v>
      </c>
    </row>
    <row r="31" spans="1:11" ht="15.6" customHeight="1" x14ac:dyDescent="0.2">
      <c r="A31" s="397">
        <v>25</v>
      </c>
      <c r="B31" s="398" t="s">
        <v>29</v>
      </c>
      <c r="C31" s="373">
        <v>653.73</v>
      </c>
      <c r="D31" s="373">
        <v>1397021</v>
      </c>
      <c r="E31" s="1375">
        <v>0</v>
      </c>
      <c r="F31" s="823">
        <v>2137</v>
      </c>
      <c r="G31" s="373">
        <v>152490</v>
      </c>
      <c r="H31" s="823">
        <v>2137</v>
      </c>
      <c r="I31" s="373">
        <v>213700</v>
      </c>
      <c r="J31" s="373">
        <v>366190</v>
      </c>
      <c r="K31" s="373">
        <v>1763211</v>
      </c>
    </row>
    <row r="32" spans="1:11" ht="15.6" customHeight="1" x14ac:dyDescent="0.2">
      <c r="A32" s="410">
        <v>26</v>
      </c>
      <c r="B32" s="411" t="s">
        <v>30</v>
      </c>
      <c r="C32" s="104">
        <v>836.83</v>
      </c>
      <c r="D32" s="824">
        <v>41705934</v>
      </c>
      <c r="E32" s="1374">
        <v>14897747</v>
      </c>
      <c r="F32" s="822"/>
      <c r="G32" s="104">
        <v>0</v>
      </c>
      <c r="H32" s="822">
        <v>49838</v>
      </c>
      <c r="I32" s="104">
        <v>4983800</v>
      </c>
      <c r="J32" s="104">
        <v>19881547</v>
      </c>
      <c r="K32" s="104">
        <v>61587481</v>
      </c>
    </row>
    <row r="33" spans="1:11" ht="15.6" customHeight="1" x14ac:dyDescent="0.2">
      <c r="A33" s="410">
        <v>27</v>
      </c>
      <c r="B33" s="411" t="s">
        <v>31</v>
      </c>
      <c r="C33" s="104">
        <v>693.06</v>
      </c>
      <c r="D33" s="104">
        <v>3736286</v>
      </c>
      <c r="E33" s="1374">
        <v>0</v>
      </c>
      <c r="F33" s="822">
        <v>5391</v>
      </c>
      <c r="G33" s="104">
        <v>384687</v>
      </c>
      <c r="H33" s="822">
        <v>5391</v>
      </c>
      <c r="I33" s="104">
        <v>539100</v>
      </c>
      <c r="J33" s="104">
        <v>923787</v>
      </c>
      <c r="K33" s="104">
        <v>4660073</v>
      </c>
    </row>
    <row r="34" spans="1:11" ht="15.6" customHeight="1" x14ac:dyDescent="0.2">
      <c r="A34" s="410">
        <v>28</v>
      </c>
      <c r="B34" s="411" t="s">
        <v>32</v>
      </c>
      <c r="C34" s="104">
        <v>694.4</v>
      </c>
      <c r="D34" s="104">
        <v>23304758</v>
      </c>
      <c r="E34" s="1374">
        <v>1996377</v>
      </c>
      <c r="F34" s="822">
        <v>33561</v>
      </c>
      <c r="G34" s="104">
        <v>2394821</v>
      </c>
      <c r="H34" s="822">
        <v>33561</v>
      </c>
      <c r="I34" s="104">
        <v>3356100</v>
      </c>
      <c r="J34" s="104">
        <v>7747298</v>
      </c>
      <c r="K34" s="104">
        <v>31052056</v>
      </c>
    </row>
    <row r="35" spans="1:11" ht="15.6" customHeight="1" x14ac:dyDescent="0.2">
      <c r="A35" s="410">
        <v>29</v>
      </c>
      <c r="B35" s="411" t="s">
        <v>33</v>
      </c>
      <c r="C35" s="104">
        <v>754.94999999999993</v>
      </c>
      <c r="D35" s="104">
        <v>10591194</v>
      </c>
      <c r="E35" s="1374">
        <v>0</v>
      </c>
      <c r="F35" s="822">
        <v>14029</v>
      </c>
      <c r="G35" s="104">
        <v>1001071</v>
      </c>
      <c r="H35" s="822">
        <v>14029</v>
      </c>
      <c r="I35" s="104">
        <v>1402900</v>
      </c>
      <c r="J35" s="104">
        <v>2403971</v>
      </c>
      <c r="K35" s="104">
        <v>12995165</v>
      </c>
    </row>
    <row r="36" spans="1:11" ht="15.6" customHeight="1" x14ac:dyDescent="0.2">
      <c r="A36" s="397">
        <v>30</v>
      </c>
      <c r="B36" s="398" t="s">
        <v>34</v>
      </c>
      <c r="C36" s="373">
        <v>727.17</v>
      </c>
      <c r="D36" s="373">
        <v>1772840</v>
      </c>
      <c r="E36" s="1375">
        <v>0</v>
      </c>
      <c r="F36" s="823">
        <v>2438</v>
      </c>
      <c r="G36" s="373">
        <v>173969</v>
      </c>
      <c r="H36" s="823">
        <v>2438</v>
      </c>
      <c r="I36" s="373">
        <v>243800</v>
      </c>
      <c r="J36" s="373">
        <v>417769</v>
      </c>
      <c r="K36" s="373">
        <v>2190609</v>
      </c>
    </row>
    <row r="37" spans="1:11" ht="15.6" customHeight="1" x14ac:dyDescent="0.2">
      <c r="A37" s="410">
        <v>31</v>
      </c>
      <c r="B37" s="411" t="s">
        <v>35</v>
      </c>
      <c r="C37" s="104">
        <v>620.83000000000004</v>
      </c>
      <c r="D37" s="824">
        <v>3780855</v>
      </c>
      <c r="E37" s="1374">
        <v>0</v>
      </c>
      <c r="F37" s="822">
        <v>6090</v>
      </c>
      <c r="G37" s="104">
        <v>434566</v>
      </c>
      <c r="H37" s="822">
        <v>6090</v>
      </c>
      <c r="I37" s="104">
        <v>609000</v>
      </c>
      <c r="J37" s="104">
        <v>1043566</v>
      </c>
      <c r="K37" s="104">
        <v>4824421</v>
      </c>
    </row>
    <row r="38" spans="1:11" ht="15.6" customHeight="1" x14ac:dyDescent="0.2">
      <c r="A38" s="410">
        <v>32</v>
      </c>
      <c r="B38" s="411" t="s">
        <v>36</v>
      </c>
      <c r="C38" s="104">
        <v>559.77</v>
      </c>
      <c r="D38" s="104">
        <v>14428072</v>
      </c>
      <c r="E38" s="1374">
        <v>0</v>
      </c>
      <c r="F38" s="822">
        <v>25775</v>
      </c>
      <c r="G38" s="104">
        <v>1839234</v>
      </c>
      <c r="H38" s="822">
        <v>25775</v>
      </c>
      <c r="I38" s="104">
        <v>2577500</v>
      </c>
      <c r="J38" s="104">
        <v>4416734</v>
      </c>
      <c r="K38" s="104">
        <v>18844806</v>
      </c>
    </row>
    <row r="39" spans="1:11" ht="15.6" customHeight="1" x14ac:dyDescent="0.2">
      <c r="A39" s="410">
        <v>33</v>
      </c>
      <c r="B39" s="411" t="s">
        <v>37</v>
      </c>
      <c r="C39" s="104">
        <v>655.31000000000006</v>
      </c>
      <c r="D39" s="104">
        <v>878771</v>
      </c>
      <c r="E39" s="1374">
        <v>0</v>
      </c>
      <c r="F39" s="822">
        <v>1341</v>
      </c>
      <c r="G39" s="104">
        <v>95690</v>
      </c>
      <c r="H39" s="822">
        <v>1341</v>
      </c>
      <c r="I39" s="104">
        <v>134100</v>
      </c>
      <c r="J39" s="104">
        <v>229790</v>
      </c>
      <c r="K39" s="104">
        <v>1108561</v>
      </c>
    </row>
    <row r="40" spans="1:11" ht="15.6" customHeight="1" x14ac:dyDescent="0.2">
      <c r="A40" s="410">
        <v>34</v>
      </c>
      <c r="B40" s="411" t="s">
        <v>38</v>
      </c>
      <c r="C40" s="104">
        <v>644.11000000000013</v>
      </c>
      <c r="D40" s="104">
        <v>2152616</v>
      </c>
      <c r="E40" s="1374">
        <v>0</v>
      </c>
      <c r="F40" s="822">
        <v>3342</v>
      </c>
      <c r="G40" s="104">
        <v>238476</v>
      </c>
      <c r="H40" s="822">
        <v>3342</v>
      </c>
      <c r="I40" s="104">
        <v>334200</v>
      </c>
      <c r="J40" s="104">
        <v>572676</v>
      </c>
      <c r="K40" s="104">
        <v>2725292</v>
      </c>
    </row>
    <row r="41" spans="1:11" ht="15.6" customHeight="1" x14ac:dyDescent="0.2">
      <c r="A41" s="397">
        <v>35</v>
      </c>
      <c r="B41" s="398" t="s">
        <v>39</v>
      </c>
      <c r="C41" s="373">
        <v>537.96</v>
      </c>
      <c r="D41" s="373">
        <v>2910364</v>
      </c>
      <c r="E41" s="1375">
        <v>0</v>
      </c>
      <c r="F41" s="823">
        <v>5410</v>
      </c>
      <c r="G41" s="373">
        <v>386043</v>
      </c>
      <c r="H41" s="823">
        <v>5410</v>
      </c>
      <c r="I41" s="373">
        <v>541000</v>
      </c>
      <c r="J41" s="373">
        <v>927043</v>
      </c>
      <c r="K41" s="373">
        <v>3837407</v>
      </c>
    </row>
    <row r="42" spans="1:11" ht="15.6" customHeight="1" x14ac:dyDescent="0.2">
      <c r="A42" s="410">
        <v>36</v>
      </c>
      <c r="B42" s="411" t="s">
        <v>40</v>
      </c>
      <c r="C42" s="104">
        <v>732.46</v>
      </c>
      <c r="D42" s="824">
        <v>33498811</v>
      </c>
      <c r="E42" s="1374">
        <v>0</v>
      </c>
      <c r="F42" s="822">
        <v>45700</v>
      </c>
      <c r="G42" s="104">
        <v>3261027</v>
      </c>
      <c r="H42" s="822">
        <v>45700</v>
      </c>
      <c r="I42" s="104">
        <v>4570000</v>
      </c>
      <c r="J42" s="104">
        <v>7831027</v>
      </c>
      <c r="K42" s="104">
        <v>41329838</v>
      </c>
    </row>
    <row r="43" spans="1:11" ht="15.6" customHeight="1" x14ac:dyDescent="0.2">
      <c r="A43" s="410">
        <v>37</v>
      </c>
      <c r="B43" s="411" t="s">
        <v>41</v>
      </c>
      <c r="C43" s="104">
        <v>653.61</v>
      </c>
      <c r="D43" s="104">
        <v>11849949</v>
      </c>
      <c r="E43" s="1374">
        <v>0</v>
      </c>
      <c r="F43" s="822">
        <v>18130</v>
      </c>
      <c r="G43" s="104">
        <v>1293707</v>
      </c>
      <c r="H43" s="822">
        <v>18130</v>
      </c>
      <c r="I43" s="104">
        <v>1813000</v>
      </c>
      <c r="J43" s="104">
        <v>3106707</v>
      </c>
      <c r="K43" s="104">
        <v>14956656</v>
      </c>
    </row>
    <row r="44" spans="1:11" ht="15.6" customHeight="1" x14ac:dyDescent="0.2">
      <c r="A44" s="410">
        <v>38</v>
      </c>
      <c r="B44" s="411" t="s">
        <v>42</v>
      </c>
      <c r="C44" s="104">
        <v>829.92000000000007</v>
      </c>
      <c r="D44" s="104">
        <v>3158676</v>
      </c>
      <c r="E44" s="1374">
        <v>1258024</v>
      </c>
      <c r="F44" s="822"/>
      <c r="G44" s="104">
        <v>0</v>
      </c>
      <c r="H44" s="822">
        <v>3806</v>
      </c>
      <c r="I44" s="104">
        <v>380600</v>
      </c>
      <c r="J44" s="104">
        <v>1638624</v>
      </c>
      <c r="K44" s="104">
        <v>4797300</v>
      </c>
    </row>
    <row r="45" spans="1:11" ht="15.6" customHeight="1" x14ac:dyDescent="0.2">
      <c r="A45" s="410">
        <v>39</v>
      </c>
      <c r="B45" s="411" t="s">
        <v>43</v>
      </c>
      <c r="C45" s="104">
        <v>779.66</v>
      </c>
      <c r="D45" s="104">
        <v>1999048</v>
      </c>
      <c r="E45" s="1374">
        <v>324688</v>
      </c>
      <c r="F45" s="822">
        <v>2564</v>
      </c>
      <c r="G45" s="104">
        <v>182960</v>
      </c>
      <c r="H45" s="822">
        <v>2564</v>
      </c>
      <c r="I45" s="104">
        <v>256400</v>
      </c>
      <c r="J45" s="104">
        <v>764048</v>
      </c>
      <c r="K45" s="104">
        <v>2763096</v>
      </c>
    </row>
    <row r="46" spans="1:11" ht="15.6" customHeight="1" x14ac:dyDescent="0.2">
      <c r="A46" s="397">
        <v>40</v>
      </c>
      <c r="B46" s="398" t="s">
        <v>44</v>
      </c>
      <c r="C46" s="373">
        <v>700.2700000000001</v>
      </c>
      <c r="D46" s="373">
        <v>14951465</v>
      </c>
      <c r="E46" s="1375">
        <v>0</v>
      </c>
      <c r="F46" s="823">
        <v>21351</v>
      </c>
      <c r="G46" s="373">
        <v>1523549</v>
      </c>
      <c r="H46" s="823">
        <v>21351</v>
      </c>
      <c r="I46" s="373">
        <v>2135100</v>
      </c>
      <c r="J46" s="373">
        <v>3658649</v>
      </c>
      <c r="K46" s="373">
        <v>18610114</v>
      </c>
    </row>
    <row r="47" spans="1:11" ht="15.6" customHeight="1" x14ac:dyDescent="0.2">
      <c r="A47" s="410">
        <v>41</v>
      </c>
      <c r="B47" s="411" t="s">
        <v>45</v>
      </c>
      <c r="C47" s="104">
        <v>886.22</v>
      </c>
      <c r="D47" s="824">
        <v>1105116</v>
      </c>
      <c r="E47" s="1374">
        <v>0</v>
      </c>
      <c r="F47" s="822">
        <v>1247</v>
      </c>
      <c r="G47" s="104">
        <v>88983</v>
      </c>
      <c r="H47" s="822">
        <v>1247</v>
      </c>
      <c r="I47" s="104">
        <v>124700</v>
      </c>
      <c r="J47" s="104">
        <v>213683</v>
      </c>
      <c r="K47" s="104">
        <v>1318799</v>
      </c>
    </row>
    <row r="48" spans="1:11" ht="15.6" customHeight="1" x14ac:dyDescent="0.2">
      <c r="A48" s="410">
        <v>42</v>
      </c>
      <c r="B48" s="411" t="s">
        <v>46</v>
      </c>
      <c r="C48" s="104">
        <v>534.28</v>
      </c>
      <c r="D48" s="104">
        <v>1439885</v>
      </c>
      <c r="E48" s="1374">
        <v>0</v>
      </c>
      <c r="F48" s="822">
        <v>2695</v>
      </c>
      <c r="G48" s="104">
        <v>192308</v>
      </c>
      <c r="H48" s="822">
        <v>2695</v>
      </c>
      <c r="I48" s="104">
        <v>269500</v>
      </c>
      <c r="J48" s="104">
        <v>461808</v>
      </c>
      <c r="K48" s="104">
        <v>1901693</v>
      </c>
    </row>
    <row r="49" spans="1:11" ht="15.6" customHeight="1" x14ac:dyDescent="0.2">
      <c r="A49" s="410">
        <v>43</v>
      </c>
      <c r="B49" s="411" t="s">
        <v>47</v>
      </c>
      <c r="C49" s="104">
        <v>574.6099999999999</v>
      </c>
      <c r="D49" s="104">
        <v>2262814</v>
      </c>
      <c r="E49" s="1374">
        <v>0</v>
      </c>
      <c r="F49" s="822">
        <v>3938</v>
      </c>
      <c r="G49" s="104">
        <v>281005</v>
      </c>
      <c r="H49" s="822">
        <v>3938</v>
      </c>
      <c r="I49" s="104">
        <v>393800</v>
      </c>
      <c r="J49" s="104">
        <v>674805</v>
      </c>
      <c r="K49" s="104">
        <v>2937619</v>
      </c>
    </row>
    <row r="50" spans="1:11" ht="15.6" customHeight="1" x14ac:dyDescent="0.2">
      <c r="A50" s="410">
        <v>44</v>
      </c>
      <c r="B50" s="411" t="s">
        <v>48</v>
      </c>
      <c r="C50" s="104">
        <v>663.16000000000008</v>
      </c>
      <c r="D50" s="104">
        <v>5035374</v>
      </c>
      <c r="E50" s="1374">
        <v>0</v>
      </c>
      <c r="F50" s="822">
        <v>7593</v>
      </c>
      <c r="G50" s="104">
        <v>541816</v>
      </c>
      <c r="H50" s="822">
        <v>7593</v>
      </c>
      <c r="I50" s="104">
        <v>759300</v>
      </c>
      <c r="J50" s="104">
        <v>1301116</v>
      </c>
      <c r="K50" s="104">
        <v>6336490</v>
      </c>
    </row>
    <row r="51" spans="1:11" ht="15.6" customHeight="1" x14ac:dyDescent="0.2">
      <c r="A51" s="397">
        <v>45</v>
      </c>
      <c r="B51" s="398" t="s">
        <v>49</v>
      </c>
      <c r="C51" s="373">
        <v>753.96000000000015</v>
      </c>
      <c r="D51" s="373">
        <v>7048772</v>
      </c>
      <c r="E51" s="1375">
        <v>2883682</v>
      </c>
      <c r="F51" s="823"/>
      <c r="G51" s="373">
        <v>0</v>
      </c>
      <c r="H51" s="823">
        <v>9349</v>
      </c>
      <c r="I51" s="373">
        <v>934900</v>
      </c>
      <c r="J51" s="373">
        <v>3818582</v>
      </c>
      <c r="K51" s="373">
        <v>10867354</v>
      </c>
    </row>
    <row r="52" spans="1:11" ht="15.6" customHeight="1" x14ac:dyDescent="0.2">
      <c r="A52" s="410">
        <v>46</v>
      </c>
      <c r="B52" s="411" t="s">
        <v>50</v>
      </c>
      <c r="C52" s="104">
        <v>728.06</v>
      </c>
      <c r="D52" s="824">
        <v>850374</v>
      </c>
      <c r="E52" s="1374">
        <v>0</v>
      </c>
      <c r="F52" s="822">
        <v>1168</v>
      </c>
      <c r="G52" s="104">
        <v>83345</v>
      </c>
      <c r="H52" s="822">
        <v>1168</v>
      </c>
      <c r="I52" s="104">
        <v>116800</v>
      </c>
      <c r="J52" s="104">
        <v>200145</v>
      </c>
      <c r="K52" s="104">
        <v>1050519</v>
      </c>
    </row>
    <row r="53" spans="1:11" ht="15.6" customHeight="1" x14ac:dyDescent="0.2">
      <c r="A53" s="410">
        <v>47</v>
      </c>
      <c r="B53" s="411" t="s">
        <v>51</v>
      </c>
      <c r="C53" s="104">
        <v>910.76</v>
      </c>
      <c r="D53" s="104">
        <v>3061064</v>
      </c>
      <c r="E53" s="1374">
        <v>1060614</v>
      </c>
      <c r="F53" s="822"/>
      <c r="G53" s="104">
        <v>0</v>
      </c>
      <c r="H53" s="822">
        <v>3361</v>
      </c>
      <c r="I53" s="104">
        <v>336100</v>
      </c>
      <c r="J53" s="104">
        <v>1396714</v>
      </c>
      <c r="K53" s="104">
        <v>4457778</v>
      </c>
    </row>
    <row r="54" spans="1:11" ht="15.6" customHeight="1" x14ac:dyDescent="0.2">
      <c r="A54" s="410">
        <v>48</v>
      </c>
      <c r="B54" s="411" t="s">
        <v>89</v>
      </c>
      <c r="C54" s="104">
        <v>871.07</v>
      </c>
      <c r="D54" s="104">
        <v>4821372</v>
      </c>
      <c r="E54" s="1374">
        <v>0</v>
      </c>
      <c r="F54" s="822">
        <v>5535</v>
      </c>
      <c r="G54" s="104">
        <v>394963</v>
      </c>
      <c r="H54" s="822">
        <v>5535</v>
      </c>
      <c r="I54" s="104">
        <v>553500</v>
      </c>
      <c r="J54" s="104">
        <v>948463</v>
      </c>
      <c r="K54" s="104">
        <v>5769835</v>
      </c>
    </row>
    <row r="55" spans="1:11" ht="15.6" customHeight="1" x14ac:dyDescent="0.2">
      <c r="A55" s="410">
        <v>49</v>
      </c>
      <c r="B55" s="411" t="s">
        <v>52</v>
      </c>
      <c r="C55" s="104">
        <v>574.43999999999994</v>
      </c>
      <c r="D55" s="104">
        <v>7326982</v>
      </c>
      <c r="E55" s="1374">
        <v>0</v>
      </c>
      <c r="F55" s="822">
        <v>12755</v>
      </c>
      <c r="G55" s="104">
        <v>910162</v>
      </c>
      <c r="H55" s="822">
        <v>12755</v>
      </c>
      <c r="I55" s="104">
        <v>1275500</v>
      </c>
      <c r="J55" s="104">
        <v>2185662</v>
      </c>
      <c r="K55" s="104">
        <v>9512644</v>
      </c>
    </row>
    <row r="56" spans="1:11" ht="15.6" customHeight="1" x14ac:dyDescent="0.2">
      <c r="A56" s="397">
        <v>50</v>
      </c>
      <c r="B56" s="398" t="s">
        <v>53</v>
      </c>
      <c r="C56" s="373">
        <v>634.46</v>
      </c>
      <c r="D56" s="373">
        <v>4641709</v>
      </c>
      <c r="E56" s="1375">
        <v>0</v>
      </c>
      <c r="F56" s="823">
        <v>7316</v>
      </c>
      <c r="G56" s="373">
        <v>522050</v>
      </c>
      <c r="H56" s="823">
        <v>7316</v>
      </c>
      <c r="I56" s="373">
        <v>731600</v>
      </c>
      <c r="J56" s="373">
        <v>1253650</v>
      </c>
      <c r="K56" s="373">
        <v>5895359</v>
      </c>
    </row>
    <row r="57" spans="1:11" ht="15.6" customHeight="1" x14ac:dyDescent="0.2">
      <c r="A57" s="410">
        <v>51</v>
      </c>
      <c r="B57" s="411" t="s">
        <v>54</v>
      </c>
      <c r="C57" s="104">
        <v>706.66</v>
      </c>
      <c r="D57" s="824">
        <v>5468135</v>
      </c>
      <c r="E57" s="1374">
        <v>0</v>
      </c>
      <c r="F57" s="822">
        <v>7738</v>
      </c>
      <c r="G57" s="104">
        <v>552163</v>
      </c>
      <c r="H57" s="822">
        <v>7738</v>
      </c>
      <c r="I57" s="104">
        <v>773800</v>
      </c>
      <c r="J57" s="104">
        <v>1325963</v>
      </c>
      <c r="K57" s="104">
        <v>6794098</v>
      </c>
    </row>
    <row r="58" spans="1:11" ht="15.6" customHeight="1" x14ac:dyDescent="0.2">
      <c r="A58" s="410">
        <v>52</v>
      </c>
      <c r="B58" s="411" t="s">
        <v>55</v>
      </c>
      <c r="C58" s="104">
        <v>658.37</v>
      </c>
      <c r="D58" s="104">
        <v>24415651</v>
      </c>
      <c r="E58" s="1374">
        <v>0</v>
      </c>
      <c r="F58" s="822">
        <v>37085</v>
      </c>
      <c r="G58" s="104">
        <v>2646285</v>
      </c>
      <c r="H58" s="822">
        <v>37085</v>
      </c>
      <c r="I58" s="104">
        <v>3708500</v>
      </c>
      <c r="J58" s="104">
        <v>6354785</v>
      </c>
      <c r="K58" s="104">
        <v>30770436</v>
      </c>
    </row>
    <row r="59" spans="1:11" ht="15.6" customHeight="1" x14ac:dyDescent="0.2">
      <c r="A59" s="410">
        <v>53</v>
      </c>
      <c r="B59" s="411" t="s">
        <v>56</v>
      </c>
      <c r="C59" s="104">
        <v>689.74</v>
      </c>
      <c r="D59" s="104">
        <v>13165757</v>
      </c>
      <c r="E59" s="1374">
        <v>0</v>
      </c>
      <c r="F59" s="822">
        <v>19088</v>
      </c>
      <c r="G59" s="104">
        <v>1362068</v>
      </c>
      <c r="H59" s="822">
        <v>19088</v>
      </c>
      <c r="I59" s="104">
        <v>1908800</v>
      </c>
      <c r="J59" s="104">
        <v>3270868</v>
      </c>
      <c r="K59" s="104">
        <v>16436625</v>
      </c>
    </row>
    <row r="60" spans="1:11" ht="15.6" customHeight="1" x14ac:dyDescent="0.2">
      <c r="A60" s="410">
        <v>54</v>
      </c>
      <c r="B60" s="411" t="s">
        <v>57</v>
      </c>
      <c r="C60" s="104">
        <v>951.45</v>
      </c>
      <c r="D60" s="104">
        <v>383434</v>
      </c>
      <c r="E60" s="1374">
        <v>0</v>
      </c>
      <c r="F60" s="822">
        <v>403</v>
      </c>
      <c r="G60" s="104">
        <v>28757</v>
      </c>
      <c r="H60" s="822">
        <v>403</v>
      </c>
      <c r="I60" s="104">
        <v>40300</v>
      </c>
      <c r="J60" s="104">
        <v>69057</v>
      </c>
      <c r="K60" s="104">
        <v>452491</v>
      </c>
    </row>
    <row r="61" spans="1:11" ht="15.6" customHeight="1" x14ac:dyDescent="0.2">
      <c r="A61" s="397">
        <v>55</v>
      </c>
      <c r="B61" s="398" t="s">
        <v>58</v>
      </c>
      <c r="C61" s="373">
        <v>795.14</v>
      </c>
      <c r="D61" s="373">
        <v>13031549</v>
      </c>
      <c r="E61" s="1375">
        <v>0</v>
      </c>
      <c r="F61" s="823">
        <v>16389</v>
      </c>
      <c r="G61" s="373">
        <v>1169474</v>
      </c>
      <c r="H61" s="823">
        <v>16389</v>
      </c>
      <c r="I61" s="373">
        <v>1638900</v>
      </c>
      <c r="J61" s="373">
        <v>2808374</v>
      </c>
      <c r="K61" s="373">
        <v>15839923</v>
      </c>
    </row>
    <row r="62" spans="1:11" ht="15.6" customHeight="1" x14ac:dyDescent="0.2">
      <c r="A62" s="410">
        <v>56</v>
      </c>
      <c r="B62" s="411" t="s">
        <v>59</v>
      </c>
      <c r="C62" s="104">
        <v>614.66000000000008</v>
      </c>
      <c r="D62" s="824">
        <v>1798495</v>
      </c>
      <c r="E62" s="1374">
        <v>0</v>
      </c>
      <c r="F62" s="822">
        <v>2926</v>
      </c>
      <c r="G62" s="104">
        <v>208791</v>
      </c>
      <c r="H62" s="822">
        <v>2926</v>
      </c>
      <c r="I62" s="104">
        <v>292600</v>
      </c>
      <c r="J62" s="104">
        <v>501391</v>
      </c>
      <c r="K62" s="104">
        <v>2299886</v>
      </c>
    </row>
    <row r="63" spans="1:11" ht="15.6" customHeight="1" x14ac:dyDescent="0.2">
      <c r="A63" s="410">
        <v>57</v>
      </c>
      <c r="B63" s="411" t="s">
        <v>60</v>
      </c>
      <c r="C63" s="104">
        <v>764.51</v>
      </c>
      <c r="D63" s="104">
        <v>7098475</v>
      </c>
      <c r="E63" s="1374">
        <v>0</v>
      </c>
      <c r="F63" s="822">
        <v>9285</v>
      </c>
      <c r="G63" s="104">
        <v>662552</v>
      </c>
      <c r="H63" s="822">
        <v>9285</v>
      </c>
      <c r="I63" s="104">
        <v>928500</v>
      </c>
      <c r="J63" s="104">
        <v>1591052</v>
      </c>
      <c r="K63" s="104">
        <v>8689527</v>
      </c>
    </row>
    <row r="64" spans="1:11" ht="15.6" customHeight="1" x14ac:dyDescent="0.2">
      <c r="A64" s="410">
        <v>58</v>
      </c>
      <c r="B64" s="411" t="s">
        <v>61</v>
      </c>
      <c r="C64" s="104">
        <v>697.04</v>
      </c>
      <c r="D64" s="104">
        <v>5373481</v>
      </c>
      <c r="E64" s="1374">
        <v>0</v>
      </c>
      <c r="F64" s="822">
        <v>7709</v>
      </c>
      <c r="G64" s="104">
        <v>550093</v>
      </c>
      <c r="H64" s="822">
        <v>7709</v>
      </c>
      <c r="I64" s="104">
        <v>770900</v>
      </c>
      <c r="J64" s="104">
        <v>1320993</v>
      </c>
      <c r="K64" s="104">
        <v>6694474</v>
      </c>
    </row>
    <row r="65" spans="1:12" ht="15.6" customHeight="1" x14ac:dyDescent="0.2">
      <c r="A65" s="410">
        <v>59</v>
      </c>
      <c r="B65" s="411" t="s">
        <v>62</v>
      </c>
      <c r="C65" s="104">
        <v>689.52</v>
      </c>
      <c r="D65" s="104">
        <v>3323486</v>
      </c>
      <c r="E65" s="1374">
        <v>0</v>
      </c>
      <c r="F65" s="822">
        <v>4820</v>
      </c>
      <c r="G65" s="104">
        <v>343942</v>
      </c>
      <c r="H65" s="822">
        <v>4820</v>
      </c>
      <c r="I65" s="104">
        <v>482000</v>
      </c>
      <c r="J65" s="104">
        <v>825942</v>
      </c>
      <c r="K65" s="104">
        <v>4149428</v>
      </c>
    </row>
    <row r="66" spans="1:12" ht="15.6" customHeight="1" x14ac:dyDescent="0.2">
      <c r="A66" s="397">
        <v>60</v>
      </c>
      <c r="B66" s="398" t="s">
        <v>63</v>
      </c>
      <c r="C66" s="373">
        <v>594.04</v>
      </c>
      <c r="D66" s="373">
        <v>3301080</v>
      </c>
      <c r="E66" s="1375">
        <v>0</v>
      </c>
      <c r="F66" s="823">
        <v>5557</v>
      </c>
      <c r="G66" s="373">
        <v>396532</v>
      </c>
      <c r="H66" s="823">
        <v>5557</v>
      </c>
      <c r="I66" s="373">
        <v>555700</v>
      </c>
      <c r="J66" s="373">
        <v>952232</v>
      </c>
      <c r="K66" s="373">
        <v>4253312</v>
      </c>
    </row>
    <row r="67" spans="1:12" ht="15.6" customHeight="1" x14ac:dyDescent="0.2">
      <c r="A67" s="410">
        <v>61</v>
      </c>
      <c r="B67" s="411" t="s">
        <v>64</v>
      </c>
      <c r="C67" s="104">
        <v>833.70999999999992</v>
      </c>
      <c r="D67" s="824">
        <v>3242298</v>
      </c>
      <c r="E67" s="1374">
        <v>0</v>
      </c>
      <c r="F67" s="822">
        <v>3889</v>
      </c>
      <c r="G67" s="104">
        <v>277508</v>
      </c>
      <c r="H67" s="822">
        <v>3889</v>
      </c>
      <c r="I67" s="104">
        <v>388900</v>
      </c>
      <c r="J67" s="104">
        <v>666408</v>
      </c>
      <c r="K67" s="104">
        <v>3908706</v>
      </c>
    </row>
    <row r="68" spans="1:12" ht="15.6" customHeight="1" x14ac:dyDescent="0.2">
      <c r="A68" s="410">
        <v>62</v>
      </c>
      <c r="B68" s="411" t="s">
        <v>65</v>
      </c>
      <c r="C68" s="104">
        <v>516.08000000000004</v>
      </c>
      <c r="D68" s="104">
        <v>948039</v>
      </c>
      <c r="E68" s="1374">
        <v>0</v>
      </c>
      <c r="F68" s="822">
        <v>1837</v>
      </c>
      <c r="G68" s="104">
        <v>131083</v>
      </c>
      <c r="H68" s="822">
        <v>1837</v>
      </c>
      <c r="I68" s="104">
        <v>183700</v>
      </c>
      <c r="J68" s="104">
        <v>314783</v>
      </c>
      <c r="K68" s="104">
        <v>1262822</v>
      </c>
    </row>
    <row r="69" spans="1:12" ht="15.6" customHeight="1" x14ac:dyDescent="0.2">
      <c r="A69" s="410">
        <v>63</v>
      </c>
      <c r="B69" s="411" t="s">
        <v>66</v>
      </c>
      <c r="C69" s="104">
        <v>756.79</v>
      </c>
      <c r="D69" s="104">
        <v>1565799</v>
      </c>
      <c r="E69" s="1374">
        <v>680156</v>
      </c>
      <c r="F69" s="822"/>
      <c r="G69" s="104">
        <v>0</v>
      </c>
      <c r="H69" s="822">
        <v>2069</v>
      </c>
      <c r="I69" s="104">
        <v>206900</v>
      </c>
      <c r="J69" s="104">
        <v>887056</v>
      </c>
      <c r="K69" s="104">
        <v>2452855</v>
      </c>
    </row>
    <row r="70" spans="1:12" ht="15.6" customHeight="1" x14ac:dyDescent="0.2">
      <c r="A70" s="410">
        <v>64</v>
      </c>
      <c r="B70" s="411" t="s">
        <v>67</v>
      </c>
      <c r="C70" s="104">
        <v>592.66</v>
      </c>
      <c r="D70" s="104">
        <v>1122498</v>
      </c>
      <c r="E70" s="1374">
        <v>0</v>
      </c>
      <c r="F70" s="822">
        <v>1894</v>
      </c>
      <c r="G70" s="104">
        <v>135151</v>
      </c>
      <c r="H70" s="822">
        <v>1894</v>
      </c>
      <c r="I70" s="104">
        <v>189400</v>
      </c>
      <c r="J70" s="104">
        <v>324551</v>
      </c>
      <c r="K70" s="104">
        <v>1447049</v>
      </c>
    </row>
    <row r="71" spans="1:12" ht="15.6" customHeight="1" x14ac:dyDescent="0.2">
      <c r="A71" s="397">
        <v>65</v>
      </c>
      <c r="B71" s="398" t="s">
        <v>68</v>
      </c>
      <c r="C71" s="373">
        <v>829.12</v>
      </c>
      <c r="D71" s="373">
        <v>6486206</v>
      </c>
      <c r="E71" s="1375">
        <v>0</v>
      </c>
      <c r="F71" s="823">
        <v>7823</v>
      </c>
      <c r="G71" s="373">
        <v>558228</v>
      </c>
      <c r="H71" s="823">
        <v>7823</v>
      </c>
      <c r="I71" s="373">
        <v>782300</v>
      </c>
      <c r="J71" s="373">
        <v>1340528</v>
      </c>
      <c r="K71" s="373">
        <v>7826734</v>
      </c>
    </row>
    <row r="72" spans="1:12" ht="15.6" customHeight="1" x14ac:dyDescent="0.2">
      <c r="A72" s="410">
        <v>66</v>
      </c>
      <c r="B72" s="411" t="s">
        <v>69</v>
      </c>
      <c r="C72" s="104">
        <v>730.06</v>
      </c>
      <c r="D72" s="824">
        <v>1376893</v>
      </c>
      <c r="E72" s="1374">
        <v>0</v>
      </c>
      <c r="F72" s="822">
        <v>1886</v>
      </c>
      <c r="G72" s="104">
        <v>134580</v>
      </c>
      <c r="H72" s="822">
        <v>1886</v>
      </c>
      <c r="I72" s="104">
        <v>188600</v>
      </c>
      <c r="J72" s="104">
        <v>323180</v>
      </c>
      <c r="K72" s="104">
        <v>1700073</v>
      </c>
    </row>
    <row r="73" spans="1:12" ht="15.6" customHeight="1" x14ac:dyDescent="0.2">
      <c r="A73" s="410">
        <v>67</v>
      </c>
      <c r="B73" s="411" t="s">
        <v>3</v>
      </c>
      <c r="C73" s="104">
        <v>715.61</v>
      </c>
      <c r="D73" s="104">
        <v>3843541</v>
      </c>
      <c r="E73" s="1374">
        <v>0</v>
      </c>
      <c r="F73" s="822">
        <v>5371</v>
      </c>
      <c r="G73" s="104">
        <v>383260</v>
      </c>
      <c r="H73" s="822">
        <v>5371</v>
      </c>
      <c r="I73" s="104">
        <v>537100</v>
      </c>
      <c r="J73" s="104">
        <v>920360</v>
      </c>
      <c r="K73" s="104">
        <v>4763901</v>
      </c>
    </row>
    <row r="74" spans="1:12" ht="15.6" customHeight="1" x14ac:dyDescent="0.2">
      <c r="A74" s="410">
        <v>68</v>
      </c>
      <c r="B74" s="411" t="s">
        <v>2</v>
      </c>
      <c r="C74" s="104">
        <v>798.7</v>
      </c>
      <c r="D74" s="104">
        <v>1232394</v>
      </c>
      <c r="E74" s="1374">
        <v>0</v>
      </c>
      <c r="F74" s="822">
        <v>1543</v>
      </c>
      <c r="G74" s="104">
        <v>110104</v>
      </c>
      <c r="H74" s="822">
        <v>1543</v>
      </c>
      <c r="I74" s="104">
        <v>154300</v>
      </c>
      <c r="J74" s="104">
        <v>264404</v>
      </c>
      <c r="K74" s="104">
        <v>1496798</v>
      </c>
    </row>
    <row r="75" spans="1:12" ht="15.6" customHeight="1" x14ac:dyDescent="0.2">
      <c r="A75" s="414">
        <v>69</v>
      </c>
      <c r="B75" s="415" t="s">
        <v>91</v>
      </c>
      <c r="C75" s="379">
        <v>705.67</v>
      </c>
      <c r="D75" s="379">
        <v>3358989</v>
      </c>
      <c r="E75" s="1376">
        <v>0</v>
      </c>
      <c r="F75" s="825">
        <v>4760</v>
      </c>
      <c r="G75" s="379">
        <v>339661</v>
      </c>
      <c r="H75" s="825">
        <v>4760</v>
      </c>
      <c r="I75" s="379">
        <v>476000</v>
      </c>
      <c r="J75" s="379">
        <v>815661</v>
      </c>
      <c r="K75" s="379">
        <v>4174650</v>
      </c>
    </row>
    <row r="76" spans="1:12" s="106" customFormat="1" ht="15.6" customHeight="1" thickBot="1" x14ac:dyDescent="0.25">
      <c r="A76" s="826"/>
      <c r="B76" s="827" t="s">
        <v>70</v>
      </c>
      <c r="C76" s="110">
        <v>706.78</v>
      </c>
      <c r="D76" s="511">
        <v>470465223</v>
      </c>
      <c r="E76" s="1373">
        <v>38336714</v>
      </c>
      <c r="F76" s="1377">
        <v>538925</v>
      </c>
      <c r="G76" s="1373">
        <v>38456216</v>
      </c>
      <c r="H76" s="828">
        <v>665649</v>
      </c>
      <c r="I76" s="110">
        <v>66564900</v>
      </c>
      <c r="J76" s="110">
        <v>143357830</v>
      </c>
      <c r="K76" s="110">
        <v>613823053</v>
      </c>
    </row>
    <row r="77" spans="1:12" s="1302" customFormat="1" ht="15" customHeight="1" thickTop="1" x14ac:dyDescent="0.2">
      <c r="A77" s="414"/>
      <c r="B77" s="516"/>
      <c r="C77" s="379"/>
      <c r="D77" s="379"/>
      <c r="E77" s="1376"/>
      <c r="F77" s="825"/>
      <c r="G77" s="379"/>
      <c r="H77" s="825"/>
      <c r="I77" s="379"/>
      <c r="J77" s="379"/>
      <c r="K77" s="379"/>
    </row>
    <row r="78" spans="1:12" s="1302" customFormat="1" ht="15" customHeight="1" thickBot="1" x14ac:dyDescent="0.25">
      <c r="A78" s="826"/>
      <c r="B78" s="827"/>
      <c r="C78" s="110"/>
      <c r="D78" s="511"/>
      <c r="E78" s="1373"/>
      <c r="F78" s="1377"/>
      <c r="G78" s="1373"/>
      <c r="H78" s="828"/>
      <c r="I78" s="110"/>
      <c r="J78" s="110"/>
      <c r="K78" s="110"/>
    </row>
    <row r="79" spans="1:12" s="1302" customFormat="1" ht="19.149999999999999" customHeight="1" thickTop="1" x14ac:dyDescent="0.2">
      <c r="A79" s="350"/>
      <c r="B79" s="596"/>
      <c r="C79" s="514"/>
      <c r="D79" s="1301"/>
      <c r="E79" s="350"/>
      <c r="F79" s="350"/>
      <c r="G79" s="350"/>
      <c r="H79" s="350"/>
      <c r="I79" s="350"/>
    </row>
    <row r="80" spans="1:12" s="168" customFormat="1" ht="12.75" customHeight="1" x14ac:dyDescent="0.2">
      <c r="A80" s="830"/>
      <c r="B80" s="831"/>
      <c r="C80" s="516"/>
      <c r="F80" s="359"/>
      <c r="G80" s="359"/>
      <c r="L80" s="514"/>
    </row>
    <row r="81" spans="1:11" s="168" customFormat="1" x14ac:dyDescent="0.2">
      <c r="A81" s="830"/>
      <c r="B81" s="832"/>
      <c r="C81" s="359"/>
      <c r="D81" s="520"/>
      <c r="E81" s="359"/>
      <c r="F81" s="359"/>
      <c r="G81" s="359"/>
      <c r="J81" s="516"/>
      <c r="K81" s="1303"/>
    </row>
    <row r="82" spans="1:11" s="168" customFormat="1" ht="15.6" customHeight="1" x14ac:dyDescent="0.2">
      <c r="A82" s="830"/>
      <c r="B82" s="832"/>
      <c r="C82" s="520"/>
      <c r="D82" s="359"/>
      <c r="E82" s="359"/>
      <c r="F82" s="359"/>
      <c r="G82" s="359"/>
      <c r="J82" s="1304"/>
      <c r="K82" s="1305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1">
    <mergeCell ref="J1:J3"/>
    <mergeCell ref="F2:F3"/>
    <mergeCell ref="K1:K3"/>
    <mergeCell ref="H2:H3"/>
    <mergeCell ref="H1:I1"/>
    <mergeCell ref="A1:B3"/>
    <mergeCell ref="C2:C3"/>
    <mergeCell ref="D2:D3"/>
    <mergeCell ref="E1:G1"/>
    <mergeCell ref="E2:E3"/>
    <mergeCell ref="C1:D1"/>
  </mergeCells>
  <phoneticPr fontId="0" type="noConversion"/>
  <printOptions horizontalCentered="1"/>
  <pageMargins left="0.25" right="0.24" top="0.9" bottom="0.5" header="0.3" footer="0.3"/>
  <pageSetup paperSize="5" scale="73" firstPageNumber="32" fitToWidth="0" fitToHeight="0" orientation="portrait" r:id="rId2"/>
  <headerFooter alignWithMargins="0">
    <oddHeader>&amp;L&amp;"Arial,Bold"&amp;18&amp;K000000Table 3A: FY2021-22 Budget Letter
Level 3 Legislative Allocations</oddHeader>
    <oddFooter>&amp;R&amp;P</oddFooter>
  </headerFooter>
  <colBreaks count="1" manualBreakCount="1">
    <brk id="7" max="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U140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9.140625" defaultRowHeight="12.75" x14ac:dyDescent="0.2"/>
  <cols>
    <col min="1" max="1" width="9" style="93" bestFit="1" customWidth="1"/>
    <col min="2" max="2" width="9" style="93" hidden="1" customWidth="1"/>
    <col min="3" max="3" width="36.28515625" style="92" customWidth="1"/>
    <col min="4" max="4" width="14.140625" style="90" customWidth="1"/>
    <col min="5" max="5" width="14.42578125" style="90" customWidth="1"/>
    <col min="6" max="7" width="12.7109375" style="92" customWidth="1"/>
    <col min="8" max="10" width="12.7109375" style="90" customWidth="1"/>
    <col min="11" max="11" width="12.5703125" style="90" customWidth="1"/>
    <col min="12" max="12" width="12.7109375" style="92" bestFit="1" customWidth="1"/>
    <col min="13" max="13" width="16.7109375" style="92" customWidth="1"/>
    <col min="14" max="14" width="12" style="92" customWidth="1"/>
    <col min="15" max="15" width="12.85546875" style="92" customWidth="1"/>
    <col min="16" max="16" width="12.42578125" style="92" bestFit="1" customWidth="1"/>
    <col min="17" max="25" width="12.85546875" style="92" customWidth="1"/>
    <col min="26" max="29" width="14.5703125" style="92" customWidth="1"/>
    <col min="30" max="37" width="12.85546875" style="92" customWidth="1"/>
    <col min="38" max="41" width="14.5703125" style="92" customWidth="1"/>
    <col min="42" max="42" width="18.5703125" style="90" customWidth="1"/>
    <col min="43" max="43" width="7" customWidth="1"/>
    <col min="44" max="44" width="0" style="90" hidden="1" customWidth="1"/>
    <col min="45" max="45" width="9.140625" hidden="1" customWidth="1"/>
    <col min="46" max="46" width="0" style="90" hidden="1" customWidth="1"/>
    <col min="47" max="47" width="12.7109375" style="90" hidden="1" customWidth="1"/>
    <col min="48" max="16384" width="9.140625" style="90"/>
  </cols>
  <sheetData>
    <row r="1" spans="1:47" ht="32.25" customHeight="1" x14ac:dyDescent="0.2">
      <c r="A1" s="1909" t="s">
        <v>1085</v>
      </c>
      <c r="B1" s="1909"/>
      <c r="C1" s="1909"/>
      <c r="D1" s="1914" t="s">
        <v>1209</v>
      </c>
      <c r="E1" s="1914"/>
      <c r="F1" s="1915" t="s">
        <v>1210</v>
      </c>
      <c r="G1" s="1915"/>
      <c r="H1" s="1915"/>
      <c r="I1" s="1915"/>
      <c r="J1" s="1915"/>
      <c r="K1" s="1921" t="s">
        <v>387</v>
      </c>
      <c r="L1" s="1921"/>
      <c r="M1" s="1927" t="s">
        <v>1755</v>
      </c>
      <c r="N1" s="1913" t="s">
        <v>351</v>
      </c>
      <c r="O1" s="1913"/>
      <c r="P1" s="1913"/>
      <c r="Q1" s="1913"/>
      <c r="R1" s="1928" t="s">
        <v>1187</v>
      </c>
      <c r="S1" s="1929"/>
      <c r="T1" s="1929"/>
      <c r="U1" s="1929"/>
      <c r="V1" s="1929"/>
      <c r="W1" s="1929"/>
      <c r="X1" s="1929"/>
      <c r="Y1" s="1930"/>
      <c r="Z1" s="1931" t="s">
        <v>1187</v>
      </c>
      <c r="AA1" s="1932"/>
      <c r="AB1" s="1932"/>
      <c r="AC1" s="1933"/>
      <c r="AD1" s="1934" t="s">
        <v>1188</v>
      </c>
      <c r="AE1" s="1935"/>
      <c r="AF1" s="1935"/>
      <c r="AG1" s="1935"/>
      <c r="AH1" s="1935"/>
      <c r="AI1" s="1935"/>
      <c r="AJ1" s="1935"/>
      <c r="AK1" s="1936"/>
      <c r="AL1" s="1923" t="s">
        <v>1188</v>
      </c>
      <c r="AM1" s="1924"/>
      <c r="AN1" s="1924"/>
      <c r="AO1" s="1925"/>
      <c r="AP1" s="1910" t="s">
        <v>801</v>
      </c>
    </row>
    <row r="2" spans="1:47" ht="103.5" customHeight="1" x14ac:dyDescent="0.2">
      <c r="A2" s="1909"/>
      <c r="B2" s="1909"/>
      <c r="C2" s="1909"/>
      <c r="D2" s="1926" t="s">
        <v>1228</v>
      </c>
      <c r="E2" s="696" t="s">
        <v>572</v>
      </c>
      <c r="F2" s="1911" t="s">
        <v>1667</v>
      </c>
      <c r="G2" s="697" t="s">
        <v>570</v>
      </c>
      <c r="H2" s="1911" t="s">
        <v>1761</v>
      </c>
      <c r="I2" s="697" t="s">
        <v>802</v>
      </c>
      <c r="J2" s="1911" t="s">
        <v>571</v>
      </c>
      <c r="K2" s="1916" t="s">
        <v>1757</v>
      </c>
      <c r="L2" s="864" t="s">
        <v>1693</v>
      </c>
      <c r="M2" s="1927"/>
      <c r="N2" s="1912" t="s">
        <v>1227</v>
      </c>
      <c r="O2" s="698" t="s">
        <v>414</v>
      </c>
      <c r="P2" s="1912" t="s">
        <v>1754</v>
      </c>
      <c r="Q2" s="1912" t="s">
        <v>1753</v>
      </c>
      <c r="R2" s="1389" t="s">
        <v>1642</v>
      </c>
      <c r="S2" s="1404" t="s">
        <v>988</v>
      </c>
      <c r="T2" s="1405" t="s">
        <v>989</v>
      </c>
      <c r="U2" s="1917" t="s">
        <v>990</v>
      </c>
      <c r="V2" s="1406" t="s">
        <v>1644</v>
      </c>
      <c r="W2" s="1404" t="s">
        <v>988</v>
      </c>
      <c r="X2" s="1405" t="s">
        <v>989</v>
      </c>
      <c r="Y2" s="1919" t="s">
        <v>990</v>
      </c>
      <c r="Z2" s="1407" t="s">
        <v>991</v>
      </c>
      <c r="AA2" s="1937" t="s">
        <v>992</v>
      </c>
      <c r="AB2" s="1937" t="s">
        <v>993</v>
      </c>
      <c r="AC2" s="1937" t="s">
        <v>994</v>
      </c>
      <c r="AD2" s="1391" t="s">
        <v>1642</v>
      </c>
      <c r="AE2" s="1398" t="s">
        <v>988</v>
      </c>
      <c r="AF2" s="1398" t="s">
        <v>989</v>
      </c>
      <c r="AG2" s="1922" t="s">
        <v>990</v>
      </c>
      <c r="AH2" s="1392" t="s">
        <v>1644</v>
      </c>
      <c r="AI2" s="1398" t="s">
        <v>988</v>
      </c>
      <c r="AJ2" s="1398" t="s">
        <v>989</v>
      </c>
      <c r="AK2" s="1922" t="s">
        <v>990</v>
      </c>
      <c r="AL2" s="1398" t="s">
        <v>991</v>
      </c>
      <c r="AM2" s="1922" t="s">
        <v>992</v>
      </c>
      <c r="AN2" s="1922" t="s">
        <v>993</v>
      </c>
      <c r="AO2" s="1922" t="s">
        <v>994</v>
      </c>
      <c r="AP2" s="1910"/>
      <c r="AR2" s="1907"/>
      <c r="AT2" s="1907" t="s">
        <v>1682</v>
      </c>
      <c r="AU2" s="694" t="s">
        <v>415</v>
      </c>
    </row>
    <row r="3" spans="1:47" ht="17.25" customHeight="1" x14ac:dyDescent="0.2">
      <c r="A3" s="1909"/>
      <c r="B3" s="1909"/>
      <c r="C3" s="1909"/>
      <c r="D3" s="1926"/>
      <c r="E3" s="600">
        <v>21000</v>
      </c>
      <c r="F3" s="1911"/>
      <c r="G3" s="601">
        <v>6000</v>
      </c>
      <c r="H3" s="1911"/>
      <c r="I3" s="601">
        <v>4000</v>
      </c>
      <c r="J3" s="1911"/>
      <c r="K3" s="1916"/>
      <c r="L3" s="602">
        <v>241</v>
      </c>
      <c r="M3" s="1400">
        <v>12000000</v>
      </c>
      <c r="N3" s="1912"/>
      <c r="O3" s="699">
        <v>59</v>
      </c>
      <c r="P3" s="1912"/>
      <c r="Q3" s="1912"/>
      <c r="R3" s="1401" t="s">
        <v>1643</v>
      </c>
      <c r="S3" s="1402">
        <v>1000</v>
      </c>
      <c r="T3" s="1403">
        <v>0.252</v>
      </c>
      <c r="U3" s="1918"/>
      <c r="V3" s="1401" t="s">
        <v>1643</v>
      </c>
      <c r="W3" s="1402">
        <v>500</v>
      </c>
      <c r="X3" s="1403">
        <v>0.28699999999999998</v>
      </c>
      <c r="Y3" s="1920"/>
      <c r="Z3" s="1401" t="s">
        <v>1643</v>
      </c>
      <c r="AA3" s="1937"/>
      <c r="AB3" s="1937"/>
      <c r="AC3" s="1937"/>
      <c r="AD3" s="1390" t="s">
        <v>1643</v>
      </c>
      <c r="AE3" s="1390">
        <v>800</v>
      </c>
      <c r="AF3" s="1399">
        <v>0.252</v>
      </c>
      <c r="AG3" s="1922"/>
      <c r="AH3" s="1390" t="s">
        <v>1643</v>
      </c>
      <c r="AI3" s="1390">
        <v>400</v>
      </c>
      <c r="AJ3" s="1399">
        <v>0.28699999999999998</v>
      </c>
      <c r="AK3" s="1922"/>
      <c r="AL3" s="1390" t="s">
        <v>1643</v>
      </c>
      <c r="AM3" s="1922"/>
      <c r="AN3" s="1922"/>
      <c r="AO3" s="1922"/>
      <c r="AP3" s="1910"/>
      <c r="AR3" s="1908"/>
      <c r="AT3" s="1908"/>
      <c r="AU3" s="602">
        <v>241</v>
      </c>
    </row>
    <row r="4" spans="1:47" ht="13.35" customHeight="1" x14ac:dyDescent="0.2">
      <c r="A4" s="836"/>
      <c r="B4" s="838"/>
      <c r="C4" s="837"/>
      <c r="D4" s="603">
        <v>1</v>
      </c>
      <c r="E4" s="603">
        <v>2</v>
      </c>
      <c r="F4" s="603">
        <v>3</v>
      </c>
      <c r="G4" s="603">
        <v>4</v>
      </c>
      <c r="H4" s="603">
        <v>5</v>
      </c>
      <c r="I4" s="603">
        <v>6</v>
      </c>
      <c r="J4" s="603">
        <v>7</v>
      </c>
      <c r="K4" s="603">
        <v>8</v>
      </c>
      <c r="L4" s="603">
        <v>9</v>
      </c>
      <c r="M4" s="603">
        <v>10</v>
      </c>
      <c r="N4" s="603">
        <v>11</v>
      </c>
      <c r="O4" s="603">
        <v>12</v>
      </c>
      <c r="P4" s="603">
        <v>13</v>
      </c>
      <c r="Q4" s="603">
        <v>14</v>
      </c>
      <c r="R4" s="603">
        <v>15</v>
      </c>
      <c r="S4" s="603">
        <v>16</v>
      </c>
      <c r="T4" s="603">
        <v>17</v>
      </c>
      <c r="U4" s="603">
        <v>18</v>
      </c>
      <c r="V4" s="603">
        <v>19</v>
      </c>
      <c r="W4" s="603">
        <v>20</v>
      </c>
      <c r="X4" s="603">
        <v>21</v>
      </c>
      <c r="Y4" s="603">
        <v>22</v>
      </c>
      <c r="Z4" s="603">
        <v>23</v>
      </c>
      <c r="AA4" s="603">
        <v>24</v>
      </c>
      <c r="AB4" s="603">
        <v>25</v>
      </c>
      <c r="AC4" s="603">
        <v>26</v>
      </c>
      <c r="AD4" s="603">
        <v>27</v>
      </c>
      <c r="AE4" s="603">
        <v>28</v>
      </c>
      <c r="AF4" s="603">
        <v>29</v>
      </c>
      <c r="AG4" s="603">
        <v>30</v>
      </c>
      <c r="AH4" s="603">
        <v>31</v>
      </c>
      <c r="AI4" s="603">
        <v>32</v>
      </c>
      <c r="AJ4" s="603">
        <v>33</v>
      </c>
      <c r="AK4" s="603">
        <v>34</v>
      </c>
      <c r="AL4" s="603">
        <v>35</v>
      </c>
      <c r="AM4" s="603">
        <v>36</v>
      </c>
      <c r="AN4" s="603">
        <v>37</v>
      </c>
      <c r="AO4" s="603">
        <v>38</v>
      </c>
      <c r="AP4" s="603">
        <v>39</v>
      </c>
      <c r="AR4" s="603"/>
      <c r="AT4" s="603"/>
      <c r="AU4" s="603">
        <v>9</v>
      </c>
    </row>
    <row r="5" spans="1:47" s="758" customFormat="1" ht="22.5" hidden="1" x14ac:dyDescent="0.2">
      <c r="A5" s="755"/>
      <c r="B5" s="756"/>
      <c r="C5" s="760"/>
      <c r="D5" s="761" t="s">
        <v>739</v>
      </c>
      <c r="E5" s="759" t="s">
        <v>735</v>
      </c>
      <c r="F5" s="761" t="s">
        <v>739</v>
      </c>
      <c r="G5" s="759" t="s">
        <v>736</v>
      </c>
      <c r="H5" s="761" t="s">
        <v>739</v>
      </c>
      <c r="I5" s="759" t="s">
        <v>737</v>
      </c>
      <c r="J5" s="761" t="s">
        <v>595</v>
      </c>
      <c r="K5" s="761" t="s">
        <v>739</v>
      </c>
      <c r="L5" s="759" t="s">
        <v>738</v>
      </c>
      <c r="M5" s="761" t="s">
        <v>739</v>
      </c>
      <c r="N5" s="761" t="s">
        <v>833</v>
      </c>
      <c r="O5" s="759" t="s">
        <v>740</v>
      </c>
      <c r="P5" s="761" t="s">
        <v>739</v>
      </c>
      <c r="Q5" s="761" t="s">
        <v>595</v>
      </c>
      <c r="R5" s="1378"/>
      <c r="S5" s="1378"/>
      <c r="T5" s="1378"/>
      <c r="U5" s="1378"/>
      <c r="V5" s="1378"/>
      <c r="W5" s="1378"/>
      <c r="X5" s="1378"/>
      <c r="Y5" s="1378"/>
      <c r="Z5" s="1378"/>
      <c r="AA5" s="1378"/>
      <c r="AB5" s="1378"/>
      <c r="AC5" s="1378"/>
      <c r="AD5" s="1378"/>
      <c r="AE5" s="1378"/>
      <c r="AF5" s="1378"/>
      <c r="AG5" s="1378"/>
      <c r="AH5" s="1378"/>
      <c r="AI5" s="1378"/>
      <c r="AJ5" s="1378"/>
      <c r="AK5" s="1378"/>
      <c r="AL5" s="1378"/>
      <c r="AM5" s="1378"/>
      <c r="AN5" s="1378"/>
      <c r="AO5" s="1378"/>
      <c r="AP5" s="761" t="s">
        <v>595</v>
      </c>
      <c r="AQ5" s="757"/>
      <c r="AR5" s="762"/>
      <c r="AS5" s="757"/>
      <c r="AT5" s="762"/>
    </row>
    <row r="6" spans="1:47" s="758" customFormat="1" ht="22.5" x14ac:dyDescent="0.2">
      <c r="A6" s="755"/>
      <c r="B6" s="756"/>
      <c r="C6" s="760"/>
      <c r="D6" s="761" t="s">
        <v>1048</v>
      </c>
      <c r="E6" s="759" t="s">
        <v>893</v>
      </c>
      <c r="F6" s="761" t="s">
        <v>729</v>
      </c>
      <c r="G6" s="759" t="s">
        <v>894</v>
      </c>
      <c r="H6" s="761" t="s">
        <v>730</v>
      </c>
      <c r="I6" s="759" t="s">
        <v>895</v>
      </c>
      <c r="J6" s="761" t="s">
        <v>731</v>
      </c>
      <c r="K6" s="761" t="s">
        <v>732</v>
      </c>
      <c r="L6" s="759" t="s">
        <v>1694</v>
      </c>
      <c r="M6" s="761" t="s">
        <v>733</v>
      </c>
      <c r="N6" s="761" t="s">
        <v>1048</v>
      </c>
      <c r="O6" s="759" t="s">
        <v>896</v>
      </c>
      <c r="P6" s="761" t="s">
        <v>1727</v>
      </c>
      <c r="Q6" s="761" t="s">
        <v>734</v>
      </c>
      <c r="R6" s="761" t="s">
        <v>1271</v>
      </c>
      <c r="S6" s="761" t="s">
        <v>1270</v>
      </c>
      <c r="T6" s="761" t="s">
        <v>1272</v>
      </c>
      <c r="U6" s="761" t="s">
        <v>1273</v>
      </c>
      <c r="V6" s="761" t="s">
        <v>1274</v>
      </c>
      <c r="W6" s="761" t="s">
        <v>1275</v>
      </c>
      <c r="X6" s="761" t="s">
        <v>1284</v>
      </c>
      <c r="Y6" s="761" t="s">
        <v>786</v>
      </c>
      <c r="Z6" s="761" t="s">
        <v>1276</v>
      </c>
      <c r="AA6" s="761" t="s">
        <v>795</v>
      </c>
      <c r="AB6" s="761" t="s">
        <v>1277</v>
      </c>
      <c r="AC6" s="761" t="s">
        <v>1278</v>
      </c>
      <c r="AD6" s="761" t="s">
        <v>1271</v>
      </c>
      <c r="AE6" s="761" t="s">
        <v>1279</v>
      </c>
      <c r="AF6" s="761" t="s">
        <v>1280</v>
      </c>
      <c r="AG6" s="761" t="s">
        <v>1281</v>
      </c>
      <c r="AH6" s="761" t="s">
        <v>1274</v>
      </c>
      <c r="AI6" s="761" t="s">
        <v>1282</v>
      </c>
      <c r="AJ6" s="761" t="s">
        <v>1283</v>
      </c>
      <c r="AK6" s="761" t="s">
        <v>1285</v>
      </c>
      <c r="AL6" s="761" t="s">
        <v>1286</v>
      </c>
      <c r="AM6" s="761" t="s">
        <v>1287</v>
      </c>
      <c r="AN6" s="761" t="s">
        <v>1288</v>
      </c>
      <c r="AO6" s="761" t="s">
        <v>1289</v>
      </c>
      <c r="AP6" s="761" t="s">
        <v>1290</v>
      </c>
      <c r="AQ6" s="757"/>
      <c r="AR6" s="762"/>
      <c r="AS6" s="757"/>
      <c r="AT6" s="762"/>
      <c r="AU6" s="759" t="s">
        <v>1159</v>
      </c>
    </row>
    <row r="7" spans="1:47" ht="15" customHeight="1" x14ac:dyDescent="0.2">
      <c r="A7" s="604">
        <v>1</v>
      </c>
      <c r="B7" s="605">
        <v>1</v>
      </c>
      <c r="C7" s="606" t="s">
        <v>5</v>
      </c>
      <c r="D7" s="617">
        <v>0</v>
      </c>
      <c r="E7" s="655">
        <v>0</v>
      </c>
      <c r="F7" s="617">
        <v>0</v>
      </c>
      <c r="G7" s="660">
        <v>0</v>
      </c>
      <c r="H7" s="617">
        <v>0</v>
      </c>
      <c r="I7" s="660">
        <v>0</v>
      </c>
      <c r="J7" s="1393">
        <v>0</v>
      </c>
      <c r="K7" s="1343">
        <v>1027</v>
      </c>
      <c r="L7" s="669">
        <v>247507</v>
      </c>
      <c r="M7" s="1418">
        <v>0</v>
      </c>
      <c r="N7" s="617">
        <v>3914</v>
      </c>
      <c r="O7" s="673">
        <v>230926</v>
      </c>
      <c r="P7" s="660">
        <v>10173</v>
      </c>
      <c r="Q7" s="673">
        <v>241099</v>
      </c>
      <c r="R7" s="1382">
        <v>718.14422099999979</v>
      </c>
      <c r="S7" s="1379">
        <v>718144</v>
      </c>
      <c r="T7" s="1379">
        <v>180972</v>
      </c>
      <c r="U7" s="1379">
        <v>899116</v>
      </c>
      <c r="V7" s="1382">
        <v>475.64138099999997</v>
      </c>
      <c r="W7" s="1379">
        <v>237821</v>
      </c>
      <c r="X7" s="1379">
        <v>68255</v>
      </c>
      <c r="Y7" s="1379">
        <v>306076</v>
      </c>
      <c r="Z7" s="1382">
        <v>1193.7856019999997</v>
      </c>
      <c r="AA7" s="1379">
        <v>955965</v>
      </c>
      <c r="AB7" s="1379">
        <v>249227</v>
      </c>
      <c r="AC7" s="670">
        <v>1205192</v>
      </c>
      <c r="AD7" s="1382">
        <v>718.14422099999979</v>
      </c>
      <c r="AE7" s="1379">
        <v>574515</v>
      </c>
      <c r="AF7" s="1379">
        <v>144778</v>
      </c>
      <c r="AG7" s="1379">
        <v>719293</v>
      </c>
      <c r="AH7" s="1382">
        <v>475.64138099999997</v>
      </c>
      <c r="AI7" s="1379">
        <v>190257</v>
      </c>
      <c r="AJ7" s="1379">
        <v>54604</v>
      </c>
      <c r="AK7" s="1379">
        <v>244861</v>
      </c>
      <c r="AL7" s="1382">
        <v>1193.7856019999997</v>
      </c>
      <c r="AM7" s="1379">
        <v>764772</v>
      </c>
      <c r="AN7" s="1379">
        <v>199382</v>
      </c>
      <c r="AO7" s="1413">
        <v>964154</v>
      </c>
      <c r="AP7" s="675">
        <v>2657952</v>
      </c>
      <c r="AR7" s="607"/>
      <c r="AT7" s="607">
        <v>2550</v>
      </c>
      <c r="AU7" s="674">
        <v>614550</v>
      </c>
    </row>
    <row r="8" spans="1:47" ht="15" customHeight="1" x14ac:dyDescent="0.2">
      <c r="A8" s="112">
        <v>2</v>
      </c>
      <c r="B8" s="307">
        <v>2</v>
      </c>
      <c r="C8" s="608" t="s">
        <v>6</v>
      </c>
      <c r="D8" s="615">
        <v>0</v>
      </c>
      <c r="E8" s="656">
        <v>0</v>
      </c>
      <c r="F8" s="615">
        <v>0</v>
      </c>
      <c r="G8" s="661">
        <v>0</v>
      </c>
      <c r="H8" s="615">
        <v>0</v>
      </c>
      <c r="I8" s="661">
        <v>0</v>
      </c>
      <c r="J8" s="1394">
        <v>0</v>
      </c>
      <c r="K8" s="1162">
        <v>465</v>
      </c>
      <c r="L8" s="665">
        <v>112065</v>
      </c>
      <c r="M8" s="1419">
        <v>0</v>
      </c>
      <c r="N8" s="615">
        <v>1791</v>
      </c>
      <c r="O8" s="676">
        <v>105669</v>
      </c>
      <c r="P8" s="661">
        <v>102535</v>
      </c>
      <c r="Q8" s="676">
        <v>208204</v>
      </c>
      <c r="R8" s="1383">
        <v>380.5</v>
      </c>
      <c r="S8" s="1346">
        <v>380500</v>
      </c>
      <c r="T8" s="1346">
        <v>95886</v>
      </c>
      <c r="U8" s="1346">
        <v>476386</v>
      </c>
      <c r="V8" s="1383">
        <v>230.5</v>
      </c>
      <c r="W8" s="1346">
        <v>115250</v>
      </c>
      <c r="X8" s="1346">
        <v>33077</v>
      </c>
      <c r="Y8" s="1346">
        <v>148327</v>
      </c>
      <c r="Z8" s="1383">
        <v>611</v>
      </c>
      <c r="AA8" s="1346">
        <v>495750</v>
      </c>
      <c r="AB8" s="1346">
        <v>128963</v>
      </c>
      <c r="AC8" s="666">
        <v>624713</v>
      </c>
      <c r="AD8" s="1383">
        <v>380.5</v>
      </c>
      <c r="AE8" s="1346">
        <v>304400</v>
      </c>
      <c r="AF8" s="1346">
        <v>76709</v>
      </c>
      <c r="AG8" s="1346">
        <v>381109</v>
      </c>
      <c r="AH8" s="1383">
        <v>230.5</v>
      </c>
      <c r="AI8" s="1346">
        <v>92200</v>
      </c>
      <c r="AJ8" s="1346">
        <v>26461</v>
      </c>
      <c r="AK8" s="1346">
        <v>118661</v>
      </c>
      <c r="AL8" s="1383">
        <v>611</v>
      </c>
      <c r="AM8" s="1346">
        <v>396600</v>
      </c>
      <c r="AN8" s="1346">
        <v>103170</v>
      </c>
      <c r="AO8" s="1414">
        <v>499770</v>
      </c>
      <c r="AP8" s="678">
        <v>1444752</v>
      </c>
      <c r="AR8" s="609"/>
      <c r="AT8" s="609">
        <v>1143</v>
      </c>
      <c r="AU8" s="677">
        <v>275463</v>
      </c>
    </row>
    <row r="9" spans="1:47" ht="15" customHeight="1" x14ac:dyDescent="0.2">
      <c r="A9" s="610">
        <v>3</v>
      </c>
      <c r="B9" s="307">
        <v>3</v>
      </c>
      <c r="C9" s="608" t="s">
        <v>7</v>
      </c>
      <c r="D9" s="615">
        <v>0</v>
      </c>
      <c r="E9" s="656">
        <v>0</v>
      </c>
      <c r="F9" s="615">
        <v>0</v>
      </c>
      <c r="G9" s="661">
        <v>0</v>
      </c>
      <c r="H9" s="615">
        <v>0</v>
      </c>
      <c r="I9" s="661">
        <v>0</v>
      </c>
      <c r="J9" s="1394">
        <v>0</v>
      </c>
      <c r="K9" s="1162">
        <v>4536</v>
      </c>
      <c r="L9" s="665">
        <v>1093176</v>
      </c>
      <c r="M9" s="1419">
        <v>348099</v>
      </c>
      <c r="N9" s="615">
        <v>10544</v>
      </c>
      <c r="O9" s="676">
        <v>622096</v>
      </c>
      <c r="P9" s="661">
        <v>1036</v>
      </c>
      <c r="Q9" s="676">
        <v>623132</v>
      </c>
      <c r="R9" s="1383">
        <v>1987.99145</v>
      </c>
      <c r="S9" s="1346">
        <v>1987991</v>
      </c>
      <c r="T9" s="1346">
        <v>500974</v>
      </c>
      <c r="U9" s="1346">
        <v>2488965</v>
      </c>
      <c r="V9" s="1383">
        <v>1232.51883</v>
      </c>
      <c r="W9" s="1346">
        <v>616259</v>
      </c>
      <c r="X9" s="1346">
        <v>176866</v>
      </c>
      <c r="Y9" s="1346">
        <v>793125</v>
      </c>
      <c r="Z9" s="1383">
        <v>3220.51028</v>
      </c>
      <c r="AA9" s="1346">
        <v>2604250</v>
      </c>
      <c r="AB9" s="1346">
        <v>677840</v>
      </c>
      <c r="AC9" s="666">
        <v>3282090</v>
      </c>
      <c r="AD9" s="1383">
        <v>1987.99145</v>
      </c>
      <c r="AE9" s="1346">
        <v>1590393</v>
      </c>
      <c r="AF9" s="1346">
        <v>400779</v>
      </c>
      <c r="AG9" s="1346">
        <v>1991172</v>
      </c>
      <c r="AH9" s="1383">
        <v>1232.51883</v>
      </c>
      <c r="AI9" s="1346">
        <v>493008</v>
      </c>
      <c r="AJ9" s="1346">
        <v>141493</v>
      </c>
      <c r="AK9" s="1346">
        <v>634501</v>
      </c>
      <c r="AL9" s="1383">
        <v>3220.51028</v>
      </c>
      <c r="AM9" s="1346">
        <v>2083401</v>
      </c>
      <c r="AN9" s="1346">
        <v>542272</v>
      </c>
      <c r="AO9" s="1414">
        <v>2625673</v>
      </c>
      <c r="AP9" s="678">
        <v>7972170</v>
      </c>
      <c r="AR9" s="609"/>
      <c r="AT9" s="609">
        <v>7224</v>
      </c>
      <c r="AU9" s="677">
        <v>1740984</v>
      </c>
    </row>
    <row r="10" spans="1:47" ht="15" customHeight="1" x14ac:dyDescent="0.2">
      <c r="A10" s="610">
        <v>4</v>
      </c>
      <c r="B10" s="307">
        <v>4</v>
      </c>
      <c r="C10" s="608" t="s">
        <v>8</v>
      </c>
      <c r="D10" s="615">
        <v>1</v>
      </c>
      <c r="E10" s="656">
        <v>21000</v>
      </c>
      <c r="F10" s="615">
        <v>0</v>
      </c>
      <c r="G10" s="661">
        <v>0</v>
      </c>
      <c r="H10" s="615">
        <v>1</v>
      </c>
      <c r="I10" s="661">
        <v>4000</v>
      </c>
      <c r="J10" s="1394">
        <v>4000</v>
      </c>
      <c r="K10" s="1162">
        <v>383</v>
      </c>
      <c r="L10" s="665">
        <v>92303</v>
      </c>
      <c r="M10" s="1419">
        <v>445437</v>
      </c>
      <c r="N10" s="615">
        <v>1378</v>
      </c>
      <c r="O10" s="676">
        <v>81302</v>
      </c>
      <c r="P10" s="661">
        <v>-55267.58</v>
      </c>
      <c r="Q10" s="676">
        <v>26034.42</v>
      </c>
      <c r="R10" s="1383">
        <v>233.78696799999997</v>
      </c>
      <c r="S10" s="1346">
        <v>233787</v>
      </c>
      <c r="T10" s="1346">
        <v>58914</v>
      </c>
      <c r="U10" s="1346">
        <v>292701</v>
      </c>
      <c r="V10" s="1383">
        <v>172.212996</v>
      </c>
      <c r="W10" s="1346">
        <v>86106</v>
      </c>
      <c r="X10" s="1346">
        <v>24712</v>
      </c>
      <c r="Y10" s="1346">
        <v>110818</v>
      </c>
      <c r="Z10" s="1383">
        <v>405.99996399999998</v>
      </c>
      <c r="AA10" s="1346">
        <v>319893</v>
      </c>
      <c r="AB10" s="1346">
        <v>83626</v>
      </c>
      <c r="AC10" s="666">
        <v>403519</v>
      </c>
      <c r="AD10" s="1383">
        <v>233.78696799999997</v>
      </c>
      <c r="AE10" s="1346">
        <v>187030</v>
      </c>
      <c r="AF10" s="1346">
        <v>47132</v>
      </c>
      <c r="AG10" s="1346">
        <v>234162</v>
      </c>
      <c r="AH10" s="1383">
        <v>172.212996</v>
      </c>
      <c r="AI10" s="1346">
        <v>68885</v>
      </c>
      <c r="AJ10" s="1346">
        <v>19770</v>
      </c>
      <c r="AK10" s="1346">
        <v>88655</v>
      </c>
      <c r="AL10" s="1383">
        <v>405.99996399999998</v>
      </c>
      <c r="AM10" s="1346">
        <v>255915</v>
      </c>
      <c r="AN10" s="1346">
        <v>66902</v>
      </c>
      <c r="AO10" s="1414">
        <v>322817</v>
      </c>
      <c r="AP10" s="678">
        <v>1315110.42</v>
      </c>
      <c r="AR10" s="609"/>
      <c r="AT10" s="609">
        <v>912</v>
      </c>
      <c r="AU10" s="677">
        <v>219792</v>
      </c>
    </row>
    <row r="11" spans="1:47" ht="15" customHeight="1" x14ac:dyDescent="0.2">
      <c r="A11" s="611">
        <v>5</v>
      </c>
      <c r="B11" s="612">
        <v>5</v>
      </c>
      <c r="C11" s="613" t="s">
        <v>9</v>
      </c>
      <c r="D11" s="616">
        <v>0</v>
      </c>
      <c r="E11" s="657">
        <v>0</v>
      </c>
      <c r="F11" s="616">
        <v>0</v>
      </c>
      <c r="G11" s="662">
        <v>0</v>
      </c>
      <c r="H11" s="616">
        <v>0</v>
      </c>
      <c r="I11" s="662">
        <v>0</v>
      </c>
      <c r="J11" s="1395">
        <v>0</v>
      </c>
      <c r="K11" s="1344">
        <v>821</v>
      </c>
      <c r="L11" s="667">
        <v>197861</v>
      </c>
      <c r="M11" s="1420">
        <v>68256</v>
      </c>
      <c r="N11" s="616">
        <v>2222</v>
      </c>
      <c r="O11" s="679">
        <v>131098</v>
      </c>
      <c r="P11" s="662">
        <v>61424</v>
      </c>
      <c r="Q11" s="679">
        <v>192522</v>
      </c>
      <c r="R11" s="1384">
        <v>322.49700799999999</v>
      </c>
      <c r="S11" s="1380">
        <v>322497</v>
      </c>
      <c r="T11" s="1380">
        <v>81269</v>
      </c>
      <c r="U11" s="1380">
        <v>403766</v>
      </c>
      <c r="V11" s="1384">
        <v>269</v>
      </c>
      <c r="W11" s="1380">
        <v>134500</v>
      </c>
      <c r="X11" s="1380">
        <v>38602</v>
      </c>
      <c r="Y11" s="1380">
        <v>173102</v>
      </c>
      <c r="Z11" s="1384">
        <v>591.49700800000005</v>
      </c>
      <c r="AA11" s="1380">
        <v>456997</v>
      </c>
      <c r="AB11" s="1380">
        <v>119871</v>
      </c>
      <c r="AC11" s="668">
        <v>576868</v>
      </c>
      <c r="AD11" s="1384">
        <v>322.49700799999999</v>
      </c>
      <c r="AE11" s="1380">
        <v>257998</v>
      </c>
      <c r="AF11" s="1380">
        <v>65015</v>
      </c>
      <c r="AG11" s="1380">
        <v>323013</v>
      </c>
      <c r="AH11" s="1384">
        <v>269</v>
      </c>
      <c r="AI11" s="1380">
        <v>107600</v>
      </c>
      <c r="AJ11" s="1380">
        <v>30881</v>
      </c>
      <c r="AK11" s="1380">
        <v>138481</v>
      </c>
      <c r="AL11" s="1384">
        <v>591.49700800000005</v>
      </c>
      <c r="AM11" s="1380">
        <v>365598</v>
      </c>
      <c r="AN11" s="1380">
        <v>95896</v>
      </c>
      <c r="AO11" s="1415">
        <v>461494</v>
      </c>
      <c r="AP11" s="681">
        <v>1497001</v>
      </c>
      <c r="AR11" s="614"/>
      <c r="AT11" s="614">
        <v>1542</v>
      </c>
      <c r="AU11" s="680">
        <v>371622</v>
      </c>
    </row>
    <row r="12" spans="1:47" ht="15" customHeight="1" x14ac:dyDescent="0.2">
      <c r="A12" s="604">
        <v>6</v>
      </c>
      <c r="B12" s="605">
        <v>6</v>
      </c>
      <c r="C12" s="606" t="s">
        <v>10</v>
      </c>
      <c r="D12" s="617">
        <v>0</v>
      </c>
      <c r="E12" s="655">
        <v>0</v>
      </c>
      <c r="F12" s="617">
        <v>0</v>
      </c>
      <c r="G12" s="660">
        <v>0</v>
      </c>
      <c r="H12" s="617">
        <v>0</v>
      </c>
      <c r="I12" s="660">
        <v>0</v>
      </c>
      <c r="J12" s="1393">
        <v>0</v>
      </c>
      <c r="K12" s="1343">
        <v>391</v>
      </c>
      <c r="L12" s="669">
        <v>94231</v>
      </c>
      <c r="M12" s="1418">
        <v>0</v>
      </c>
      <c r="N12" s="617">
        <v>2511</v>
      </c>
      <c r="O12" s="673">
        <v>148149</v>
      </c>
      <c r="P12" s="660">
        <v>15006</v>
      </c>
      <c r="Q12" s="673">
        <v>163155</v>
      </c>
      <c r="R12" s="1382">
        <v>497.21518500000076</v>
      </c>
      <c r="S12" s="1379">
        <v>497215</v>
      </c>
      <c r="T12" s="1379">
        <v>125298</v>
      </c>
      <c r="U12" s="1379">
        <v>622513</v>
      </c>
      <c r="V12" s="1382">
        <v>339.26830699999999</v>
      </c>
      <c r="W12" s="1379">
        <v>169634</v>
      </c>
      <c r="X12" s="1379">
        <v>48685</v>
      </c>
      <c r="Y12" s="1379">
        <v>218319</v>
      </c>
      <c r="Z12" s="1382">
        <v>836.48349200000075</v>
      </c>
      <c r="AA12" s="1379">
        <v>666849</v>
      </c>
      <c r="AB12" s="1379">
        <v>173983</v>
      </c>
      <c r="AC12" s="670">
        <v>840832</v>
      </c>
      <c r="AD12" s="1382">
        <v>497.21518500000076</v>
      </c>
      <c r="AE12" s="1379">
        <v>397772</v>
      </c>
      <c r="AF12" s="1379">
        <v>100239</v>
      </c>
      <c r="AG12" s="1379">
        <v>498011</v>
      </c>
      <c r="AH12" s="1382">
        <v>339.26830699999999</v>
      </c>
      <c r="AI12" s="1379">
        <v>135707</v>
      </c>
      <c r="AJ12" s="1379">
        <v>38948</v>
      </c>
      <c r="AK12" s="1379">
        <v>174655</v>
      </c>
      <c r="AL12" s="1382">
        <v>836.48349200000075</v>
      </c>
      <c r="AM12" s="1379">
        <v>533479</v>
      </c>
      <c r="AN12" s="1379">
        <v>139187</v>
      </c>
      <c r="AO12" s="1413">
        <v>672666</v>
      </c>
      <c r="AP12" s="675">
        <v>1770884</v>
      </c>
      <c r="AR12" s="607"/>
      <c r="AT12" s="607">
        <v>1672</v>
      </c>
      <c r="AU12" s="674">
        <v>402952</v>
      </c>
    </row>
    <row r="13" spans="1:47" ht="15" customHeight="1" x14ac:dyDescent="0.2">
      <c r="A13" s="610">
        <v>7</v>
      </c>
      <c r="B13" s="307">
        <v>7</v>
      </c>
      <c r="C13" s="608" t="s">
        <v>11</v>
      </c>
      <c r="D13" s="615">
        <v>0</v>
      </c>
      <c r="E13" s="656">
        <v>0</v>
      </c>
      <c r="F13" s="615">
        <v>0</v>
      </c>
      <c r="G13" s="661">
        <v>0</v>
      </c>
      <c r="H13" s="615">
        <v>0</v>
      </c>
      <c r="I13" s="661">
        <v>0</v>
      </c>
      <c r="J13" s="1394">
        <v>0</v>
      </c>
      <c r="K13" s="1162">
        <v>196</v>
      </c>
      <c r="L13" s="665">
        <v>47236</v>
      </c>
      <c r="M13" s="1419">
        <v>27624</v>
      </c>
      <c r="N13" s="615">
        <v>910</v>
      </c>
      <c r="O13" s="676">
        <v>53690</v>
      </c>
      <c r="P13" s="661">
        <v>0</v>
      </c>
      <c r="Q13" s="676">
        <v>53690</v>
      </c>
      <c r="R13" s="1383">
        <v>226.67258900000002</v>
      </c>
      <c r="S13" s="1346">
        <v>226673</v>
      </c>
      <c r="T13" s="1346">
        <v>57122</v>
      </c>
      <c r="U13" s="1346">
        <v>283795</v>
      </c>
      <c r="V13" s="1383">
        <v>163.206323</v>
      </c>
      <c r="W13" s="1346">
        <v>81603</v>
      </c>
      <c r="X13" s="1346">
        <v>23420</v>
      </c>
      <c r="Y13" s="1346">
        <v>105023</v>
      </c>
      <c r="Z13" s="1383">
        <v>389.87891200000001</v>
      </c>
      <c r="AA13" s="1346">
        <v>308276</v>
      </c>
      <c r="AB13" s="1346">
        <v>80542</v>
      </c>
      <c r="AC13" s="666">
        <v>388818</v>
      </c>
      <c r="AD13" s="1383">
        <v>226.67258900000002</v>
      </c>
      <c r="AE13" s="1346">
        <v>181338</v>
      </c>
      <c r="AF13" s="1346">
        <v>45697</v>
      </c>
      <c r="AG13" s="1346">
        <v>227035</v>
      </c>
      <c r="AH13" s="1383">
        <v>163.206323</v>
      </c>
      <c r="AI13" s="1346">
        <v>65283</v>
      </c>
      <c r="AJ13" s="1346">
        <v>18736</v>
      </c>
      <c r="AK13" s="1346">
        <v>84019</v>
      </c>
      <c r="AL13" s="1383">
        <v>389.87891200000001</v>
      </c>
      <c r="AM13" s="1346">
        <v>246621</v>
      </c>
      <c r="AN13" s="1346">
        <v>64433</v>
      </c>
      <c r="AO13" s="1414">
        <v>311054</v>
      </c>
      <c r="AP13" s="678">
        <v>828422</v>
      </c>
      <c r="AR13" s="609"/>
      <c r="AT13" s="609">
        <v>599</v>
      </c>
      <c r="AU13" s="677">
        <v>144359</v>
      </c>
    </row>
    <row r="14" spans="1:47" ht="15" customHeight="1" x14ac:dyDescent="0.2">
      <c r="A14" s="610">
        <v>8</v>
      </c>
      <c r="B14" s="307">
        <v>8</v>
      </c>
      <c r="C14" s="608" t="s">
        <v>12</v>
      </c>
      <c r="D14" s="615">
        <v>5</v>
      </c>
      <c r="E14" s="656">
        <v>105000</v>
      </c>
      <c r="F14" s="1669">
        <v>1</v>
      </c>
      <c r="G14" s="661">
        <v>6000</v>
      </c>
      <c r="H14" s="615">
        <v>2</v>
      </c>
      <c r="I14" s="661">
        <v>8000</v>
      </c>
      <c r="J14" s="1394">
        <v>14000</v>
      </c>
      <c r="K14" s="1162">
        <v>1518</v>
      </c>
      <c r="L14" s="665">
        <v>365838</v>
      </c>
      <c r="M14" s="1419">
        <v>0</v>
      </c>
      <c r="N14" s="615">
        <v>9784</v>
      </c>
      <c r="O14" s="676">
        <v>577256</v>
      </c>
      <c r="P14" s="661">
        <v>86048</v>
      </c>
      <c r="Q14" s="676">
        <v>663304</v>
      </c>
      <c r="R14" s="1383">
        <v>2001.9187510000002</v>
      </c>
      <c r="S14" s="1346">
        <v>2001919</v>
      </c>
      <c r="T14" s="1346">
        <v>504484</v>
      </c>
      <c r="U14" s="1346">
        <v>2506403</v>
      </c>
      <c r="V14" s="1383">
        <v>1268</v>
      </c>
      <c r="W14" s="1346">
        <v>634000</v>
      </c>
      <c r="X14" s="1346">
        <v>181958</v>
      </c>
      <c r="Y14" s="1346">
        <v>815958</v>
      </c>
      <c r="Z14" s="1383">
        <v>3269.9187510000002</v>
      </c>
      <c r="AA14" s="1346">
        <v>2635919</v>
      </c>
      <c r="AB14" s="1346">
        <v>686442</v>
      </c>
      <c r="AC14" s="666">
        <v>3322361</v>
      </c>
      <c r="AD14" s="1383">
        <v>2001.9187510000002</v>
      </c>
      <c r="AE14" s="1346">
        <v>1601535</v>
      </c>
      <c r="AF14" s="1346">
        <v>403587</v>
      </c>
      <c r="AG14" s="1346">
        <v>2005122</v>
      </c>
      <c r="AH14" s="1383">
        <v>1268</v>
      </c>
      <c r="AI14" s="1346">
        <v>507200</v>
      </c>
      <c r="AJ14" s="1346">
        <v>145566</v>
      </c>
      <c r="AK14" s="1346">
        <v>652766</v>
      </c>
      <c r="AL14" s="1383">
        <v>3269.9187510000002</v>
      </c>
      <c r="AM14" s="1346">
        <v>2108735</v>
      </c>
      <c r="AN14" s="1346">
        <v>549153</v>
      </c>
      <c r="AO14" s="1414">
        <v>2657888</v>
      </c>
      <c r="AP14" s="678">
        <v>7128391</v>
      </c>
      <c r="AR14" s="609"/>
      <c r="AT14" s="609">
        <v>6539</v>
      </c>
      <c r="AU14" s="677">
        <v>1575899</v>
      </c>
    </row>
    <row r="15" spans="1:47" ht="15" customHeight="1" x14ac:dyDescent="0.2">
      <c r="A15" s="610">
        <v>9</v>
      </c>
      <c r="B15" s="307">
        <v>9</v>
      </c>
      <c r="C15" s="608" t="s">
        <v>13</v>
      </c>
      <c r="D15" s="615">
        <v>10</v>
      </c>
      <c r="E15" s="656">
        <v>210000</v>
      </c>
      <c r="F15" s="615">
        <v>3</v>
      </c>
      <c r="G15" s="661">
        <v>18000</v>
      </c>
      <c r="H15" s="615">
        <v>5</v>
      </c>
      <c r="I15" s="661">
        <v>20000</v>
      </c>
      <c r="J15" s="1394">
        <v>38000</v>
      </c>
      <c r="K15" s="1162">
        <v>4399</v>
      </c>
      <c r="L15" s="665">
        <v>1060159</v>
      </c>
      <c r="M15" s="1419">
        <v>0</v>
      </c>
      <c r="N15" s="615">
        <v>16368</v>
      </c>
      <c r="O15" s="676">
        <v>965712</v>
      </c>
      <c r="P15" s="661">
        <v>309056</v>
      </c>
      <c r="Q15" s="676">
        <v>1274768</v>
      </c>
      <c r="R15" s="1383">
        <v>2662.2599449999962</v>
      </c>
      <c r="S15" s="1346">
        <v>2662260</v>
      </c>
      <c r="T15" s="1346">
        <v>670890</v>
      </c>
      <c r="U15" s="1346">
        <v>3333150</v>
      </c>
      <c r="V15" s="1383">
        <v>2047.0116599999981</v>
      </c>
      <c r="W15" s="1346">
        <v>1023506</v>
      </c>
      <c r="X15" s="1346">
        <v>293746</v>
      </c>
      <c r="Y15" s="1346">
        <v>1317252</v>
      </c>
      <c r="Z15" s="1383">
        <v>4709.2716049999945</v>
      </c>
      <c r="AA15" s="1346">
        <v>3685766</v>
      </c>
      <c r="AB15" s="1346">
        <v>964636</v>
      </c>
      <c r="AC15" s="666">
        <v>4650402</v>
      </c>
      <c r="AD15" s="1383">
        <v>2662.2599449999962</v>
      </c>
      <c r="AE15" s="1346">
        <v>2129808</v>
      </c>
      <c r="AF15" s="1346">
        <v>536712</v>
      </c>
      <c r="AG15" s="1346">
        <v>2666520</v>
      </c>
      <c r="AH15" s="1383">
        <v>2047.0116599999981</v>
      </c>
      <c r="AI15" s="1346">
        <v>818805</v>
      </c>
      <c r="AJ15" s="1346">
        <v>234997</v>
      </c>
      <c r="AK15" s="1346">
        <v>1053802</v>
      </c>
      <c r="AL15" s="1383">
        <v>4709.2716049999945</v>
      </c>
      <c r="AM15" s="1346">
        <v>2948613</v>
      </c>
      <c r="AN15" s="1346">
        <v>771709</v>
      </c>
      <c r="AO15" s="1414">
        <v>3720322</v>
      </c>
      <c r="AP15" s="678">
        <v>10953651</v>
      </c>
      <c r="AR15" s="609"/>
      <c r="AT15" s="609">
        <v>10794</v>
      </c>
      <c r="AU15" s="677">
        <v>2601354</v>
      </c>
    </row>
    <row r="16" spans="1:47" ht="15" customHeight="1" x14ac:dyDescent="0.2">
      <c r="A16" s="611">
        <v>10</v>
      </c>
      <c r="B16" s="612">
        <v>10</v>
      </c>
      <c r="C16" s="613" t="s">
        <v>14</v>
      </c>
      <c r="D16" s="616">
        <v>29</v>
      </c>
      <c r="E16" s="657">
        <v>609000</v>
      </c>
      <c r="F16" s="616">
        <v>10</v>
      </c>
      <c r="G16" s="662">
        <v>60000</v>
      </c>
      <c r="H16" s="616">
        <v>9</v>
      </c>
      <c r="I16" s="662">
        <v>36000</v>
      </c>
      <c r="J16" s="1395">
        <v>96000</v>
      </c>
      <c r="K16" s="1344">
        <v>3847</v>
      </c>
      <c r="L16" s="667">
        <v>927127</v>
      </c>
      <c r="M16" s="1420">
        <v>1190403</v>
      </c>
      <c r="N16" s="616">
        <v>12322</v>
      </c>
      <c r="O16" s="679">
        <v>726998</v>
      </c>
      <c r="P16" s="662">
        <v>87352</v>
      </c>
      <c r="Q16" s="679">
        <v>814350</v>
      </c>
      <c r="R16" s="1384">
        <v>2946.408863000001</v>
      </c>
      <c r="S16" s="1380">
        <v>2946409</v>
      </c>
      <c r="T16" s="1380">
        <v>742495</v>
      </c>
      <c r="U16" s="1380">
        <v>3688904</v>
      </c>
      <c r="V16" s="1384">
        <v>1584.2571909999999</v>
      </c>
      <c r="W16" s="1380">
        <v>792129</v>
      </c>
      <c r="X16" s="1380">
        <v>227341</v>
      </c>
      <c r="Y16" s="1380">
        <v>1019470</v>
      </c>
      <c r="Z16" s="1384">
        <v>4530.6660540000012</v>
      </c>
      <c r="AA16" s="1380">
        <v>3738538</v>
      </c>
      <c r="AB16" s="1380">
        <v>969836</v>
      </c>
      <c r="AC16" s="668">
        <v>4708374</v>
      </c>
      <c r="AD16" s="1384">
        <v>2946.408863000001</v>
      </c>
      <c r="AE16" s="1380">
        <v>2357127</v>
      </c>
      <c r="AF16" s="1380">
        <v>593996</v>
      </c>
      <c r="AG16" s="1380">
        <v>2951123</v>
      </c>
      <c r="AH16" s="1384">
        <v>1584.2571909999999</v>
      </c>
      <c r="AI16" s="1380">
        <v>633703</v>
      </c>
      <c r="AJ16" s="1380">
        <v>181873</v>
      </c>
      <c r="AK16" s="1380">
        <v>815576</v>
      </c>
      <c r="AL16" s="1384">
        <v>4530.6660540000012</v>
      </c>
      <c r="AM16" s="1380">
        <v>2990830</v>
      </c>
      <c r="AN16" s="1380">
        <v>775869</v>
      </c>
      <c r="AO16" s="1415">
        <v>3766699</v>
      </c>
      <c r="AP16" s="681">
        <v>12111953</v>
      </c>
      <c r="AR16" s="614"/>
      <c r="AT16" s="614">
        <v>8264</v>
      </c>
      <c r="AU16" s="680">
        <v>1991624</v>
      </c>
    </row>
    <row r="17" spans="1:47" ht="15" customHeight="1" x14ac:dyDescent="0.2">
      <c r="A17" s="604">
        <v>11</v>
      </c>
      <c r="B17" s="605">
        <v>11</v>
      </c>
      <c r="C17" s="606" t="s">
        <v>15</v>
      </c>
      <c r="D17" s="617">
        <v>0</v>
      </c>
      <c r="E17" s="655">
        <v>0</v>
      </c>
      <c r="F17" s="617">
        <v>0</v>
      </c>
      <c r="G17" s="660">
        <v>0</v>
      </c>
      <c r="H17" s="617">
        <v>0</v>
      </c>
      <c r="I17" s="660">
        <v>0</v>
      </c>
      <c r="J17" s="1393">
        <v>0</v>
      </c>
      <c r="K17" s="1343">
        <v>282</v>
      </c>
      <c r="L17" s="669">
        <v>67962</v>
      </c>
      <c r="M17" s="1418">
        <v>0</v>
      </c>
      <c r="N17" s="617">
        <v>676</v>
      </c>
      <c r="O17" s="673">
        <v>39884</v>
      </c>
      <c r="P17" s="660">
        <v>-2834</v>
      </c>
      <c r="Q17" s="673">
        <v>37050</v>
      </c>
      <c r="R17" s="1382">
        <v>153.70723800000002</v>
      </c>
      <c r="S17" s="1379">
        <v>153707</v>
      </c>
      <c r="T17" s="1379">
        <v>38734</v>
      </c>
      <c r="U17" s="1379">
        <v>192441</v>
      </c>
      <c r="V17" s="1382">
        <v>116.86293499999999</v>
      </c>
      <c r="W17" s="1379">
        <v>58431</v>
      </c>
      <c r="X17" s="1379">
        <v>16770</v>
      </c>
      <c r="Y17" s="1379">
        <v>75201</v>
      </c>
      <c r="Z17" s="1382">
        <v>270.57017300000001</v>
      </c>
      <c r="AA17" s="1379">
        <v>212138</v>
      </c>
      <c r="AB17" s="1379">
        <v>55504</v>
      </c>
      <c r="AC17" s="670">
        <v>267642</v>
      </c>
      <c r="AD17" s="1382">
        <v>153.70723800000002</v>
      </c>
      <c r="AE17" s="1379">
        <v>122966</v>
      </c>
      <c r="AF17" s="1379">
        <v>30987</v>
      </c>
      <c r="AG17" s="1379">
        <v>153953</v>
      </c>
      <c r="AH17" s="1382">
        <v>116.86293499999999</v>
      </c>
      <c r="AI17" s="1379">
        <v>46745</v>
      </c>
      <c r="AJ17" s="1379">
        <v>13416</v>
      </c>
      <c r="AK17" s="1379">
        <v>60161</v>
      </c>
      <c r="AL17" s="1382">
        <v>270.57017300000001</v>
      </c>
      <c r="AM17" s="1379">
        <v>169711</v>
      </c>
      <c r="AN17" s="1379">
        <v>44403</v>
      </c>
      <c r="AO17" s="1413">
        <v>214114</v>
      </c>
      <c r="AP17" s="675">
        <v>586768</v>
      </c>
      <c r="AR17" s="607"/>
      <c r="AT17" s="607">
        <v>426</v>
      </c>
      <c r="AU17" s="674">
        <v>102666</v>
      </c>
    </row>
    <row r="18" spans="1:47" ht="15" customHeight="1" x14ac:dyDescent="0.2">
      <c r="A18" s="610">
        <v>12</v>
      </c>
      <c r="B18" s="307">
        <v>12</v>
      </c>
      <c r="C18" s="608" t="s">
        <v>16</v>
      </c>
      <c r="D18" s="615">
        <v>0</v>
      </c>
      <c r="E18" s="656">
        <v>0</v>
      </c>
      <c r="F18" s="615">
        <v>0</v>
      </c>
      <c r="G18" s="661">
        <v>0</v>
      </c>
      <c r="H18" s="615">
        <v>0</v>
      </c>
      <c r="I18" s="661">
        <v>0</v>
      </c>
      <c r="J18" s="1394">
        <v>0</v>
      </c>
      <c r="K18" s="1162">
        <v>98</v>
      </c>
      <c r="L18" s="665">
        <v>25000</v>
      </c>
      <c r="M18" s="1419">
        <v>0</v>
      </c>
      <c r="N18" s="615">
        <v>529</v>
      </c>
      <c r="O18" s="676">
        <v>31211</v>
      </c>
      <c r="P18" s="661">
        <v>-9353</v>
      </c>
      <c r="Q18" s="676">
        <v>21858</v>
      </c>
      <c r="R18" s="1383">
        <v>166.18340799999999</v>
      </c>
      <c r="S18" s="1346">
        <v>166183</v>
      </c>
      <c r="T18" s="1346">
        <v>41878</v>
      </c>
      <c r="U18" s="1346">
        <v>208061</v>
      </c>
      <c r="V18" s="1383">
        <v>97.812901999999994</v>
      </c>
      <c r="W18" s="1346">
        <v>48906</v>
      </c>
      <c r="X18" s="1346">
        <v>14036</v>
      </c>
      <c r="Y18" s="1346">
        <v>62942</v>
      </c>
      <c r="Z18" s="1383">
        <v>263.99630999999999</v>
      </c>
      <c r="AA18" s="1346">
        <v>215089</v>
      </c>
      <c r="AB18" s="1346">
        <v>55914</v>
      </c>
      <c r="AC18" s="666">
        <v>271003</v>
      </c>
      <c r="AD18" s="1383">
        <v>166.18340799999999</v>
      </c>
      <c r="AE18" s="1346">
        <v>132947</v>
      </c>
      <c r="AF18" s="1346">
        <v>33503</v>
      </c>
      <c r="AG18" s="1346">
        <v>166450</v>
      </c>
      <c r="AH18" s="1383">
        <v>97.812901999999994</v>
      </c>
      <c r="AI18" s="1346">
        <v>39125</v>
      </c>
      <c r="AJ18" s="1346">
        <v>11229</v>
      </c>
      <c r="AK18" s="1346">
        <v>50354</v>
      </c>
      <c r="AL18" s="1383">
        <v>263.99630999999999</v>
      </c>
      <c r="AM18" s="1346">
        <v>172072</v>
      </c>
      <c r="AN18" s="1346">
        <v>44732</v>
      </c>
      <c r="AO18" s="1414">
        <v>216804</v>
      </c>
      <c r="AP18" s="678">
        <v>534665</v>
      </c>
      <c r="AR18" s="609"/>
      <c r="AT18" s="609">
        <v>340</v>
      </c>
      <c r="AU18" s="677">
        <v>81940</v>
      </c>
    </row>
    <row r="19" spans="1:47" ht="15" customHeight="1" x14ac:dyDescent="0.2">
      <c r="A19" s="610">
        <v>13</v>
      </c>
      <c r="B19" s="307">
        <v>13</v>
      </c>
      <c r="C19" s="608" t="s">
        <v>17</v>
      </c>
      <c r="D19" s="615">
        <v>0</v>
      </c>
      <c r="E19" s="656">
        <v>0</v>
      </c>
      <c r="F19" s="615">
        <v>0</v>
      </c>
      <c r="G19" s="661">
        <v>0</v>
      </c>
      <c r="H19" s="615">
        <v>0</v>
      </c>
      <c r="I19" s="661">
        <v>0</v>
      </c>
      <c r="J19" s="1394">
        <v>0</v>
      </c>
      <c r="K19" s="1162">
        <v>173</v>
      </c>
      <c r="L19" s="665">
        <v>41693</v>
      </c>
      <c r="M19" s="1419">
        <v>0</v>
      </c>
      <c r="N19" s="615">
        <v>494</v>
      </c>
      <c r="O19" s="676">
        <v>29146</v>
      </c>
      <c r="P19" s="661">
        <v>-2171</v>
      </c>
      <c r="Q19" s="676">
        <v>26975</v>
      </c>
      <c r="R19" s="1383">
        <v>77.596919999999997</v>
      </c>
      <c r="S19" s="1346">
        <v>77597</v>
      </c>
      <c r="T19" s="1346">
        <v>19554</v>
      </c>
      <c r="U19" s="1346">
        <v>97151</v>
      </c>
      <c r="V19" s="1383">
        <v>69.201210000000003</v>
      </c>
      <c r="W19" s="1346">
        <v>34601</v>
      </c>
      <c r="X19" s="1346">
        <v>9930</v>
      </c>
      <c r="Y19" s="1346">
        <v>44531</v>
      </c>
      <c r="Z19" s="1383">
        <v>146.79813000000001</v>
      </c>
      <c r="AA19" s="1346">
        <v>112198</v>
      </c>
      <c r="AB19" s="1346">
        <v>29484</v>
      </c>
      <c r="AC19" s="666">
        <v>141682</v>
      </c>
      <c r="AD19" s="1383">
        <v>77.596919999999997</v>
      </c>
      <c r="AE19" s="1346">
        <v>62078</v>
      </c>
      <c r="AF19" s="1346">
        <v>15644</v>
      </c>
      <c r="AG19" s="1346">
        <v>77722</v>
      </c>
      <c r="AH19" s="1383">
        <v>69.201210000000003</v>
      </c>
      <c r="AI19" s="1346">
        <v>27680</v>
      </c>
      <c r="AJ19" s="1346">
        <v>7944</v>
      </c>
      <c r="AK19" s="1346">
        <v>35624</v>
      </c>
      <c r="AL19" s="1383">
        <v>146.79813000000001</v>
      </c>
      <c r="AM19" s="1346">
        <v>89758</v>
      </c>
      <c r="AN19" s="1346">
        <v>23588</v>
      </c>
      <c r="AO19" s="1414">
        <v>113346</v>
      </c>
      <c r="AP19" s="678">
        <v>323696</v>
      </c>
      <c r="AR19" s="609"/>
      <c r="AT19" s="609">
        <v>318</v>
      </c>
      <c r="AU19" s="677">
        <v>76638</v>
      </c>
    </row>
    <row r="20" spans="1:47" ht="15" customHeight="1" x14ac:dyDescent="0.2">
      <c r="A20" s="610">
        <v>14</v>
      </c>
      <c r="B20" s="307">
        <v>14</v>
      </c>
      <c r="C20" s="608" t="s">
        <v>18</v>
      </c>
      <c r="D20" s="615">
        <v>0</v>
      </c>
      <c r="E20" s="656">
        <v>0</v>
      </c>
      <c r="F20" s="615">
        <v>0</v>
      </c>
      <c r="G20" s="661">
        <v>0</v>
      </c>
      <c r="H20" s="615">
        <v>0</v>
      </c>
      <c r="I20" s="661">
        <v>0</v>
      </c>
      <c r="J20" s="1394">
        <v>0</v>
      </c>
      <c r="K20" s="1162">
        <v>336</v>
      </c>
      <c r="L20" s="665">
        <v>80976</v>
      </c>
      <c r="M20" s="1419">
        <v>0</v>
      </c>
      <c r="N20" s="615">
        <v>668</v>
      </c>
      <c r="O20" s="676">
        <v>39412</v>
      </c>
      <c r="P20" s="661">
        <v>118924</v>
      </c>
      <c r="Q20" s="676">
        <v>158336</v>
      </c>
      <c r="R20" s="1383">
        <v>135.08048199999999</v>
      </c>
      <c r="S20" s="1346">
        <v>135080</v>
      </c>
      <c r="T20" s="1346">
        <v>34040</v>
      </c>
      <c r="U20" s="1346">
        <v>169120</v>
      </c>
      <c r="V20" s="1383">
        <v>141.84835899999999</v>
      </c>
      <c r="W20" s="1346">
        <v>70924</v>
      </c>
      <c r="X20" s="1346">
        <v>20355</v>
      </c>
      <c r="Y20" s="1346">
        <v>91279</v>
      </c>
      <c r="Z20" s="1383">
        <v>276.92884099999998</v>
      </c>
      <c r="AA20" s="1346">
        <v>206004</v>
      </c>
      <c r="AB20" s="1346">
        <v>54395</v>
      </c>
      <c r="AC20" s="666">
        <v>260399</v>
      </c>
      <c r="AD20" s="1383">
        <v>135.08048199999999</v>
      </c>
      <c r="AE20" s="1346">
        <v>108064</v>
      </c>
      <c r="AF20" s="1346">
        <v>27232</v>
      </c>
      <c r="AG20" s="1346">
        <v>135296</v>
      </c>
      <c r="AH20" s="1383">
        <v>141.84835899999999</v>
      </c>
      <c r="AI20" s="1346">
        <v>56739</v>
      </c>
      <c r="AJ20" s="1346">
        <v>16284</v>
      </c>
      <c r="AK20" s="1346">
        <v>73023</v>
      </c>
      <c r="AL20" s="1383">
        <v>276.92884099999998</v>
      </c>
      <c r="AM20" s="1346">
        <v>164803</v>
      </c>
      <c r="AN20" s="1346">
        <v>43516</v>
      </c>
      <c r="AO20" s="1414">
        <v>208319</v>
      </c>
      <c r="AP20" s="678">
        <v>708030</v>
      </c>
      <c r="AR20" s="609"/>
      <c r="AT20" s="609">
        <v>440</v>
      </c>
      <c r="AU20" s="677">
        <v>106040</v>
      </c>
    </row>
    <row r="21" spans="1:47" ht="15" customHeight="1" x14ac:dyDescent="0.2">
      <c r="A21" s="611">
        <v>15</v>
      </c>
      <c r="B21" s="612">
        <v>15</v>
      </c>
      <c r="C21" s="613" t="s">
        <v>19</v>
      </c>
      <c r="D21" s="616">
        <v>0</v>
      </c>
      <c r="E21" s="657">
        <v>0</v>
      </c>
      <c r="F21" s="616">
        <v>2</v>
      </c>
      <c r="G21" s="662">
        <v>12000</v>
      </c>
      <c r="H21" s="616">
        <v>0</v>
      </c>
      <c r="I21" s="662">
        <v>0</v>
      </c>
      <c r="J21" s="1395">
        <v>12000</v>
      </c>
      <c r="K21" s="1344">
        <v>502</v>
      </c>
      <c r="L21" s="667">
        <v>120982</v>
      </c>
      <c r="M21" s="1420">
        <v>0</v>
      </c>
      <c r="N21" s="616">
        <v>1416</v>
      </c>
      <c r="O21" s="679">
        <v>83544</v>
      </c>
      <c r="P21" s="662">
        <v>106708</v>
      </c>
      <c r="Q21" s="679">
        <v>190252</v>
      </c>
      <c r="R21" s="1384">
        <v>311</v>
      </c>
      <c r="S21" s="1380">
        <v>311000</v>
      </c>
      <c r="T21" s="1380">
        <v>78372</v>
      </c>
      <c r="U21" s="1380">
        <v>389372</v>
      </c>
      <c r="V21" s="1384">
        <v>203</v>
      </c>
      <c r="W21" s="1380">
        <v>101500</v>
      </c>
      <c r="X21" s="1380">
        <v>29131</v>
      </c>
      <c r="Y21" s="1380">
        <v>130631</v>
      </c>
      <c r="Z21" s="1384">
        <v>514</v>
      </c>
      <c r="AA21" s="1380">
        <v>412500</v>
      </c>
      <c r="AB21" s="1380">
        <v>107503</v>
      </c>
      <c r="AC21" s="668">
        <v>520003</v>
      </c>
      <c r="AD21" s="1384">
        <v>311</v>
      </c>
      <c r="AE21" s="1380">
        <v>248800</v>
      </c>
      <c r="AF21" s="1380">
        <v>62698</v>
      </c>
      <c r="AG21" s="1380">
        <v>311498</v>
      </c>
      <c r="AH21" s="1384">
        <v>203</v>
      </c>
      <c r="AI21" s="1380">
        <v>81200</v>
      </c>
      <c r="AJ21" s="1380">
        <v>23304</v>
      </c>
      <c r="AK21" s="1380">
        <v>104504</v>
      </c>
      <c r="AL21" s="1384">
        <v>514</v>
      </c>
      <c r="AM21" s="1380">
        <v>330000</v>
      </c>
      <c r="AN21" s="1380">
        <v>86002</v>
      </c>
      <c r="AO21" s="1415">
        <v>416002</v>
      </c>
      <c r="AP21" s="681">
        <v>1259239</v>
      </c>
      <c r="AR21" s="614"/>
      <c r="AT21" s="614">
        <v>825</v>
      </c>
      <c r="AU21" s="680">
        <v>198825</v>
      </c>
    </row>
    <row r="22" spans="1:47" ht="15" customHeight="1" x14ac:dyDescent="0.2">
      <c r="A22" s="604">
        <v>16</v>
      </c>
      <c r="B22" s="605">
        <v>16</v>
      </c>
      <c r="C22" s="606" t="s">
        <v>20</v>
      </c>
      <c r="D22" s="617">
        <v>0</v>
      </c>
      <c r="E22" s="655">
        <v>0</v>
      </c>
      <c r="F22" s="617">
        <v>0</v>
      </c>
      <c r="G22" s="660">
        <v>0</v>
      </c>
      <c r="H22" s="617">
        <v>0</v>
      </c>
      <c r="I22" s="660">
        <v>0</v>
      </c>
      <c r="J22" s="1393">
        <v>0</v>
      </c>
      <c r="K22" s="1343">
        <v>1324</v>
      </c>
      <c r="L22" s="669">
        <v>319084</v>
      </c>
      <c r="M22" s="1418">
        <v>739747</v>
      </c>
      <c r="N22" s="617">
        <v>2185</v>
      </c>
      <c r="O22" s="673">
        <v>128915</v>
      </c>
      <c r="P22" s="660">
        <v>0</v>
      </c>
      <c r="Q22" s="673">
        <v>128915</v>
      </c>
      <c r="R22" s="1382">
        <v>405.5</v>
      </c>
      <c r="S22" s="1379">
        <v>405500</v>
      </c>
      <c r="T22" s="1379">
        <v>102186</v>
      </c>
      <c r="U22" s="1379">
        <v>507686</v>
      </c>
      <c r="V22" s="1382">
        <v>300.99999700000001</v>
      </c>
      <c r="W22" s="1379">
        <v>150500</v>
      </c>
      <c r="X22" s="1379">
        <v>43194</v>
      </c>
      <c r="Y22" s="1379">
        <v>193694</v>
      </c>
      <c r="Z22" s="1382">
        <v>706.49999700000001</v>
      </c>
      <c r="AA22" s="1379">
        <v>556000</v>
      </c>
      <c r="AB22" s="1379">
        <v>145380</v>
      </c>
      <c r="AC22" s="670">
        <v>701380</v>
      </c>
      <c r="AD22" s="1382">
        <v>405.5</v>
      </c>
      <c r="AE22" s="1379">
        <v>324400</v>
      </c>
      <c r="AF22" s="1379">
        <v>81749</v>
      </c>
      <c r="AG22" s="1379">
        <v>406149</v>
      </c>
      <c r="AH22" s="1382">
        <v>300.99999700000001</v>
      </c>
      <c r="AI22" s="1379">
        <v>120400</v>
      </c>
      <c r="AJ22" s="1379">
        <v>34555</v>
      </c>
      <c r="AK22" s="1379">
        <v>154955</v>
      </c>
      <c r="AL22" s="1382">
        <v>706.49999700000001</v>
      </c>
      <c r="AM22" s="1379">
        <v>444800</v>
      </c>
      <c r="AN22" s="1379">
        <v>116304</v>
      </c>
      <c r="AO22" s="1413">
        <v>561104</v>
      </c>
      <c r="AP22" s="675">
        <v>2450230</v>
      </c>
      <c r="AR22" s="607"/>
      <c r="AT22" s="607">
        <v>1482</v>
      </c>
      <c r="AU22" s="674">
        <v>357162</v>
      </c>
    </row>
    <row r="23" spans="1:47" ht="15" customHeight="1" x14ac:dyDescent="0.2">
      <c r="A23" s="610">
        <v>17</v>
      </c>
      <c r="B23" s="307">
        <v>17</v>
      </c>
      <c r="C23" s="608" t="s">
        <v>21</v>
      </c>
      <c r="D23" s="615">
        <v>19</v>
      </c>
      <c r="E23" s="656">
        <v>399000</v>
      </c>
      <c r="F23" s="615">
        <v>2</v>
      </c>
      <c r="G23" s="661">
        <v>12000</v>
      </c>
      <c r="H23" s="615">
        <v>13</v>
      </c>
      <c r="I23" s="661">
        <v>52000</v>
      </c>
      <c r="J23" s="1394">
        <v>64000</v>
      </c>
      <c r="K23" s="1162">
        <v>6289</v>
      </c>
      <c r="L23" s="665">
        <v>1515649</v>
      </c>
      <c r="M23" s="1419">
        <v>592567</v>
      </c>
      <c r="N23" s="615">
        <v>16473</v>
      </c>
      <c r="O23" s="676">
        <v>971907</v>
      </c>
      <c r="P23" s="661">
        <v>-348344.56000000006</v>
      </c>
      <c r="Q23" s="676">
        <v>623562.43999999994</v>
      </c>
      <c r="R23" s="1383">
        <v>4162.7849479999995</v>
      </c>
      <c r="S23" s="1346">
        <v>4162785</v>
      </c>
      <c r="T23" s="1346">
        <v>1049022</v>
      </c>
      <c r="U23" s="1346">
        <v>5211807</v>
      </c>
      <c r="V23" s="1383">
        <v>2299.7499800000001</v>
      </c>
      <c r="W23" s="1346">
        <v>1149875</v>
      </c>
      <c r="X23" s="1346">
        <v>330014</v>
      </c>
      <c r="Y23" s="1346">
        <v>1479889</v>
      </c>
      <c r="Z23" s="1383">
        <v>6462.5349279999991</v>
      </c>
      <c r="AA23" s="1346">
        <v>5312660</v>
      </c>
      <c r="AB23" s="1346">
        <v>1379036</v>
      </c>
      <c r="AC23" s="666">
        <v>6691696</v>
      </c>
      <c r="AD23" s="1383">
        <v>4162.7849479999995</v>
      </c>
      <c r="AE23" s="1346">
        <v>3330228</v>
      </c>
      <c r="AF23" s="1346">
        <v>839217</v>
      </c>
      <c r="AG23" s="1346">
        <v>4169445</v>
      </c>
      <c r="AH23" s="1383">
        <v>2299.7499800000001</v>
      </c>
      <c r="AI23" s="1346">
        <v>919900</v>
      </c>
      <c r="AJ23" s="1346">
        <v>264011</v>
      </c>
      <c r="AK23" s="1346">
        <v>1183911</v>
      </c>
      <c r="AL23" s="1383">
        <v>6462.5349279999991</v>
      </c>
      <c r="AM23" s="1346">
        <v>4250128</v>
      </c>
      <c r="AN23" s="1346">
        <v>1103228</v>
      </c>
      <c r="AO23" s="1414">
        <v>5353356</v>
      </c>
      <c r="AP23" s="678">
        <v>15239830.439999999</v>
      </c>
      <c r="AR23" s="609"/>
      <c r="AT23" s="609">
        <v>10622</v>
      </c>
      <c r="AU23" s="677">
        <v>2559902</v>
      </c>
    </row>
    <row r="24" spans="1:47" ht="15" customHeight="1" x14ac:dyDescent="0.2">
      <c r="A24" s="610">
        <v>18</v>
      </c>
      <c r="B24" s="307">
        <v>18</v>
      </c>
      <c r="C24" s="608" t="s">
        <v>22</v>
      </c>
      <c r="D24" s="615">
        <v>2</v>
      </c>
      <c r="E24" s="656">
        <v>42000</v>
      </c>
      <c r="F24" s="615">
        <v>0</v>
      </c>
      <c r="G24" s="661">
        <v>0</v>
      </c>
      <c r="H24" s="615">
        <v>0</v>
      </c>
      <c r="I24" s="661">
        <v>0</v>
      </c>
      <c r="J24" s="1394">
        <v>0</v>
      </c>
      <c r="K24" s="1162">
        <v>197</v>
      </c>
      <c r="L24" s="665">
        <v>47477</v>
      </c>
      <c r="M24" s="1419">
        <v>0</v>
      </c>
      <c r="N24" s="615">
        <v>370</v>
      </c>
      <c r="O24" s="676">
        <v>21830</v>
      </c>
      <c r="P24" s="661">
        <v>46809</v>
      </c>
      <c r="Q24" s="676">
        <v>68639</v>
      </c>
      <c r="R24" s="1383">
        <v>62.972183000000008</v>
      </c>
      <c r="S24" s="1346">
        <v>62972</v>
      </c>
      <c r="T24" s="1346">
        <v>15869</v>
      </c>
      <c r="U24" s="1346">
        <v>78841</v>
      </c>
      <c r="V24" s="1383">
        <v>60.12961</v>
      </c>
      <c r="W24" s="1346">
        <v>30065</v>
      </c>
      <c r="X24" s="1346">
        <v>8629</v>
      </c>
      <c r="Y24" s="1346">
        <v>38694</v>
      </c>
      <c r="Z24" s="1383">
        <v>123.10179300000001</v>
      </c>
      <c r="AA24" s="1346">
        <v>93037</v>
      </c>
      <c r="AB24" s="1346">
        <v>24498</v>
      </c>
      <c r="AC24" s="666">
        <v>117535</v>
      </c>
      <c r="AD24" s="1383">
        <v>62.972183000000008</v>
      </c>
      <c r="AE24" s="1346">
        <v>50378</v>
      </c>
      <c r="AF24" s="1346">
        <v>12695</v>
      </c>
      <c r="AG24" s="1346">
        <v>63073</v>
      </c>
      <c r="AH24" s="1383">
        <v>60.12961</v>
      </c>
      <c r="AI24" s="1346">
        <v>24052</v>
      </c>
      <c r="AJ24" s="1346">
        <v>6903</v>
      </c>
      <c r="AK24" s="1346">
        <v>30955</v>
      </c>
      <c r="AL24" s="1383">
        <v>123.10179300000001</v>
      </c>
      <c r="AM24" s="1346">
        <v>74430</v>
      </c>
      <c r="AN24" s="1346">
        <v>19598</v>
      </c>
      <c r="AO24" s="1414">
        <v>94028</v>
      </c>
      <c r="AP24" s="678">
        <v>369679</v>
      </c>
      <c r="AR24" s="609"/>
      <c r="AT24" s="609">
        <v>247</v>
      </c>
      <c r="AU24" s="677">
        <v>59527</v>
      </c>
    </row>
    <row r="25" spans="1:47" ht="15" customHeight="1" x14ac:dyDescent="0.2">
      <c r="A25" s="610">
        <v>19</v>
      </c>
      <c r="B25" s="307">
        <v>19</v>
      </c>
      <c r="C25" s="608" t="s">
        <v>23</v>
      </c>
      <c r="D25" s="615">
        <v>0</v>
      </c>
      <c r="E25" s="656">
        <v>0</v>
      </c>
      <c r="F25" s="615">
        <v>0</v>
      </c>
      <c r="G25" s="661">
        <v>0</v>
      </c>
      <c r="H25" s="615">
        <v>0</v>
      </c>
      <c r="I25" s="661">
        <v>0</v>
      </c>
      <c r="J25" s="1394">
        <v>0</v>
      </c>
      <c r="K25" s="1162">
        <v>105</v>
      </c>
      <c r="L25" s="665">
        <v>25305</v>
      </c>
      <c r="M25" s="1419">
        <v>0</v>
      </c>
      <c r="N25" s="615">
        <v>770</v>
      </c>
      <c r="O25" s="676">
        <v>45430</v>
      </c>
      <c r="P25" s="661">
        <v>0</v>
      </c>
      <c r="Q25" s="676">
        <v>45430</v>
      </c>
      <c r="R25" s="1383">
        <v>148</v>
      </c>
      <c r="S25" s="1346">
        <v>148000</v>
      </c>
      <c r="T25" s="1346">
        <v>37296</v>
      </c>
      <c r="U25" s="1346">
        <v>185296</v>
      </c>
      <c r="V25" s="1383">
        <v>104</v>
      </c>
      <c r="W25" s="1346">
        <v>52000</v>
      </c>
      <c r="X25" s="1346">
        <v>14924</v>
      </c>
      <c r="Y25" s="1346">
        <v>66924</v>
      </c>
      <c r="Z25" s="1383">
        <v>252</v>
      </c>
      <c r="AA25" s="1346">
        <v>200000</v>
      </c>
      <c r="AB25" s="1346">
        <v>52220</v>
      </c>
      <c r="AC25" s="666">
        <v>252220</v>
      </c>
      <c r="AD25" s="1383">
        <v>148</v>
      </c>
      <c r="AE25" s="1346">
        <v>118400</v>
      </c>
      <c r="AF25" s="1346">
        <v>29837</v>
      </c>
      <c r="AG25" s="1346">
        <v>148237</v>
      </c>
      <c r="AH25" s="1383">
        <v>104</v>
      </c>
      <c r="AI25" s="1346">
        <v>41600</v>
      </c>
      <c r="AJ25" s="1346">
        <v>11939</v>
      </c>
      <c r="AK25" s="1346">
        <v>53539</v>
      </c>
      <c r="AL25" s="1383">
        <v>252</v>
      </c>
      <c r="AM25" s="1346">
        <v>160000</v>
      </c>
      <c r="AN25" s="1346">
        <v>41776</v>
      </c>
      <c r="AO25" s="1414">
        <v>201776</v>
      </c>
      <c r="AP25" s="678">
        <v>524731</v>
      </c>
      <c r="AR25" s="609"/>
      <c r="AT25" s="609">
        <v>499</v>
      </c>
      <c r="AU25" s="677">
        <v>120259</v>
      </c>
    </row>
    <row r="26" spans="1:47" ht="15" customHeight="1" x14ac:dyDescent="0.2">
      <c r="A26" s="611">
        <v>20</v>
      </c>
      <c r="B26" s="612">
        <v>20</v>
      </c>
      <c r="C26" s="613" t="s">
        <v>24</v>
      </c>
      <c r="D26" s="616">
        <v>8</v>
      </c>
      <c r="E26" s="657">
        <v>168000</v>
      </c>
      <c r="F26" s="616">
        <v>4</v>
      </c>
      <c r="G26" s="662">
        <v>24000</v>
      </c>
      <c r="H26" s="616">
        <v>5</v>
      </c>
      <c r="I26" s="662">
        <v>20000</v>
      </c>
      <c r="J26" s="1395">
        <v>44000</v>
      </c>
      <c r="K26" s="1344">
        <v>806</v>
      </c>
      <c r="L26" s="667">
        <v>194246</v>
      </c>
      <c r="M26" s="1420">
        <v>539918</v>
      </c>
      <c r="N26" s="616">
        <v>2434</v>
      </c>
      <c r="O26" s="679">
        <v>143606</v>
      </c>
      <c r="P26" s="662">
        <v>-55309.600000000006</v>
      </c>
      <c r="Q26" s="679">
        <v>88296.4</v>
      </c>
      <c r="R26" s="1384">
        <v>498.55</v>
      </c>
      <c r="S26" s="1380">
        <v>498550</v>
      </c>
      <c r="T26" s="1380">
        <v>125635</v>
      </c>
      <c r="U26" s="1380">
        <v>624185</v>
      </c>
      <c r="V26" s="1384">
        <v>278.91552000000001</v>
      </c>
      <c r="W26" s="1380">
        <v>139458</v>
      </c>
      <c r="X26" s="1380">
        <v>40024</v>
      </c>
      <c r="Y26" s="1380">
        <v>179482</v>
      </c>
      <c r="Z26" s="1384">
        <v>777.46551999999997</v>
      </c>
      <c r="AA26" s="1380">
        <v>638008</v>
      </c>
      <c r="AB26" s="1380">
        <v>165659</v>
      </c>
      <c r="AC26" s="668">
        <v>803667</v>
      </c>
      <c r="AD26" s="1384">
        <v>498.55</v>
      </c>
      <c r="AE26" s="1380">
        <v>398840</v>
      </c>
      <c r="AF26" s="1380">
        <v>100508</v>
      </c>
      <c r="AG26" s="1380">
        <v>499348</v>
      </c>
      <c r="AH26" s="1384">
        <v>278.91552000000001</v>
      </c>
      <c r="AI26" s="1380">
        <v>111566</v>
      </c>
      <c r="AJ26" s="1380">
        <v>32019</v>
      </c>
      <c r="AK26" s="1380">
        <v>143585</v>
      </c>
      <c r="AL26" s="1384">
        <v>777.46551999999997</v>
      </c>
      <c r="AM26" s="1380">
        <v>510406</v>
      </c>
      <c r="AN26" s="1380">
        <v>132527</v>
      </c>
      <c r="AO26" s="1415">
        <v>642933</v>
      </c>
      <c r="AP26" s="681">
        <v>2481060.4</v>
      </c>
      <c r="AR26" s="614"/>
      <c r="AT26" s="614">
        <v>1586</v>
      </c>
      <c r="AU26" s="680">
        <v>382226</v>
      </c>
    </row>
    <row r="27" spans="1:47" ht="15" customHeight="1" x14ac:dyDescent="0.2">
      <c r="A27" s="604">
        <v>21</v>
      </c>
      <c r="B27" s="605">
        <v>21</v>
      </c>
      <c r="C27" s="606" t="s">
        <v>25</v>
      </c>
      <c r="D27" s="617">
        <v>0</v>
      </c>
      <c r="E27" s="655">
        <v>0</v>
      </c>
      <c r="F27" s="617">
        <v>0</v>
      </c>
      <c r="G27" s="660">
        <v>0</v>
      </c>
      <c r="H27" s="617">
        <v>0</v>
      </c>
      <c r="I27" s="660">
        <v>0</v>
      </c>
      <c r="J27" s="1393">
        <v>0</v>
      </c>
      <c r="K27" s="1343">
        <v>91</v>
      </c>
      <c r="L27" s="669">
        <v>25000</v>
      </c>
      <c r="M27" s="1418">
        <v>0</v>
      </c>
      <c r="N27" s="617">
        <v>1230</v>
      </c>
      <c r="O27" s="673">
        <v>72570</v>
      </c>
      <c r="P27" s="660">
        <v>-32462</v>
      </c>
      <c r="Q27" s="673">
        <v>40108</v>
      </c>
      <c r="R27" s="1382">
        <v>239.58577199999999</v>
      </c>
      <c r="S27" s="1379">
        <v>239586</v>
      </c>
      <c r="T27" s="1379">
        <v>60376</v>
      </c>
      <c r="U27" s="1379">
        <v>299962</v>
      </c>
      <c r="V27" s="1382">
        <v>183.6643</v>
      </c>
      <c r="W27" s="1379">
        <v>91832</v>
      </c>
      <c r="X27" s="1379">
        <v>26356</v>
      </c>
      <c r="Y27" s="1379">
        <v>118188</v>
      </c>
      <c r="Z27" s="1382">
        <v>423.25007199999999</v>
      </c>
      <c r="AA27" s="1379">
        <v>331418</v>
      </c>
      <c r="AB27" s="1379">
        <v>86732</v>
      </c>
      <c r="AC27" s="670">
        <v>418150</v>
      </c>
      <c r="AD27" s="1382">
        <v>239.58577199999999</v>
      </c>
      <c r="AE27" s="1379">
        <v>191669</v>
      </c>
      <c r="AF27" s="1379">
        <v>48301</v>
      </c>
      <c r="AG27" s="1379">
        <v>239970</v>
      </c>
      <c r="AH27" s="1382">
        <v>183.6643</v>
      </c>
      <c r="AI27" s="1379">
        <v>73466</v>
      </c>
      <c r="AJ27" s="1379">
        <v>21085</v>
      </c>
      <c r="AK27" s="1379">
        <v>94551</v>
      </c>
      <c r="AL27" s="1382">
        <v>423.25007199999999</v>
      </c>
      <c r="AM27" s="1379">
        <v>265135</v>
      </c>
      <c r="AN27" s="1379">
        <v>69386</v>
      </c>
      <c r="AO27" s="1413">
        <v>334521</v>
      </c>
      <c r="AP27" s="675">
        <v>817779</v>
      </c>
      <c r="AR27" s="607"/>
      <c r="AT27" s="607">
        <v>780</v>
      </c>
      <c r="AU27" s="674">
        <v>187980</v>
      </c>
    </row>
    <row r="28" spans="1:47" ht="15" customHeight="1" x14ac:dyDescent="0.2">
      <c r="A28" s="610">
        <v>22</v>
      </c>
      <c r="B28" s="307">
        <v>22</v>
      </c>
      <c r="C28" s="608" t="s">
        <v>26</v>
      </c>
      <c r="D28" s="615">
        <v>0</v>
      </c>
      <c r="E28" s="656">
        <v>0</v>
      </c>
      <c r="F28" s="615">
        <v>0</v>
      </c>
      <c r="G28" s="661">
        <v>0</v>
      </c>
      <c r="H28" s="615">
        <v>0</v>
      </c>
      <c r="I28" s="661">
        <v>0</v>
      </c>
      <c r="J28" s="1394">
        <v>0</v>
      </c>
      <c r="K28" s="1162">
        <v>489</v>
      </c>
      <c r="L28" s="665">
        <v>117849</v>
      </c>
      <c r="M28" s="1419">
        <v>0</v>
      </c>
      <c r="N28" s="615">
        <v>1278</v>
      </c>
      <c r="O28" s="676">
        <v>75402</v>
      </c>
      <c r="P28" s="661">
        <v>19166</v>
      </c>
      <c r="Q28" s="676">
        <v>94568</v>
      </c>
      <c r="R28" s="1383">
        <v>247.99999599999995</v>
      </c>
      <c r="S28" s="1346">
        <v>248000</v>
      </c>
      <c r="T28" s="1346">
        <v>62496</v>
      </c>
      <c r="U28" s="1346">
        <v>310496</v>
      </c>
      <c r="V28" s="1383">
        <v>156.99469499999998</v>
      </c>
      <c r="W28" s="1346">
        <v>78497</v>
      </c>
      <c r="X28" s="1346">
        <v>22529</v>
      </c>
      <c r="Y28" s="1346">
        <v>101026</v>
      </c>
      <c r="Z28" s="1383">
        <v>404.99469099999993</v>
      </c>
      <c r="AA28" s="1346">
        <v>326497</v>
      </c>
      <c r="AB28" s="1346">
        <v>85025</v>
      </c>
      <c r="AC28" s="666">
        <v>411522</v>
      </c>
      <c r="AD28" s="1383">
        <v>247.99999599999995</v>
      </c>
      <c r="AE28" s="1346">
        <v>198400</v>
      </c>
      <c r="AF28" s="1346">
        <v>49997</v>
      </c>
      <c r="AG28" s="1346">
        <v>248397</v>
      </c>
      <c r="AH28" s="1383">
        <v>156.99469499999998</v>
      </c>
      <c r="AI28" s="1346">
        <v>62798</v>
      </c>
      <c r="AJ28" s="1346">
        <v>18023</v>
      </c>
      <c r="AK28" s="1346">
        <v>80821</v>
      </c>
      <c r="AL28" s="1383">
        <v>404.99469099999993</v>
      </c>
      <c r="AM28" s="1346">
        <v>261198</v>
      </c>
      <c r="AN28" s="1346">
        <v>68020</v>
      </c>
      <c r="AO28" s="1414">
        <v>329218</v>
      </c>
      <c r="AP28" s="678">
        <v>953157</v>
      </c>
      <c r="AR28" s="609"/>
      <c r="AT28" s="609">
        <v>830</v>
      </c>
      <c r="AU28" s="677">
        <v>200030</v>
      </c>
    </row>
    <row r="29" spans="1:47" ht="15" customHeight="1" x14ac:dyDescent="0.2">
      <c r="A29" s="610">
        <v>23</v>
      </c>
      <c r="B29" s="307">
        <v>23</v>
      </c>
      <c r="C29" s="608" t="s">
        <v>27</v>
      </c>
      <c r="D29" s="615">
        <v>10</v>
      </c>
      <c r="E29" s="656">
        <v>210000</v>
      </c>
      <c r="F29" s="615">
        <v>2</v>
      </c>
      <c r="G29" s="661">
        <v>12000</v>
      </c>
      <c r="H29" s="615">
        <v>4</v>
      </c>
      <c r="I29" s="661">
        <v>16000</v>
      </c>
      <c r="J29" s="1394">
        <v>28000</v>
      </c>
      <c r="K29" s="1162">
        <v>1924</v>
      </c>
      <c r="L29" s="665">
        <v>463684</v>
      </c>
      <c r="M29" s="1419">
        <v>309089</v>
      </c>
      <c r="N29" s="615">
        <v>5111</v>
      </c>
      <c r="O29" s="676">
        <v>301549</v>
      </c>
      <c r="P29" s="661">
        <v>-34268.5</v>
      </c>
      <c r="Q29" s="676">
        <v>267280.5</v>
      </c>
      <c r="R29" s="1383">
        <v>1004.0604400000014</v>
      </c>
      <c r="S29" s="1346">
        <v>1004060</v>
      </c>
      <c r="T29" s="1346">
        <v>253023</v>
      </c>
      <c r="U29" s="1346">
        <v>1257083</v>
      </c>
      <c r="V29" s="1383">
        <v>566.5</v>
      </c>
      <c r="W29" s="1346">
        <v>283250</v>
      </c>
      <c r="X29" s="1346">
        <v>81293</v>
      </c>
      <c r="Y29" s="1346">
        <v>364543</v>
      </c>
      <c r="Z29" s="1383">
        <v>1570.5604400000016</v>
      </c>
      <c r="AA29" s="1346">
        <v>1287310</v>
      </c>
      <c r="AB29" s="1346">
        <v>334316</v>
      </c>
      <c r="AC29" s="666">
        <v>1621626</v>
      </c>
      <c r="AD29" s="1383">
        <v>1004.0604400000014</v>
      </c>
      <c r="AE29" s="1346">
        <v>803248</v>
      </c>
      <c r="AF29" s="1346">
        <v>202418</v>
      </c>
      <c r="AG29" s="1346">
        <v>1005666</v>
      </c>
      <c r="AH29" s="1383">
        <v>566.5</v>
      </c>
      <c r="AI29" s="1346">
        <v>226600</v>
      </c>
      <c r="AJ29" s="1346">
        <v>65034</v>
      </c>
      <c r="AK29" s="1346">
        <v>291634</v>
      </c>
      <c r="AL29" s="1383">
        <v>1570.5604400000016</v>
      </c>
      <c r="AM29" s="1346">
        <v>1029848</v>
      </c>
      <c r="AN29" s="1346">
        <v>267452</v>
      </c>
      <c r="AO29" s="1414">
        <v>1297300</v>
      </c>
      <c r="AP29" s="678">
        <v>4196979.5</v>
      </c>
      <c r="AR29" s="609"/>
      <c r="AT29" s="609">
        <v>3197</v>
      </c>
      <c r="AU29" s="677">
        <v>770477</v>
      </c>
    </row>
    <row r="30" spans="1:47" ht="15" customHeight="1" x14ac:dyDescent="0.2">
      <c r="A30" s="610">
        <v>24</v>
      </c>
      <c r="B30" s="307">
        <v>24</v>
      </c>
      <c r="C30" s="608" t="s">
        <v>28</v>
      </c>
      <c r="D30" s="615">
        <v>0</v>
      </c>
      <c r="E30" s="656">
        <v>0</v>
      </c>
      <c r="F30" s="615">
        <v>0</v>
      </c>
      <c r="G30" s="661">
        <v>0</v>
      </c>
      <c r="H30" s="615">
        <v>0</v>
      </c>
      <c r="I30" s="661">
        <v>0</v>
      </c>
      <c r="J30" s="1394">
        <v>0</v>
      </c>
      <c r="K30" s="1162">
        <v>369</v>
      </c>
      <c r="L30" s="665">
        <v>88929</v>
      </c>
      <c r="M30" s="1419">
        <v>90560</v>
      </c>
      <c r="N30" s="615">
        <v>1878</v>
      </c>
      <c r="O30" s="676">
        <v>110802</v>
      </c>
      <c r="P30" s="661">
        <v>8668</v>
      </c>
      <c r="Q30" s="676">
        <v>119470</v>
      </c>
      <c r="R30" s="1383">
        <v>442</v>
      </c>
      <c r="S30" s="1346">
        <v>442000</v>
      </c>
      <c r="T30" s="1346">
        <v>111384</v>
      </c>
      <c r="U30" s="1346">
        <v>553384</v>
      </c>
      <c r="V30" s="1383">
        <v>328</v>
      </c>
      <c r="W30" s="1346">
        <v>164000</v>
      </c>
      <c r="X30" s="1346">
        <v>47068</v>
      </c>
      <c r="Y30" s="1346">
        <v>211068</v>
      </c>
      <c r="Z30" s="1383">
        <v>770</v>
      </c>
      <c r="AA30" s="1346">
        <v>606000</v>
      </c>
      <c r="AB30" s="1346">
        <v>158452</v>
      </c>
      <c r="AC30" s="666">
        <v>764452</v>
      </c>
      <c r="AD30" s="1383">
        <v>442</v>
      </c>
      <c r="AE30" s="1346">
        <v>353600</v>
      </c>
      <c r="AF30" s="1346">
        <v>89107</v>
      </c>
      <c r="AG30" s="1346">
        <v>442707</v>
      </c>
      <c r="AH30" s="1383">
        <v>328</v>
      </c>
      <c r="AI30" s="1346">
        <v>131200</v>
      </c>
      <c r="AJ30" s="1346">
        <v>37654</v>
      </c>
      <c r="AK30" s="1346">
        <v>168854</v>
      </c>
      <c r="AL30" s="1383">
        <v>770</v>
      </c>
      <c r="AM30" s="1346">
        <v>484800</v>
      </c>
      <c r="AN30" s="1346">
        <v>126761</v>
      </c>
      <c r="AO30" s="1414">
        <v>611561</v>
      </c>
      <c r="AP30" s="678">
        <v>1674972</v>
      </c>
      <c r="AR30" s="609"/>
      <c r="AT30" s="609">
        <v>1253</v>
      </c>
      <c r="AU30" s="677">
        <v>301973</v>
      </c>
    </row>
    <row r="31" spans="1:47" ht="15" customHeight="1" x14ac:dyDescent="0.2">
      <c r="A31" s="611">
        <v>25</v>
      </c>
      <c r="B31" s="612">
        <v>25</v>
      </c>
      <c r="C31" s="613" t="s">
        <v>29</v>
      </c>
      <c r="D31" s="616">
        <v>0</v>
      </c>
      <c r="E31" s="657">
        <v>0</v>
      </c>
      <c r="F31" s="616">
        <v>0</v>
      </c>
      <c r="G31" s="662">
        <v>0</v>
      </c>
      <c r="H31" s="616">
        <v>0</v>
      </c>
      <c r="I31" s="662">
        <v>0</v>
      </c>
      <c r="J31" s="1395">
        <v>0</v>
      </c>
      <c r="K31" s="1344">
        <v>207</v>
      </c>
      <c r="L31" s="667">
        <v>49887</v>
      </c>
      <c r="M31" s="1420">
        <v>0</v>
      </c>
      <c r="N31" s="616">
        <v>961</v>
      </c>
      <c r="O31" s="679">
        <v>56699</v>
      </c>
      <c r="P31" s="662">
        <v>97803</v>
      </c>
      <c r="Q31" s="679">
        <v>154502</v>
      </c>
      <c r="R31" s="1384">
        <v>175.69368700000001</v>
      </c>
      <c r="S31" s="1380">
        <v>175694</v>
      </c>
      <c r="T31" s="1380">
        <v>44275</v>
      </c>
      <c r="U31" s="1380">
        <v>219969</v>
      </c>
      <c r="V31" s="1384">
        <v>106.349841</v>
      </c>
      <c r="W31" s="1380">
        <v>53175</v>
      </c>
      <c r="X31" s="1380">
        <v>15261</v>
      </c>
      <c r="Y31" s="1380">
        <v>68436</v>
      </c>
      <c r="Z31" s="1384">
        <v>282.04352800000004</v>
      </c>
      <c r="AA31" s="1380">
        <v>228869</v>
      </c>
      <c r="AB31" s="1380">
        <v>59536</v>
      </c>
      <c r="AC31" s="668">
        <v>288405</v>
      </c>
      <c r="AD31" s="1384">
        <v>175.69368700000001</v>
      </c>
      <c r="AE31" s="1380">
        <v>140555</v>
      </c>
      <c r="AF31" s="1380">
        <v>35420</v>
      </c>
      <c r="AG31" s="1380">
        <v>175975</v>
      </c>
      <c r="AH31" s="1384">
        <v>106.349841</v>
      </c>
      <c r="AI31" s="1380">
        <v>42540</v>
      </c>
      <c r="AJ31" s="1380">
        <v>12209</v>
      </c>
      <c r="AK31" s="1380">
        <v>54749</v>
      </c>
      <c r="AL31" s="1384">
        <v>282.04352800000004</v>
      </c>
      <c r="AM31" s="1380">
        <v>183095</v>
      </c>
      <c r="AN31" s="1380">
        <v>47629</v>
      </c>
      <c r="AO31" s="1415">
        <v>230724</v>
      </c>
      <c r="AP31" s="681">
        <v>723518</v>
      </c>
      <c r="AR31" s="614"/>
      <c r="AT31" s="614">
        <v>610</v>
      </c>
      <c r="AU31" s="680">
        <v>147010</v>
      </c>
    </row>
    <row r="32" spans="1:47" ht="15" customHeight="1" x14ac:dyDescent="0.2">
      <c r="A32" s="604">
        <v>26</v>
      </c>
      <c r="B32" s="605">
        <v>26</v>
      </c>
      <c r="C32" s="606" t="s">
        <v>30</v>
      </c>
      <c r="D32" s="617">
        <v>17</v>
      </c>
      <c r="E32" s="655">
        <v>357000</v>
      </c>
      <c r="F32" s="617">
        <v>4</v>
      </c>
      <c r="G32" s="660">
        <v>24000</v>
      </c>
      <c r="H32" s="617">
        <v>7</v>
      </c>
      <c r="I32" s="660">
        <v>28000</v>
      </c>
      <c r="J32" s="1393">
        <v>52000</v>
      </c>
      <c r="K32" s="1343">
        <v>6376</v>
      </c>
      <c r="L32" s="669">
        <v>1536616</v>
      </c>
      <c r="M32" s="1418">
        <v>225884</v>
      </c>
      <c r="N32" s="617">
        <v>20129</v>
      </c>
      <c r="O32" s="673">
        <v>1187611</v>
      </c>
      <c r="P32" s="660">
        <v>-25487.839999999851</v>
      </c>
      <c r="Q32" s="673">
        <v>1162123.1600000001</v>
      </c>
      <c r="R32" s="1382">
        <v>4063.5834310000005</v>
      </c>
      <c r="S32" s="1379">
        <v>4063583</v>
      </c>
      <c r="T32" s="1379">
        <v>1024023</v>
      </c>
      <c r="U32" s="1379">
        <v>5087606</v>
      </c>
      <c r="V32" s="1382">
        <v>2115.6014389999982</v>
      </c>
      <c r="W32" s="1379">
        <v>1057801</v>
      </c>
      <c r="X32" s="1379">
        <v>303589</v>
      </c>
      <c r="Y32" s="1379">
        <v>1361390</v>
      </c>
      <c r="Z32" s="1382">
        <v>6179.1848699999991</v>
      </c>
      <c r="AA32" s="1379">
        <v>5121384</v>
      </c>
      <c r="AB32" s="1379">
        <v>1327612</v>
      </c>
      <c r="AC32" s="670">
        <v>6448996</v>
      </c>
      <c r="AD32" s="1382">
        <v>4063.5834310000005</v>
      </c>
      <c r="AE32" s="1379">
        <v>3250867</v>
      </c>
      <c r="AF32" s="1379">
        <v>819218</v>
      </c>
      <c r="AG32" s="1379">
        <v>4070085</v>
      </c>
      <c r="AH32" s="1382">
        <v>2115.6014389999982</v>
      </c>
      <c r="AI32" s="1379">
        <v>846241</v>
      </c>
      <c r="AJ32" s="1379">
        <v>242871</v>
      </c>
      <c r="AK32" s="1379">
        <v>1089112</v>
      </c>
      <c r="AL32" s="1382">
        <v>6179.1848699999991</v>
      </c>
      <c r="AM32" s="1379">
        <v>4097108</v>
      </c>
      <c r="AN32" s="1379">
        <v>1062089</v>
      </c>
      <c r="AO32" s="1413">
        <v>5159197</v>
      </c>
      <c r="AP32" s="675">
        <v>14941816.16</v>
      </c>
      <c r="AR32" s="607"/>
      <c r="AT32" s="607">
        <v>13032</v>
      </c>
      <c r="AU32" s="674">
        <v>3140712</v>
      </c>
    </row>
    <row r="33" spans="1:47" ht="15" customHeight="1" x14ac:dyDescent="0.2">
      <c r="A33" s="610">
        <v>27</v>
      </c>
      <c r="B33" s="307">
        <v>27</v>
      </c>
      <c r="C33" s="608" t="s">
        <v>31</v>
      </c>
      <c r="D33" s="615">
        <v>0</v>
      </c>
      <c r="E33" s="656">
        <v>0</v>
      </c>
      <c r="F33" s="615">
        <v>0</v>
      </c>
      <c r="G33" s="661">
        <v>0</v>
      </c>
      <c r="H33" s="615">
        <v>0</v>
      </c>
      <c r="I33" s="661">
        <v>0</v>
      </c>
      <c r="J33" s="1394">
        <v>0</v>
      </c>
      <c r="K33" s="1162">
        <v>610</v>
      </c>
      <c r="L33" s="665">
        <v>147010</v>
      </c>
      <c r="M33" s="1419">
        <v>0</v>
      </c>
      <c r="N33" s="615">
        <v>2495</v>
      </c>
      <c r="O33" s="676">
        <v>147205</v>
      </c>
      <c r="P33" s="661">
        <v>56717</v>
      </c>
      <c r="Q33" s="676">
        <v>203922</v>
      </c>
      <c r="R33" s="1383">
        <v>454.43273299999981</v>
      </c>
      <c r="S33" s="1346">
        <v>454433</v>
      </c>
      <c r="T33" s="1346">
        <v>114517</v>
      </c>
      <c r="U33" s="1346">
        <v>568950</v>
      </c>
      <c r="V33" s="1383">
        <v>336.17078999999995</v>
      </c>
      <c r="W33" s="1346">
        <v>168085</v>
      </c>
      <c r="X33" s="1346">
        <v>48240</v>
      </c>
      <c r="Y33" s="1346">
        <v>216325</v>
      </c>
      <c r="Z33" s="1383">
        <v>790.60352299999977</v>
      </c>
      <c r="AA33" s="1346">
        <v>622518</v>
      </c>
      <c r="AB33" s="1346">
        <v>162757</v>
      </c>
      <c r="AC33" s="666">
        <v>785275</v>
      </c>
      <c r="AD33" s="1383">
        <v>454.43273299999981</v>
      </c>
      <c r="AE33" s="1346">
        <v>363546</v>
      </c>
      <c r="AF33" s="1346">
        <v>91614</v>
      </c>
      <c r="AG33" s="1346">
        <v>455160</v>
      </c>
      <c r="AH33" s="1383">
        <v>336.17078999999995</v>
      </c>
      <c r="AI33" s="1346">
        <v>134468</v>
      </c>
      <c r="AJ33" s="1346">
        <v>38592</v>
      </c>
      <c r="AK33" s="1346">
        <v>173060</v>
      </c>
      <c r="AL33" s="1383">
        <v>790.60352299999977</v>
      </c>
      <c r="AM33" s="1346">
        <v>498014</v>
      </c>
      <c r="AN33" s="1346">
        <v>130206</v>
      </c>
      <c r="AO33" s="1414">
        <v>628220</v>
      </c>
      <c r="AP33" s="678">
        <v>1764427</v>
      </c>
      <c r="AR33" s="609"/>
      <c r="AT33" s="609">
        <v>1608</v>
      </c>
      <c r="AU33" s="677">
        <v>387528</v>
      </c>
    </row>
    <row r="34" spans="1:47" ht="15" customHeight="1" x14ac:dyDescent="0.2">
      <c r="A34" s="610">
        <v>28</v>
      </c>
      <c r="B34" s="307">
        <v>28</v>
      </c>
      <c r="C34" s="608" t="s">
        <v>32</v>
      </c>
      <c r="D34" s="615">
        <v>26</v>
      </c>
      <c r="E34" s="656">
        <v>546000</v>
      </c>
      <c r="F34" s="615">
        <v>10</v>
      </c>
      <c r="G34" s="661">
        <v>60000</v>
      </c>
      <c r="H34" s="615">
        <v>10</v>
      </c>
      <c r="I34" s="661">
        <v>40000</v>
      </c>
      <c r="J34" s="1394">
        <v>100000</v>
      </c>
      <c r="K34" s="1162">
        <v>4243</v>
      </c>
      <c r="L34" s="665">
        <v>1022563</v>
      </c>
      <c r="M34" s="1419">
        <v>0</v>
      </c>
      <c r="N34" s="615">
        <v>14291</v>
      </c>
      <c r="O34" s="676">
        <v>843169</v>
      </c>
      <c r="P34" s="661">
        <v>0</v>
      </c>
      <c r="Q34" s="676">
        <v>843169</v>
      </c>
      <c r="R34" s="1383">
        <v>2524.1348560000042</v>
      </c>
      <c r="S34" s="1346">
        <v>2524135</v>
      </c>
      <c r="T34" s="1346">
        <v>636082</v>
      </c>
      <c r="U34" s="1346">
        <v>3160217</v>
      </c>
      <c r="V34" s="1383">
        <v>1813.9166660000001</v>
      </c>
      <c r="W34" s="1346">
        <v>906958</v>
      </c>
      <c r="X34" s="1346">
        <v>260297</v>
      </c>
      <c r="Y34" s="1346">
        <v>1167255</v>
      </c>
      <c r="Z34" s="1383">
        <v>4338.0515220000043</v>
      </c>
      <c r="AA34" s="1346">
        <v>3431093</v>
      </c>
      <c r="AB34" s="1346">
        <v>896379</v>
      </c>
      <c r="AC34" s="666">
        <v>4327472</v>
      </c>
      <c r="AD34" s="1383">
        <v>2524.1348560000042</v>
      </c>
      <c r="AE34" s="1346">
        <v>2019308</v>
      </c>
      <c r="AF34" s="1346">
        <v>508866</v>
      </c>
      <c r="AG34" s="1346">
        <v>2528174</v>
      </c>
      <c r="AH34" s="1383">
        <v>1813.9166660000001</v>
      </c>
      <c r="AI34" s="1346">
        <v>725567</v>
      </c>
      <c r="AJ34" s="1346">
        <v>208238</v>
      </c>
      <c r="AK34" s="1346">
        <v>933805</v>
      </c>
      <c r="AL34" s="1383">
        <v>4338.0515220000043</v>
      </c>
      <c r="AM34" s="1346">
        <v>2744875</v>
      </c>
      <c r="AN34" s="1346">
        <v>717104</v>
      </c>
      <c r="AO34" s="1414">
        <v>3461979</v>
      </c>
      <c r="AP34" s="678">
        <v>10301183</v>
      </c>
      <c r="AR34" s="609"/>
      <c r="AT34" s="609">
        <v>9625</v>
      </c>
      <c r="AU34" s="677">
        <v>2319625</v>
      </c>
    </row>
    <row r="35" spans="1:47" ht="15" customHeight="1" x14ac:dyDescent="0.2">
      <c r="A35" s="610">
        <v>29</v>
      </c>
      <c r="B35" s="307">
        <v>29</v>
      </c>
      <c r="C35" s="608" t="s">
        <v>33</v>
      </c>
      <c r="D35" s="615">
        <v>15</v>
      </c>
      <c r="E35" s="656">
        <v>315000</v>
      </c>
      <c r="F35" s="615">
        <v>2</v>
      </c>
      <c r="G35" s="661">
        <v>12000</v>
      </c>
      <c r="H35" s="615">
        <v>7</v>
      </c>
      <c r="I35" s="661">
        <v>28000</v>
      </c>
      <c r="J35" s="1394">
        <v>40000</v>
      </c>
      <c r="K35" s="1162">
        <v>2507</v>
      </c>
      <c r="L35" s="665">
        <v>604187</v>
      </c>
      <c r="M35" s="1419">
        <v>67508</v>
      </c>
      <c r="N35" s="615">
        <v>6225</v>
      </c>
      <c r="O35" s="676">
        <v>367275</v>
      </c>
      <c r="P35" s="661">
        <v>-250168.76</v>
      </c>
      <c r="Q35" s="676">
        <v>117106.23999999999</v>
      </c>
      <c r="R35" s="1383">
        <v>1128.4675609999999</v>
      </c>
      <c r="S35" s="1346">
        <v>1128468</v>
      </c>
      <c r="T35" s="1346">
        <v>284374</v>
      </c>
      <c r="U35" s="1346">
        <v>1412842</v>
      </c>
      <c r="V35" s="1383">
        <v>725.96942300000001</v>
      </c>
      <c r="W35" s="1346">
        <v>362985</v>
      </c>
      <c r="X35" s="1346">
        <v>104177</v>
      </c>
      <c r="Y35" s="1346">
        <v>467162</v>
      </c>
      <c r="Z35" s="1383">
        <v>1854.4369839999999</v>
      </c>
      <c r="AA35" s="1346">
        <v>1491453</v>
      </c>
      <c r="AB35" s="1346">
        <v>388551</v>
      </c>
      <c r="AC35" s="666">
        <v>1880004</v>
      </c>
      <c r="AD35" s="1383">
        <v>1128.4675609999999</v>
      </c>
      <c r="AE35" s="1346">
        <v>902774</v>
      </c>
      <c r="AF35" s="1346">
        <v>227499</v>
      </c>
      <c r="AG35" s="1346">
        <v>1130273</v>
      </c>
      <c r="AH35" s="1383">
        <v>725.96942300000001</v>
      </c>
      <c r="AI35" s="1346">
        <v>290388</v>
      </c>
      <c r="AJ35" s="1346">
        <v>83341</v>
      </c>
      <c r="AK35" s="1346">
        <v>373729</v>
      </c>
      <c r="AL35" s="1383">
        <v>1854.4369839999999</v>
      </c>
      <c r="AM35" s="1346">
        <v>1193162</v>
      </c>
      <c r="AN35" s="1346">
        <v>310840</v>
      </c>
      <c r="AO35" s="1414">
        <v>1504002</v>
      </c>
      <c r="AP35" s="678">
        <v>4527807.24</v>
      </c>
      <c r="AR35" s="609"/>
      <c r="AT35" s="609">
        <v>3979</v>
      </c>
      <c r="AU35" s="677">
        <v>958939</v>
      </c>
    </row>
    <row r="36" spans="1:47" ht="15" customHeight="1" x14ac:dyDescent="0.2">
      <c r="A36" s="611">
        <v>30</v>
      </c>
      <c r="B36" s="612">
        <v>30</v>
      </c>
      <c r="C36" s="613" t="s">
        <v>34</v>
      </c>
      <c r="D36" s="616">
        <v>0</v>
      </c>
      <c r="E36" s="657">
        <v>0</v>
      </c>
      <c r="F36" s="616">
        <v>0</v>
      </c>
      <c r="G36" s="662">
        <v>0</v>
      </c>
      <c r="H36" s="616">
        <v>0</v>
      </c>
      <c r="I36" s="662">
        <v>0</v>
      </c>
      <c r="J36" s="1395">
        <v>0</v>
      </c>
      <c r="K36" s="1344">
        <v>312</v>
      </c>
      <c r="L36" s="667">
        <v>75192</v>
      </c>
      <c r="M36" s="1420">
        <v>0</v>
      </c>
      <c r="N36" s="616">
        <v>1104</v>
      </c>
      <c r="O36" s="679">
        <v>65136</v>
      </c>
      <c r="P36" s="662">
        <v>2590</v>
      </c>
      <c r="Q36" s="679">
        <v>67726</v>
      </c>
      <c r="R36" s="1384">
        <v>206.33679600000002</v>
      </c>
      <c r="S36" s="1380">
        <v>206337</v>
      </c>
      <c r="T36" s="1380">
        <v>51997</v>
      </c>
      <c r="U36" s="1380">
        <v>258334</v>
      </c>
      <c r="V36" s="1384">
        <v>156.666594</v>
      </c>
      <c r="W36" s="1380">
        <v>78333</v>
      </c>
      <c r="X36" s="1380">
        <v>22482</v>
      </c>
      <c r="Y36" s="1380">
        <v>100815</v>
      </c>
      <c r="Z36" s="1384">
        <v>363.00339000000002</v>
      </c>
      <c r="AA36" s="1380">
        <v>284670</v>
      </c>
      <c r="AB36" s="1380">
        <v>74479</v>
      </c>
      <c r="AC36" s="668">
        <v>359149</v>
      </c>
      <c r="AD36" s="1384">
        <v>206.33679600000002</v>
      </c>
      <c r="AE36" s="1380">
        <v>165069</v>
      </c>
      <c r="AF36" s="1380">
        <v>41597</v>
      </c>
      <c r="AG36" s="1380">
        <v>206666</v>
      </c>
      <c r="AH36" s="1384">
        <v>156.666594</v>
      </c>
      <c r="AI36" s="1380">
        <v>62667</v>
      </c>
      <c r="AJ36" s="1380">
        <v>17985</v>
      </c>
      <c r="AK36" s="1380">
        <v>80652</v>
      </c>
      <c r="AL36" s="1384">
        <v>363.00339000000002</v>
      </c>
      <c r="AM36" s="1380">
        <v>227736</v>
      </c>
      <c r="AN36" s="1380">
        <v>59582</v>
      </c>
      <c r="AO36" s="1415">
        <v>287318</v>
      </c>
      <c r="AP36" s="681">
        <v>789385</v>
      </c>
      <c r="AR36" s="614"/>
      <c r="AT36" s="614">
        <v>732</v>
      </c>
      <c r="AU36" s="680">
        <v>176412</v>
      </c>
    </row>
    <row r="37" spans="1:47" ht="15" customHeight="1" x14ac:dyDescent="0.2">
      <c r="A37" s="604">
        <v>31</v>
      </c>
      <c r="B37" s="605">
        <v>31</v>
      </c>
      <c r="C37" s="606" t="s">
        <v>35</v>
      </c>
      <c r="D37" s="617">
        <v>2</v>
      </c>
      <c r="E37" s="655">
        <v>42000</v>
      </c>
      <c r="F37" s="617">
        <v>2</v>
      </c>
      <c r="G37" s="660">
        <v>12000</v>
      </c>
      <c r="H37" s="617">
        <v>1</v>
      </c>
      <c r="I37" s="660">
        <v>4000</v>
      </c>
      <c r="J37" s="1393">
        <v>16000</v>
      </c>
      <c r="K37" s="1343">
        <v>708</v>
      </c>
      <c r="L37" s="669">
        <v>170628</v>
      </c>
      <c r="M37" s="1418">
        <v>0</v>
      </c>
      <c r="N37" s="617">
        <v>2540</v>
      </c>
      <c r="O37" s="673">
        <v>149860</v>
      </c>
      <c r="P37" s="660">
        <v>36948</v>
      </c>
      <c r="Q37" s="673">
        <v>186808</v>
      </c>
      <c r="R37" s="1382">
        <v>551.39640799999984</v>
      </c>
      <c r="S37" s="1379">
        <v>551396</v>
      </c>
      <c r="T37" s="1379">
        <v>138952</v>
      </c>
      <c r="U37" s="1379">
        <v>690348</v>
      </c>
      <c r="V37" s="1382">
        <v>344.65003200000001</v>
      </c>
      <c r="W37" s="1379">
        <v>172325</v>
      </c>
      <c r="X37" s="1379">
        <v>49457</v>
      </c>
      <c r="Y37" s="1379">
        <v>221782</v>
      </c>
      <c r="Z37" s="1382">
        <v>896.04643999999985</v>
      </c>
      <c r="AA37" s="1379">
        <v>723721</v>
      </c>
      <c r="AB37" s="1379">
        <v>188409</v>
      </c>
      <c r="AC37" s="670">
        <v>912130</v>
      </c>
      <c r="AD37" s="1382">
        <v>551.39640799999984</v>
      </c>
      <c r="AE37" s="1379">
        <v>441117</v>
      </c>
      <c r="AF37" s="1379">
        <v>111161</v>
      </c>
      <c r="AG37" s="1379">
        <v>552278</v>
      </c>
      <c r="AH37" s="1382">
        <v>344.65003200000001</v>
      </c>
      <c r="AI37" s="1379">
        <v>137860</v>
      </c>
      <c r="AJ37" s="1379">
        <v>39566</v>
      </c>
      <c r="AK37" s="1379">
        <v>177426</v>
      </c>
      <c r="AL37" s="1382">
        <v>896.04643999999985</v>
      </c>
      <c r="AM37" s="1379">
        <v>578977</v>
      </c>
      <c r="AN37" s="1379">
        <v>150727</v>
      </c>
      <c r="AO37" s="1413">
        <v>729704</v>
      </c>
      <c r="AP37" s="675">
        <v>2057270</v>
      </c>
      <c r="AR37" s="607"/>
      <c r="AT37" s="607">
        <v>1708</v>
      </c>
      <c r="AU37" s="674">
        <v>411628</v>
      </c>
    </row>
    <row r="38" spans="1:47" ht="15" customHeight="1" x14ac:dyDescent="0.2">
      <c r="A38" s="610">
        <v>32</v>
      </c>
      <c r="B38" s="307">
        <v>32</v>
      </c>
      <c r="C38" s="608" t="s">
        <v>36</v>
      </c>
      <c r="D38" s="615">
        <v>0</v>
      </c>
      <c r="E38" s="656">
        <v>0</v>
      </c>
      <c r="F38" s="615">
        <v>0</v>
      </c>
      <c r="G38" s="661">
        <v>0</v>
      </c>
      <c r="H38" s="615">
        <v>0</v>
      </c>
      <c r="I38" s="661">
        <v>0</v>
      </c>
      <c r="J38" s="1394">
        <v>0</v>
      </c>
      <c r="K38" s="1162">
        <v>6041</v>
      </c>
      <c r="L38" s="665">
        <v>1455881</v>
      </c>
      <c r="M38" s="1419">
        <v>86136</v>
      </c>
      <c r="N38" s="615">
        <v>11458</v>
      </c>
      <c r="O38" s="676">
        <v>676022</v>
      </c>
      <c r="P38" s="661">
        <v>-137045.78000000003</v>
      </c>
      <c r="Q38" s="676">
        <v>538976.22</v>
      </c>
      <c r="R38" s="1383">
        <v>2147.7049750000065</v>
      </c>
      <c r="S38" s="1346">
        <v>2147705</v>
      </c>
      <c r="T38" s="1346">
        <v>541222</v>
      </c>
      <c r="U38" s="1346">
        <v>2688927</v>
      </c>
      <c r="V38" s="1383">
        <v>1536.983575</v>
      </c>
      <c r="W38" s="1346">
        <v>768492</v>
      </c>
      <c r="X38" s="1346">
        <v>220557</v>
      </c>
      <c r="Y38" s="1346">
        <v>989049</v>
      </c>
      <c r="Z38" s="1383">
        <v>3684.6885500000062</v>
      </c>
      <c r="AA38" s="1346">
        <v>2916197</v>
      </c>
      <c r="AB38" s="1346">
        <v>761779</v>
      </c>
      <c r="AC38" s="666">
        <v>3677976</v>
      </c>
      <c r="AD38" s="1383">
        <v>2147.7049750000065</v>
      </c>
      <c r="AE38" s="1346">
        <v>1718164</v>
      </c>
      <c r="AF38" s="1346">
        <v>432977</v>
      </c>
      <c r="AG38" s="1346">
        <v>2151141</v>
      </c>
      <c r="AH38" s="1383">
        <v>1536.983575</v>
      </c>
      <c r="AI38" s="1346">
        <v>614793</v>
      </c>
      <c r="AJ38" s="1346">
        <v>176446</v>
      </c>
      <c r="AK38" s="1346">
        <v>791239</v>
      </c>
      <c r="AL38" s="1383">
        <v>3684.6885500000062</v>
      </c>
      <c r="AM38" s="1346">
        <v>2332957</v>
      </c>
      <c r="AN38" s="1346">
        <v>609423</v>
      </c>
      <c r="AO38" s="1414">
        <v>2942380</v>
      </c>
      <c r="AP38" s="678">
        <v>8701349.2199999988</v>
      </c>
      <c r="AR38" s="609"/>
      <c r="AT38" s="609">
        <v>7619</v>
      </c>
      <c r="AU38" s="677">
        <v>1836179</v>
      </c>
    </row>
    <row r="39" spans="1:47" ht="15" customHeight="1" x14ac:dyDescent="0.2">
      <c r="A39" s="610">
        <v>33</v>
      </c>
      <c r="B39" s="307">
        <v>33</v>
      </c>
      <c r="C39" s="608" t="s">
        <v>37</v>
      </c>
      <c r="D39" s="615">
        <v>0</v>
      </c>
      <c r="E39" s="656">
        <v>0</v>
      </c>
      <c r="F39" s="615">
        <v>0</v>
      </c>
      <c r="G39" s="661">
        <v>0</v>
      </c>
      <c r="H39" s="615">
        <v>0</v>
      </c>
      <c r="I39" s="661">
        <v>0</v>
      </c>
      <c r="J39" s="1394">
        <v>0</v>
      </c>
      <c r="K39" s="1162">
        <v>275</v>
      </c>
      <c r="L39" s="665">
        <v>66275</v>
      </c>
      <c r="M39" s="1419">
        <v>0</v>
      </c>
      <c r="N39" s="615">
        <v>537</v>
      </c>
      <c r="O39" s="676">
        <v>31683</v>
      </c>
      <c r="P39" s="661">
        <v>584</v>
      </c>
      <c r="Q39" s="676">
        <v>32267</v>
      </c>
      <c r="R39" s="1383">
        <v>88.894256999999996</v>
      </c>
      <c r="S39" s="1346">
        <v>88894</v>
      </c>
      <c r="T39" s="1346">
        <v>22401</v>
      </c>
      <c r="U39" s="1346">
        <v>111295</v>
      </c>
      <c r="V39" s="1383">
        <v>121.98962999999999</v>
      </c>
      <c r="W39" s="1346">
        <v>60995</v>
      </c>
      <c r="X39" s="1346">
        <v>17506</v>
      </c>
      <c r="Y39" s="1346">
        <v>78501</v>
      </c>
      <c r="Z39" s="1383">
        <v>210.88388699999999</v>
      </c>
      <c r="AA39" s="1346">
        <v>149889</v>
      </c>
      <c r="AB39" s="1346">
        <v>39907</v>
      </c>
      <c r="AC39" s="666">
        <v>189796</v>
      </c>
      <c r="AD39" s="1383">
        <v>88.894256999999996</v>
      </c>
      <c r="AE39" s="1346">
        <v>71115</v>
      </c>
      <c r="AF39" s="1346">
        <v>17921</v>
      </c>
      <c r="AG39" s="1346">
        <v>89036</v>
      </c>
      <c r="AH39" s="1383">
        <v>121.98962999999999</v>
      </c>
      <c r="AI39" s="1346">
        <v>48796</v>
      </c>
      <c r="AJ39" s="1346">
        <v>14004</v>
      </c>
      <c r="AK39" s="1346">
        <v>62800</v>
      </c>
      <c r="AL39" s="1383">
        <v>210.88388699999999</v>
      </c>
      <c r="AM39" s="1346">
        <v>119911</v>
      </c>
      <c r="AN39" s="1346">
        <v>31925</v>
      </c>
      <c r="AO39" s="1414">
        <v>151836</v>
      </c>
      <c r="AP39" s="678">
        <v>440174</v>
      </c>
      <c r="AR39" s="609"/>
      <c r="AT39" s="609">
        <v>359</v>
      </c>
      <c r="AU39" s="677">
        <v>86519</v>
      </c>
    </row>
    <row r="40" spans="1:47" ht="15" customHeight="1" x14ac:dyDescent="0.2">
      <c r="A40" s="610">
        <v>34</v>
      </c>
      <c r="B40" s="307">
        <v>34</v>
      </c>
      <c r="C40" s="608" t="s">
        <v>38</v>
      </c>
      <c r="D40" s="615">
        <v>0</v>
      </c>
      <c r="E40" s="656">
        <v>0</v>
      </c>
      <c r="F40" s="615">
        <v>0</v>
      </c>
      <c r="G40" s="661">
        <v>0</v>
      </c>
      <c r="H40" s="615">
        <v>0</v>
      </c>
      <c r="I40" s="661">
        <v>0</v>
      </c>
      <c r="J40" s="1394">
        <v>0</v>
      </c>
      <c r="K40" s="1162">
        <v>395</v>
      </c>
      <c r="L40" s="665">
        <v>95195</v>
      </c>
      <c r="M40" s="1419">
        <v>0</v>
      </c>
      <c r="N40" s="615">
        <v>1462</v>
      </c>
      <c r="O40" s="676">
        <v>86258</v>
      </c>
      <c r="P40" s="661">
        <v>-23379</v>
      </c>
      <c r="Q40" s="676">
        <v>62879</v>
      </c>
      <c r="R40" s="1383">
        <v>271.18183400000009</v>
      </c>
      <c r="S40" s="1346">
        <v>271182</v>
      </c>
      <c r="T40" s="1346">
        <v>68338</v>
      </c>
      <c r="U40" s="1346">
        <v>339520</v>
      </c>
      <c r="V40" s="1383">
        <v>197.26685000000001</v>
      </c>
      <c r="W40" s="1346">
        <v>98633</v>
      </c>
      <c r="X40" s="1346">
        <v>28308</v>
      </c>
      <c r="Y40" s="1346">
        <v>126941</v>
      </c>
      <c r="Z40" s="1383">
        <v>468.44868400000007</v>
      </c>
      <c r="AA40" s="1346">
        <v>369815</v>
      </c>
      <c r="AB40" s="1346">
        <v>96646</v>
      </c>
      <c r="AC40" s="666">
        <v>466461</v>
      </c>
      <c r="AD40" s="1383">
        <v>271.18183400000009</v>
      </c>
      <c r="AE40" s="1346">
        <v>216945</v>
      </c>
      <c r="AF40" s="1346">
        <v>54670</v>
      </c>
      <c r="AG40" s="1346">
        <v>271615</v>
      </c>
      <c r="AH40" s="1383">
        <v>197.26685000000001</v>
      </c>
      <c r="AI40" s="1346">
        <v>78907</v>
      </c>
      <c r="AJ40" s="1346">
        <v>22646</v>
      </c>
      <c r="AK40" s="1346">
        <v>101553</v>
      </c>
      <c r="AL40" s="1383">
        <v>468.44868400000007</v>
      </c>
      <c r="AM40" s="1346">
        <v>295852</v>
      </c>
      <c r="AN40" s="1346">
        <v>77316</v>
      </c>
      <c r="AO40" s="1414">
        <v>373168</v>
      </c>
      <c r="AP40" s="678">
        <v>997703</v>
      </c>
      <c r="AR40" s="609"/>
      <c r="AT40" s="609">
        <v>905</v>
      </c>
      <c r="AU40" s="677">
        <v>218105</v>
      </c>
    </row>
    <row r="41" spans="1:47" ht="15" customHeight="1" x14ac:dyDescent="0.2">
      <c r="A41" s="611">
        <v>35</v>
      </c>
      <c r="B41" s="612">
        <v>35</v>
      </c>
      <c r="C41" s="613" t="s">
        <v>39</v>
      </c>
      <c r="D41" s="616">
        <v>0</v>
      </c>
      <c r="E41" s="657">
        <v>0</v>
      </c>
      <c r="F41" s="616">
        <v>0</v>
      </c>
      <c r="G41" s="662">
        <v>0</v>
      </c>
      <c r="H41" s="616">
        <v>0</v>
      </c>
      <c r="I41" s="662">
        <v>0</v>
      </c>
      <c r="J41" s="1395">
        <v>0</v>
      </c>
      <c r="K41" s="1344">
        <v>971</v>
      </c>
      <c r="L41" s="667">
        <v>234011</v>
      </c>
      <c r="M41" s="1420">
        <v>0</v>
      </c>
      <c r="N41" s="616">
        <v>2548</v>
      </c>
      <c r="O41" s="679">
        <v>150332</v>
      </c>
      <c r="P41" s="662">
        <v>105094</v>
      </c>
      <c r="Q41" s="679">
        <v>255426</v>
      </c>
      <c r="R41" s="1384">
        <v>485.26110899999998</v>
      </c>
      <c r="S41" s="1380">
        <v>485261</v>
      </c>
      <c r="T41" s="1380">
        <v>122286</v>
      </c>
      <c r="U41" s="1380">
        <v>607547</v>
      </c>
      <c r="V41" s="1384">
        <v>218.81027999999998</v>
      </c>
      <c r="W41" s="1380">
        <v>109405</v>
      </c>
      <c r="X41" s="1380">
        <v>31399</v>
      </c>
      <c r="Y41" s="1380">
        <v>140804</v>
      </c>
      <c r="Z41" s="1384">
        <v>704.07138899999995</v>
      </c>
      <c r="AA41" s="1380">
        <v>594666</v>
      </c>
      <c r="AB41" s="1380">
        <v>153685</v>
      </c>
      <c r="AC41" s="668">
        <v>748351</v>
      </c>
      <c r="AD41" s="1384">
        <v>485.26110899999998</v>
      </c>
      <c r="AE41" s="1380">
        <v>388209</v>
      </c>
      <c r="AF41" s="1380">
        <v>97829</v>
      </c>
      <c r="AG41" s="1380">
        <v>486038</v>
      </c>
      <c r="AH41" s="1384">
        <v>218.81027999999998</v>
      </c>
      <c r="AI41" s="1380">
        <v>87524</v>
      </c>
      <c r="AJ41" s="1380">
        <v>25119</v>
      </c>
      <c r="AK41" s="1380">
        <v>112643</v>
      </c>
      <c r="AL41" s="1384">
        <v>704.07138899999995</v>
      </c>
      <c r="AM41" s="1380">
        <v>475733</v>
      </c>
      <c r="AN41" s="1380">
        <v>122948</v>
      </c>
      <c r="AO41" s="1415">
        <v>598681</v>
      </c>
      <c r="AP41" s="681">
        <v>1836469</v>
      </c>
      <c r="AR41" s="614"/>
      <c r="AT41" s="614">
        <v>1612</v>
      </c>
      <c r="AU41" s="680">
        <v>388492</v>
      </c>
    </row>
    <row r="42" spans="1:47" ht="15" customHeight="1" x14ac:dyDescent="0.2">
      <c r="A42" s="604">
        <v>36</v>
      </c>
      <c r="B42" s="605">
        <v>36</v>
      </c>
      <c r="C42" s="606" t="s">
        <v>40</v>
      </c>
      <c r="D42" s="617">
        <v>25</v>
      </c>
      <c r="E42" s="655">
        <v>525000</v>
      </c>
      <c r="F42" s="617">
        <v>1</v>
      </c>
      <c r="G42" s="660">
        <v>6000</v>
      </c>
      <c r="H42" s="617">
        <v>10</v>
      </c>
      <c r="I42" s="660">
        <v>40000</v>
      </c>
      <c r="J42" s="1393">
        <v>46000</v>
      </c>
      <c r="K42" s="1343">
        <v>4113</v>
      </c>
      <c r="L42" s="669">
        <v>1075385</v>
      </c>
      <c r="M42" s="1650">
        <v>4126520</v>
      </c>
      <c r="N42" s="617">
        <v>20192</v>
      </c>
      <c r="O42" s="673">
        <v>1191328</v>
      </c>
      <c r="P42" s="660">
        <v>-394779.33999999997</v>
      </c>
      <c r="Q42" s="673">
        <v>796548.66</v>
      </c>
      <c r="R42" s="1382">
        <v>4094.6953620000004</v>
      </c>
      <c r="S42" s="1624">
        <v>4094697</v>
      </c>
      <c r="T42" s="1624">
        <v>1031864</v>
      </c>
      <c r="U42" s="1379">
        <v>5126561</v>
      </c>
      <c r="V42" s="1382">
        <v>1842.904376</v>
      </c>
      <c r="W42" s="1624">
        <v>921451</v>
      </c>
      <c r="X42" s="1624">
        <v>264466</v>
      </c>
      <c r="Y42" s="1379">
        <v>1185917</v>
      </c>
      <c r="Z42" s="1382">
        <v>5937.5997380000008</v>
      </c>
      <c r="AA42" s="1379">
        <v>5016148</v>
      </c>
      <c r="AB42" s="1379">
        <v>1296330</v>
      </c>
      <c r="AC42" s="670">
        <v>6312478</v>
      </c>
      <c r="AD42" s="1382">
        <v>4094.6953620000004</v>
      </c>
      <c r="AE42" s="1624">
        <v>3275754</v>
      </c>
      <c r="AF42" s="1624">
        <v>825491</v>
      </c>
      <c r="AG42" s="1379">
        <v>4101245</v>
      </c>
      <c r="AH42" s="1382">
        <v>1842.904376</v>
      </c>
      <c r="AI42" s="1624">
        <v>737162</v>
      </c>
      <c r="AJ42" s="1624">
        <v>211565</v>
      </c>
      <c r="AK42" s="1379">
        <v>948727</v>
      </c>
      <c r="AL42" s="1382">
        <v>5937.5997380000008</v>
      </c>
      <c r="AM42" s="1379">
        <v>4012916</v>
      </c>
      <c r="AN42" s="1379">
        <v>1037056</v>
      </c>
      <c r="AO42" s="1413">
        <v>5049972</v>
      </c>
      <c r="AP42" s="675">
        <v>17931903.66</v>
      </c>
      <c r="AR42" s="607"/>
      <c r="AT42" s="607">
        <v>13388</v>
      </c>
      <c r="AU42" s="674">
        <v>3226508</v>
      </c>
    </row>
    <row r="43" spans="1:47" ht="15" customHeight="1" x14ac:dyDescent="0.2">
      <c r="A43" s="610">
        <v>37</v>
      </c>
      <c r="B43" s="307">
        <v>37</v>
      </c>
      <c r="C43" s="608" t="s">
        <v>41</v>
      </c>
      <c r="D43" s="615">
        <v>0</v>
      </c>
      <c r="E43" s="656">
        <v>0</v>
      </c>
      <c r="F43" s="615">
        <v>0</v>
      </c>
      <c r="G43" s="661">
        <v>0</v>
      </c>
      <c r="H43" s="615">
        <v>0</v>
      </c>
      <c r="I43" s="661">
        <v>0</v>
      </c>
      <c r="J43" s="1394">
        <v>0</v>
      </c>
      <c r="K43" s="1162">
        <v>1479</v>
      </c>
      <c r="L43" s="665">
        <v>356439</v>
      </c>
      <c r="M43" s="1419">
        <v>0</v>
      </c>
      <c r="N43" s="615">
        <v>8179</v>
      </c>
      <c r="O43" s="676">
        <v>482561</v>
      </c>
      <c r="P43" s="661">
        <v>83711</v>
      </c>
      <c r="Q43" s="676">
        <v>566272</v>
      </c>
      <c r="R43" s="1383">
        <v>1464.9231589999997</v>
      </c>
      <c r="S43" s="1346">
        <v>1464923</v>
      </c>
      <c r="T43" s="1346">
        <v>369161</v>
      </c>
      <c r="U43" s="1346">
        <v>1834084</v>
      </c>
      <c r="V43" s="1383">
        <v>1144.9222049999996</v>
      </c>
      <c r="W43" s="1346">
        <v>572461</v>
      </c>
      <c r="X43" s="1346">
        <v>164296</v>
      </c>
      <c r="Y43" s="1346">
        <v>736757</v>
      </c>
      <c r="Z43" s="1383">
        <v>2609.8453639999993</v>
      </c>
      <c r="AA43" s="1346">
        <v>2037384</v>
      </c>
      <c r="AB43" s="1346">
        <v>533457</v>
      </c>
      <c r="AC43" s="666">
        <v>2570841</v>
      </c>
      <c r="AD43" s="1383">
        <v>1464.9231589999997</v>
      </c>
      <c r="AE43" s="1346">
        <v>1171939</v>
      </c>
      <c r="AF43" s="1346">
        <v>295329</v>
      </c>
      <c r="AG43" s="1346">
        <v>1467268</v>
      </c>
      <c r="AH43" s="1383">
        <v>1144.9222049999996</v>
      </c>
      <c r="AI43" s="1346">
        <v>457969</v>
      </c>
      <c r="AJ43" s="1346">
        <v>131437</v>
      </c>
      <c r="AK43" s="1346">
        <v>589406</v>
      </c>
      <c r="AL43" s="1383">
        <v>2609.8453639999993</v>
      </c>
      <c r="AM43" s="1346">
        <v>1629908</v>
      </c>
      <c r="AN43" s="1346">
        <v>426766</v>
      </c>
      <c r="AO43" s="1414">
        <v>2056674</v>
      </c>
      <c r="AP43" s="678">
        <v>5550226</v>
      </c>
      <c r="AR43" s="609"/>
      <c r="AT43" s="609">
        <v>5341</v>
      </c>
      <c r="AU43" s="677">
        <v>1287181</v>
      </c>
    </row>
    <row r="44" spans="1:47" ht="15" customHeight="1" x14ac:dyDescent="0.2">
      <c r="A44" s="610">
        <v>38</v>
      </c>
      <c r="B44" s="307">
        <v>38</v>
      </c>
      <c r="C44" s="608" t="s">
        <v>42</v>
      </c>
      <c r="D44" s="615">
        <v>0</v>
      </c>
      <c r="E44" s="656">
        <v>0</v>
      </c>
      <c r="F44" s="615">
        <v>0</v>
      </c>
      <c r="G44" s="661">
        <v>0</v>
      </c>
      <c r="H44" s="615">
        <v>0</v>
      </c>
      <c r="I44" s="661">
        <v>0</v>
      </c>
      <c r="J44" s="1394">
        <v>0</v>
      </c>
      <c r="K44" s="1162">
        <v>17</v>
      </c>
      <c r="L44" s="665">
        <v>25000</v>
      </c>
      <c r="M44" s="1419">
        <v>84042</v>
      </c>
      <c r="N44" s="615">
        <v>1850</v>
      </c>
      <c r="O44" s="676">
        <v>109150</v>
      </c>
      <c r="P44" s="661">
        <v>-69141.81</v>
      </c>
      <c r="Q44" s="676">
        <v>40008.19</v>
      </c>
      <c r="R44" s="1383">
        <v>353.93475899999999</v>
      </c>
      <c r="S44" s="1346">
        <v>353935</v>
      </c>
      <c r="T44" s="1346">
        <v>89192</v>
      </c>
      <c r="U44" s="1346">
        <v>443127</v>
      </c>
      <c r="V44" s="1383">
        <v>282.54674999999997</v>
      </c>
      <c r="W44" s="1346">
        <v>141273</v>
      </c>
      <c r="X44" s="1346">
        <v>40545</v>
      </c>
      <c r="Y44" s="1346">
        <v>181818</v>
      </c>
      <c r="Z44" s="1383">
        <v>636.48150899999996</v>
      </c>
      <c r="AA44" s="1346">
        <v>495208</v>
      </c>
      <c r="AB44" s="1346">
        <v>129737</v>
      </c>
      <c r="AC44" s="666">
        <v>624945</v>
      </c>
      <c r="AD44" s="1383">
        <v>353.93475899999999</v>
      </c>
      <c r="AE44" s="1346">
        <v>283148</v>
      </c>
      <c r="AF44" s="1346">
        <v>71353</v>
      </c>
      <c r="AG44" s="1346">
        <v>354501</v>
      </c>
      <c r="AH44" s="1383">
        <v>282.54674999999997</v>
      </c>
      <c r="AI44" s="1346">
        <v>113019</v>
      </c>
      <c r="AJ44" s="1346">
        <v>32436</v>
      </c>
      <c r="AK44" s="1346">
        <v>145455</v>
      </c>
      <c r="AL44" s="1383">
        <v>636.48150899999996</v>
      </c>
      <c r="AM44" s="1346">
        <v>396167</v>
      </c>
      <c r="AN44" s="1346">
        <v>103789</v>
      </c>
      <c r="AO44" s="1414">
        <v>499956</v>
      </c>
      <c r="AP44" s="678">
        <v>1273951.19</v>
      </c>
      <c r="AR44" s="609"/>
      <c r="AT44" s="609">
        <v>1258</v>
      </c>
      <c r="AU44" s="677">
        <v>303178</v>
      </c>
    </row>
    <row r="45" spans="1:47" ht="15" customHeight="1" x14ac:dyDescent="0.2">
      <c r="A45" s="610">
        <v>39</v>
      </c>
      <c r="B45" s="307">
        <v>39</v>
      </c>
      <c r="C45" s="608" t="s">
        <v>43</v>
      </c>
      <c r="D45" s="615">
        <v>4</v>
      </c>
      <c r="E45" s="656">
        <v>84000</v>
      </c>
      <c r="F45" s="615">
        <v>0</v>
      </c>
      <c r="G45" s="661">
        <v>0</v>
      </c>
      <c r="H45" s="615">
        <v>0</v>
      </c>
      <c r="I45" s="661">
        <v>0</v>
      </c>
      <c r="J45" s="1394">
        <v>0</v>
      </c>
      <c r="K45" s="1162">
        <v>392</v>
      </c>
      <c r="L45" s="665">
        <v>94472</v>
      </c>
      <c r="M45" s="1419">
        <v>0</v>
      </c>
      <c r="N45" s="615">
        <v>1103</v>
      </c>
      <c r="O45" s="676">
        <v>65077</v>
      </c>
      <c r="P45" s="661">
        <v>-40486</v>
      </c>
      <c r="Q45" s="676">
        <v>24591</v>
      </c>
      <c r="R45" s="1383">
        <v>133.77224000000001</v>
      </c>
      <c r="S45" s="1346">
        <v>133772</v>
      </c>
      <c r="T45" s="1346">
        <v>33711</v>
      </c>
      <c r="U45" s="1346">
        <v>167483</v>
      </c>
      <c r="V45" s="1383">
        <v>76.482509999999991</v>
      </c>
      <c r="W45" s="1346">
        <v>38241</v>
      </c>
      <c r="X45" s="1346">
        <v>10975</v>
      </c>
      <c r="Y45" s="1346">
        <v>49216</v>
      </c>
      <c r="Z45" s="1383">
        <v>210.25475</v>
      </c>
      <c r="AA45" s="1346">
        <v>172013</v>
      </c>
      <c r="AB45" s="1346">
        <v>44686</v>
      </c>
      <c r="AC45" s="666">
        <v>216699</v>
      </c>
      <c r="AD45" s="1383">
        <v>133.77224000000001</v>
      </c>
      <c r="AE45" s="1346">
        <v>107018</v>
      </c>
      <c r="AF45" s="1346">
        <v>26969</v>
      </c>
      <c r="AG45" s="1346">
        <v>133987</v>
      </c>
      <c r="AH45" s="1383">
        <v>76.482509999999991</v>
      </c>
      <c r="AI45" s="1346">
        <v>30593</v>
      </c>
      <c r="AJ45" s="1346">
        <v>8780</v>
      </c>
      <c r="AK45" s="1346">
        <v>39373</v>
      </c>
      <c r="AL45" s="1383">
        <v>210.25475</v>
      </c>
      <c r="AM45" s="1346">
        <v>137611</v>
      </c>
      <c r="AN45" s="1346">
        <v>35749</v>
      </c>
      <c r="AO45" s="1414">
        <v>173360</v>
      </c>
      <c r="AP45" s="678">
        <v>593122</v>
      </c>
      <c r="AR45" s="609"/>
      <c r="AT45" s="609">
        <v>709</v>
      </c>
      <c r="AU45" s="677">
        <v>170869</v>
      </c>
    </row>
    <row r="46" spans="1:47" ht="15" customHeight="1" x14ac:dyDescent="0.2">
      <c r="A46" s="611">
        <v>40</v>
      </c>
      <c r="B46" s="612">
        <v>40</v>
      </c>
      <c r="C46" s="613" t="s">
        <v>44</v>
      </c>
      <c r="D46" s="616">
        <v>0</v>
      </c>
      <c r="E46" s="657">
        <v>0</v>
      </c>
      <c r="F46" s="616">
        <v>0</v>
      </c>
      <c r="G46" s="662">
        <v>0</v>
      </c>
      <c r="H46" s="616">
        <v>0</v>
      </c>
      <c r="I46" s="662">
        <v>0</v>
      </c>
      <c r="J46" s="1395">
        <v>0</v>
      </c>
      <c r="K46" s="1344">
        <v>3297</v>
      </c>
      <c r="L46" s="667">
        <v>794577</v>
      </c>
      <c r="M46" s="1420">
        <v>338916</v>
      </c>
      <c r="N46" s="616">
        <v>9868</v>
      </c>
      <c r="O46" s="679">
        <v>582212</v>
      </c>
      <c r="P46" s="662">
        <v>-153964</v>
      </c>
      <c r="Q46" s="679">
        <v>428248</v>
      </c>
      <c r="R46" s="1384">
        <v>1961.63077</v>
      </c>
      <c r="S46" s="1380">
        <v>1961631</v>
      </c>
      <c r="T46" s="1380">
        <v>494331</v>
      </c>
      <c r="U46" s="1380">
        <v>2455962</v>
      </c>
      <c r="V46" s="1384">
        <v>1133.6923099999999</v>
      </c>
      <c r="W46" s="1380">
        <v>566846</v>
      </c>
      <c r="X46" s="1380">
        <v>162685</v>
      </c>
      <c r="Y46" s="1380">
        <v>729531</v>
      </c>
      <c r="Z46" s="1384">
        <v>3095.3230800000001</v>
      </c>
      <c r="AA46" s="1380">
        <v>2528477</v>
      </c>
      <c r="AB46" s="1380">
        <v>657016</v>
      </c>
      <c r="AC46" s="668">
        <v>3185493</v>
      </c>
      <c r="AD46" s="1384">
        <v>1961.63077</v>
      </c>
      <c r="AE46" s="1380">
        <v>1569305</v>
      </c>
      <c r="AF46" s="1380">
        <v>395465</v>
      </c>
      <c r="AG46" s="1380">
        <v>1964770</v>
      </c>
      <c r="AH46" s="1384">
        <v>1133.6923099999999</v>
      </c>
      <c r="AI46" s="1380">
        <v>453477</v>
      </c>
      <c r="AJ46" s="1380">
        <v>130148</v>
      </c>
      <c r="AK46" s="1380">
        <v>583625</v>
      </c>
      <c r="AL46" s="1384">
        <v>3095.3230800000001</v>
      </c>
      <c r="AM46" s="1380">
        <v>2022782</v>
      </c>
      <c r="AN46" s="1380">
        <v>525613</v>
      </c>
      <c r="AO46" s="1415">
        <v>2548395</v>
      </c>
      <c r="AP46" s="681">
        <v>7295629</v>
      </c>
      <c r="AR46" s="614"/>
      <c r="AT46" s="614">
        <v>6443</v>
      </c>
      <c r="AU46" s="680">
        <v>1552763</v>
      </c>
    </row>
    <row r="47" spans="1:47" ht="15" customHeight="1" x14ac:dyDescent="0.2">
      <c r="A47" s="604">
        <v>41</v>
      </c>
      <c r="B47" s="605">
        <v>41</v>
      </c>
      <c r="C47" s="606" t="s">
        <v>45</v>
      </c>
      <c r="D47" s="617">
        <v>0</v>
      </c>
      <c r="E47" s="655">
        <v>0</v>
      </c>
      <c r="F47" s="617">
        <v>0</v>
      </c>
      <c r="G47" s="660">
        <v>0</v>
      </c>
      <c r="H47" s="617">
        <v>0</v>
      </c>
      <c r="I47" s="660">
        <v>0</v>
      </c>
      <c r="J47" s="1393">
        <v>0</v>
      </c>
      <c r="K47" s="1343">
        <v>267</v>
      </c>
      <c r="L47" s="669">
        <v>64347</v>
      </c>
      <c r="M47" s="1418">
        <v>0</v>
      </c>
      <c r="N47" s="617">
        <v>604</v>
      </c>
      <c r="O47" s="673">
        <v>35636</v>
      </c>
      <c r="P47" s="660">
        <v>-9076.7200000000012</v>
      </c>
      <c r="Q47" s="673">
        <v>26559.279999999999</v>
      </c>
      <c r="R47" s="1382">
        <v>125</v>
      </c>
      <c r="S47" s="1379">
        <v>125000</v>
      </c>
      <c r="T47" s="1379">
        <v>31500</v>
      </c>
      <c r="U47" s="1379">
        <v>156500</v>
      </c>
      <c r="V47" s="1382">
        <v>111</v>
      </c>
      <c r="W47" s="1379">
        <v>55500</v>
      </c>
      <c r="X47" s="1379">
        <v>15929</v>
      </c>
      <c r="Y47" s="1379">
        <v>71429</v>
      </c>
      <c r="Z47" s="1382">
        <v>236</v>
      </c>
      <c r="AA47" s="1379">
        <v>180500</v>
      </c>
      <c r="AB47" s="1379">
        <v>47429</v>
      </c>
      <c r="AC47" s="670">
        <v>227929</v>
      </c>
      <c r="AD47" s="1382">
        <v>125</v>
      </c>
      <c r="AE47" s="1379">
        <v>100000</v>
      </c>
      <c r="AF47" s="1379">
        <v>25200</v>
      </c>
      <c r="AG47" s="1379">
        <v>125200</v>
      </c>
      <c r="AH47" s="1382">
        <v>111</v>
      </c>
      <c r="AI47" s="1379">
        <v>44400</v>
      </c>
      <c r="AJ47" s="1379">
        <v>12743</v>
      </c>
      <c r="AK47" s="1379">
        <v>57143</v>
      </c>
      <c r="AL47" s="1382">
        <v>236</v>
      </c>
      <c r="AM47" s="1379">
        <v>144400</v>
      </c>
      <c r="AN47" s="1379">
        <v>37943</v>
      </c>
      <c r="AO47" s="1413">
        <v>182343</v>
      </c>
      <c r="AP47" s="675">
        <v>501178.28</v>
      </c>
      <c r="AR47" s="607"/>
      <c r="AT47" s="607">
        <v>381</v>
      </c>
      <c r="AU47" s="674">
        <v>91821</v>
      </c>
    </row>
    <row r="48" spans="1:47" ht="15" customHeight="1" x14ac:dyDescent="0.2">
      <c r="A48" s="610">
        <v>42</v>
      </c>
      <c r="B48" s="307">
        <v>42</v>
      </c>
      <c r="C48" s="608" t="s">
        <v>46</v>
      </c>
      <c r="D48" s="615">
        <v>0</v>
      </c>
      <c r="E48" s="656">
        <v>0</v>
      </c>
      <c r="F48" s="615">
        <v>0</v>
      </c>
      <c r="G48" s="661">
        <v>0</v>
      </c>
      <c r="H48" s="615">
        <v>0</v>
      </c>
      <c r="I48" s="661">
        <v>0</v>
      </c>
      <c r="J48" s="1394">
        <v>0</v>
      </c>
      <c r="K48" s="1162">
        <v>349</v>
      </c>
      <c r="L48" s="665">
        <v>84109</v>
      </c>
      <c r="M48" s="1419">
        <v>0</v>
      </c>
      <c r="N48" s="615">
        <v>1230</v>
      </c>
      <c r="O48" s="676">
        <v>72570</v>
      </c>
      <c r="P48" s="661">
        <v>55159</v>
      </c>
      <c r="Q48" s="676">
        <v>127729</v>
      </c>
      <c r="R48" s="1383">
        <v>187.63044499999998</v>
      </c>
      <c r="S48" s="1346">
        <v>187630</v>
      </c>
      <c r="T48" s="1346">
        <v>47283</v>
      </c>
      <c r="U48" s="1346">
        <v>234913</v>
      </c>
      <c r="V48" s="1383">
        <v>175.76931400000004</v>
      </c>
      <c r="W48" s="1346">
        <v>87885</v>
      </c>
      <c r="X48" s="1346">
        <v>25223</v>
      </c>
      <c r="Y48" s="1346">
        <v>113108</v>
      </c>
      <c r="Z48" s="1383">
        <v>363.39975900000002</v>
      </c>
      <c r="AA48" s="1346">
        <v>275515</v>
      </c>
      <c r="AB48" s="1346">
        <v>72506</v>
      </c>
      <c r="AC48" s="666">
        <v>348021</v>
      </c>
      <c r="AD48" s="1383">
        <v>187.63044499999998</v>
      </c>
      <c r="AE48" s="1346">
        <v>150104</v>
      </c>
      <c r="AF48" s="1346">
        <v>37826</v>
      </c>
      <c r="AG48" s="1346">
        <v>187930</v>
      </c>
      <c r="AH48" s="1383">
        <v>175.76931400000004</v>
      </c>
      <c r="AI48" s="1346">
        <v>70308</v>
      </c>
      <c r="AJ48" s="1346">
        <v>20178</v>
      </c>
      <c r="AK48" s="1346">
        <v>90486</v>
      </c>
      <c r="AL48" s="1383">
        <v>363.39975900000002</v>
      </c>
      <c r="AM48" s="1346">
        <v>220412</v>
      </c>
      <c r="AN48" s="1346">
        <v>58004</v>
      </c>
      <c r="AO48" s="1414">
        <v>278416</v>
      </c>
      <c r="AP48" s="678">
        <v>838275</v>
      </c>
      <c r="AR48" s="609"/>
      <c r="AT48" s="609">
        <v>799</v>
      </c>
      <c r="AU48" s="677">
        <v>192559</v>
      </c>
    </row>
    <row r="49" spans="1:47" ht="15" customHeight="1" x14ac:dyDescent="0.2">
      <c r="A49" s="610">
        <v>43</v>
      </c>
      <c r="B49" s="307">
        <v>43</v>
      </c>
      <c r="C49" s="608" t="s">
        <v>47</v>
      </c>
      <c r="D49" s="615">
        <v>0</v>
      </c>
      <c r="E49" s="656">
        <v>0</v>
      </c>
      <c r="F49" s="615">
        <v>0</v>
      </c>
      <c r="G49" s="661">
        <v>0</v>
      </c>
      <c r="H49" s="615">
        <v>0</v>
      </c>
      <c r="I49" s="661">
        <v>0</v>
      </c>
      <c r="J49" s="1394">
        <v>0</v>
      </c>
      <c r="K49" s="1162">
        <v>794</v>
      </c>
      <c r="L49" s="665">
        <v>191354</v>
      </c>
      <c r="M49" s="1419">
        <v>66816</v>
      </c>
      <c r="N49" s="615">
        <v>1834</v>
      </c>
      <c r="O49" s="676">
        <v>108206</v>
      </c>
      <c r="P49" s="661">
        <v>0</v>
      </c>
      <c r="Q49" s="676">
        <v>108206</v>
      </c>
      <c r="R49" s="1383">
        <v>357.5</v>
      </c>
      <c r="S49" s="1346">
        <v>357500</v>
      </c>
      <c r="T49" s="1346">
        <v>90090</v>
      </c>
      <c r="U49" s="1346">
        <v>447590</v>
      </c>
      <c r="V49" s="1383">
        <v>278.01207999999997</v>
      </c>
      <c r="W49" s="1346">
        <v>139006</v>
      </c>
      <c r="X49" s="1346">
        <v>39895</v>
      </c>
      <c r="Y49" s="1346">
        <v>178901</v>
      </c>
      <c r="Z49" s="1383">
        <v>635.51207999999997</v>
      </c>
      <c r="AA49" s="1346">
        <v>496506</v>
      </c>
      <c r="AB49" s="1346">
        <v>129985</v>
      </c>
      <c r="AC49" s="666">
        <v>626491</v>
      </c>
      <c r="AD49" s="1383">
        <v>357.5</v>
      </c>
      <c r="AE49" s="1346">
        <v>286000</v>
      </c>
      <c r="AF49" s="1346">
        <v>72072</v>
      </c>
      <c r="AG49" s="1346">
        <v>358072</v>
      </c>
      <c r="AH49" s="1383">
        <v>278.01207999999997</v>
      </c>
      <c r="AI49" s="1346">
        <v>111205</v>
      </c>
      <c r="AJ49" s="1346">
        <v>31916</v>
      </c>
      <c r="AK49" s="1346">
        <v>143121</v>
      </c>
      <c r="AL49" s="1383">
        <v>635.51207999999997</v>
      </c>
      <c r="AM49" s="1346">
        <v>397205</v>
      </c>
      <c r="AN49" s="1346">
        <v>103988</v>
      </c>
      <c r="AO49" s="1414">
        <v>501193</v>
      </c>
      <c r="AP49" s="678">
        <v>1494060</v>
      </c>
      <c r="AR49" s="609"/>
      <c r="AT49" s="609">
        <v>1224</v>
      </c>
      <c r="AU49" s="677">
        <v>294984</v>
      </c>
    </row>
    <row r="50" spans="1:47" ht="15" customHeight="1" x14ac:dyDescent="0.2">
      <c r="A50" s="610">
        <v>44</v>
      </c>
      <c r="B50" s="307">
        <v>44</v>
      </c>
      <c r="C50" s="608" t="s">
        <v>48</v>
      </c>
      <c r="D50" s="615">
        <v>0</v>
      </c>
      <c r="E50" s="656">
        <v>0</v>
      </c>
      <c r="F50" s="615">
        <v>0</v>
      </c>
      <c r="G50" s="661">
        <v>0</v>
      </c>
      <c r="H50" s="615">
        <v>0</v>
      </c>
      <c r="I50" s="661">
        <v>0</v>
      </c>
      <c r="J50" s="1394">
        <v>0</v>
      </c>
      <c r="K50" s="1162">
        <v>1074</v>
      </c>
      <c r="L50" s="665">
        <v>258834</v>
      </c>
      <c r="M50" s="1419">
        <v>415340</v>
      </c>
      <c r="N50" s="615">
        <v>3458</v>
      </c>
      <c r="O50" s="676">
        <v>204022</v>
      </c>
      <c r="P50" s="661">
        <v>83300</v>
      </c>
      <c r="Q50" s="676">
        <v>287322</v>
      </c>
      <c r="R50" s="1383">
        <v>612.46116100000108</v>
      </c>
      <c r="S50" s="1346">
        <v>612461</v>
      </c>
      <c r="T50" s="1346">
        <v>154340</v>
      </c>
      <c r="U50" s="1346">
        <v>766801</v>
      </c>
      <c r="V50" s="1383">
        <v>304.99950999999999</v>
      </c>
      <c r="W50" s="1346">
        <v>152500</v>
      </c>
      <c r="X50" s="1346">
        <v>43768</v>
      </c>
      <c r="Y50" s="1346">
        <v>196268</v>
      </c>
      <c r="Z50" s="1383">
        <v>917.46067100000107</v>
      </c>
      <c r="AA50" s="1346">
        <v>764961</v>
      </c>
      <c r="AB50" s="1346">
        <v>198108</v>
      </c>
      <c r="AC50" s="666">
        <v>963069</v>
      </c>
      <c r="AD50" s="1383">
        <v>612.46116100000108</v>
      </c>
      <c r="AE50" s="1346">
        <v>489969</v>
      </c>
      <c r="AF50" s="1346">
        <v>123472</v>
      </c>
      <c r="AG50" s="1346">
        <v>613441</v>
      </c>
      <c r="AH50" s="1383">
        <v>304.99950999999999</v>
      </c>
      <c r="AI50" s="1346">
        <v>122000</v>
      </c>
      <c r="AJ50" s="1346">
        <v>35014</v>
      </c>
      <c r="AK50" s="1346">
        <v>157014</v>
      </c>
      <c r="AL50" s="1383">
        <v>917.46067100000107</v>
      </c>
      <c r="AM50" s="1346">
        <v>611969</v>
      </c>
      <c r="AN50" s="1346">
        <v>158486</v>
      </c>
      <c r="AO50" s="1414">
        <v>770455</v>
      </c>
      <c r="AP50" s="678">
        <v>2695020</v>
      </c>
      <c r="AR50" s="609"/>
      <c r="AT50" s="609">
        <v>2254</v>
      </c>
      <c r="AU50" s="677">
        <v>543214</v>
      </c>
    </row>
    <row r="51" spans="1:47" ht="15" customHeight="1" x14ac:dyDescent="0.2">
      <c r="A51" s="611">
        <v>45</v>
      </c>
      <c r="B51" s="612">
        <v>45</v>
      </c>
      <c r="C51" s="613" t="s">
        <v>49</v>
      </c>
      <c r="D51" s="616">
        <v>0</v>
      </c>
      <c r="E51" s="657">
        <v>0</v>
      </c>
      <c r="F51" s="616">
        <v>0</v>
      </c>
      <c r="G51" s="662">
        <v>0</v>
      </c>
      <c r="H51" s="616">
        <v>0</v>
      </c>
      <c r="I51" s="662">
        <v>0</v>
      </c>
      <c r="J51" s="1395">
        <v>0</v>
      </c>
      <c r="K51" s="1344">
        <v>1379</v>
      </c>
      <c r="L51" s="667">
        <v>332339</v>
      </c>
      <c r="M51" s="1420">
        <v>0</v>
      </c>
      <c r="N51" s="616">
        <v>4253</v>
      </c>
      <c r="O51" s="679">
        <v>250927</v>
      </c>
      <c r="P51" s="662">
        <v>6791</v>
      </c>
      <c r="Q51" s="679">
        <v>257718</v>
      </c>
      <c r="R51" s="1384">
        <v>1022.7904369999999</v>
      </c>
      <c r="S51" s="1380">
        <v>1022790</v>
      </c>
      <c r="T51" s="1380">
        <v>257743</v>
      </c>
      <c r="U51" s="1380">
        <v>1280533</v>
      </c>
      <c r="V51" s="1384">
        <v>718</v>
      </c>
      <c r="W51" s="1380">
        <v>359000</v>
      </c>
      <c r="X51" s="1380">
        <v>103033</v>
      </c>
      <c r="Y51" s="1380">
        <v>462033</v>
      </c>
      <c r="Z51" s="1384">
        <v>1740.7904369999999</v>
      </c>
      <c r="AA51" s="1380">
        <v>1381790</v>
      </c>
      <c r="AB51" s="1380">
        <v>360776</v>
      </c>
      <c r="AC51" s="668">
        <v>1742566</v>
      </c>
      <c r="AD51" s="1384">
        <v>1022.7904369999999</v>
      </c>
      <c r="AE51" s="1380">
        <v>818232</v>
      </c>
      <c r="AF51" s="1380">
        <v>206194</v>
      </c>
      <c r="AG51" s="1380">
        <v>1024426</v>
      </c>
      <c r="AH51" s="1384">
        <v>718</v>
      </c>
      <c r="AI51" s="1380">
        <v>287200</v>
      </c>
      <c r="AJ51" s="1380">
        <v>82426</v>
      </c>
      <c r="AK51" s="1380">
        <v>369626</v>
      </c>
      <c r="AL51" s="1384">
        <v>1740.7904369999999</v>
      </c>
      <c r="AM51" s="1380">
        <v>1105432</v>
      </c>
      <c r="AN51" s="1380">
        <v>288620</v>
      </c>
      <c r="AO51" s="1415">
        <v>1394052</v>
      </c>
      <c r="AP51" s="681">
        <v>3726675</v>
      </c>
      <c r="AR51" s="614"/>
      <c r="AT51" s="614">
        <v>2883</v>
      </c>
      <c r="AU51" s="680">
        <v>694803</v>
      </c>
    </row>
    <row r="52" spans="1:47" ht="15" customHeight="1" x14ac:dyDescent="0.2">
      <c r="A52" s="604">
        <v>46</v>
      </c>
      <c r="B52" s="605">
        <v>46</v>
      </c>
      <c r="C52" s="606" t="s">
        <v>50</v>
      </c>
      <c r="D52" s="617">
        <v>0</v>
      </c>
      <c r="E52" s="655">
        <v>0</v>
      </c>
      <c r="F52" s="617">
        <v>0</v>
      </c>
      <c r="G52" s="660">
        <v>0</v>
      </c>
      <c r="H52" s="617">
        <v>0</v>
      </c>
      <c r="I52" s="660">
        <v>0</v>
      </c>
      <c r="J52" s="1393">
        <v>0</v>
      </c>
      <c r="K52" s="1343">
        <v>123</v>
      </c>
      <c r="L52" s="669">
        <v>29643</v>
      </c>
      <c r="M52" s="1418">
        <v>0</v>
      </c>
      <c r="N52" s="617">
        <v>512</v>
      </c>
      <c r="O52" s="673">
        <v>30208</v>
      </c>
      <c r="P52" s="660">
        <v>43503</v>
      </c>
      <c r="Q52" s="673">
        <v>73711</v>
      </c>
      <c r="R52" s="1382">
        <v>77.999999000000003</v>
      </c>
      <c r="S52" s="1379">
        <v>78000</v>
      </c>
      <c r="T52" s="1379">
        <v>19656</v>
      </c>
      <c r="U52" s="1379">
        <v>97656</v>
      </c>
      <c r="V52" s="1382">
        <v>70.991479999999996</v>
      </c>
      <c r="W52" s="1379">
        <v>35496</v>
      </c>
      <c r="X52" s="1379">
        <v>10187</v>
      </c>
      <c r="Y52" s="1379">
        <v>45683</v>
      </c>
      <c r="Z52" s="1382">
        <v>148.991479</v>
      </c>
      <c r="AA52" s="1379">
        <v>113496</v>
      </c>
      <c r="AB52" s="1379">
        <v>29843</v>
      </c>
      <c r="AC52" s="670">
        <v>143339</v>
      </c>
      <c r="AD52" s="1382">
        <v>77.999999000000003</v>
      </c>
      <c r="AE52" s="1379">
        <v>62400</v>
      </c>
      <c r="AF52" s="1379">
        <v>15725</v>
      </c>
      <c r="AG52" s="1379">
        <v>78125</v>
      </c>
      <c r="AH52" s="1382">
        <v>70.991479999999996</v>
      </c>
      <c r="AI52" s="1379">
        <v>28397</v>
      </c>
      <c r="AJ52" s="1379">
        <v>8150</v>
      </c>
      <c r="AK52" s="1379">
        <v>36547</v>
      </c>
      <c r="AL52" s="1382">
        <v>148.991479</v>
      </c>
      <c r="AM52" s="1379">
        <v>90797</v>
      </c>
      <c r="AN52" s="1379">
        <v>23875</v>
      </c>
      <c r="AO52" s="1413">
        <v>114672</v>
      </c>
      <c r="AP52" s="675">
        <v>361365</v>
      </c>
      <c r="AR52" s="607"/>
      <c r="AT52" s="607">
        <v>320</v>
      </c>
      <c r="AU52" s="674">
        <v>77120</v>
      </c>
    </row>
    <row r="53" spans="1:47" ht="15" customHeight="1" x14ac:dyDescent="0.2">
      <c r="A53" s="610">
        <v>47</v>
      </c>
      <c r="B53" s="307">
        <v>47</v>
      </c>
      <c r="C53" s="608" t="s">
        <v>51</v>
      </c>
      <c r="D53" s="615">
        <v>0</v>
      </c>
      <c r="E53" s="656">
        <v>0</v>
      </c>
      <c r="F53" s="615">
        <v>0</v>
      </c>
      <c r="G53" s="661">
        <v>0</v>
      </c>
      <c r="H53" s="615">
        <v>0</v>
      </c>
      <c r="I53" s="661">
        <v>0</v>
      </c>
      <c r="J53" s="1394">
        <v>0</v>
      </c>
      <c r="K53" s="1162">
        <v>393</v>
      </c>
      <c r="L53" s="665">
        <v>94713</v>
      </c>
      <c r="M53" s="1419">
        <v>150010</v>
      </c>
      <c r="N53" s="615">
        <v>1572</v>
      </c>
      <c r="O53" s="676">
        <v>92748</v>
      </c>
      <c r="P53" s="661">
        <v>-72548</v>
      </c>
      <c r="Q53" s="676">
        <v>20200</v>
      </c>
      <c r="R53" s="1383">
        <v>345</v>
      </c>
      <c r="S53" s="1346">
        <v>345000</v>
      </c>
      <c r="T53" s="1346">
        <v>86940</v>
      </c>
      <c r="U53" s="1346">
        <v>431940</v>
      </c>
      <c r="V53" s="1383">
        <v>139</v>
      </c>
      <c r="W53" s="1346">
        <v>69500</v>
      </c>
      <c r="X53" s="1346">
        <v>19947</v>
      </c>
      <c r="Y53" s="1346">
        <v>89447</v>
      </c>
      <c r="Z53" s="1383">
        <v>484</v>
      </c>
      <c r="AA53" s="1346">
        <v>414500</v>
      </c>
      <c r="AB53" s="1346">
        <v>106887</v>
      </c>
      <c r="AC53" s="666">
        <v>521387</v>
      </c>
      <c r="AD53" s="1383">
        <v>345</v>
      </c>
      <c r="AE53" s="1346">
        <v>276000</v>
      </c>
      <c r="AF53" s="1346">
        <v>69552</v>
      </c>
      <c r="AG53" s="1346">
        <v>345552</v>
      </c>
      <c r="AH53" s="1383">
        <v>139</v>
      </c>
      <c r="AI53" s="1346">
        <v>55600</v>
      </c>
      <c r="AJ53" s="1346">
        <v>15957</v>
      </c>
      <c r="AK53" s="1346">
        <v>71557</v>
      </c>
      <c r="AL53" s="1383">
        <v>484</v>
      </c>
      <c r="AM53" s="1346">
        <v>331600</v>
      </c>
      <c r="AN53" s="1346">
        <v>85509</v>
      </c>
      <c r="AO53" s="1414">
        <v>417109</v>
      </c>
      <c r="AP53" s="678">
        <v>1203419</v>
      </c>
      <c r="AR53" s="609"/>
      <c r="AT53" s="609">
        <v>1040</v>
      </c>
      <c r="AU53" s="677">
        <v>250640</v>
      </c>
    </row>
    <row r="54" spans="1:47" ht="15" customHeight="1" x14ac:dyDescent="0.2">
      <c r="A54" s="610">
        <v>48</v>
      </c>
      <c r="B54" s="307">
        <v>48</v>
      </c>
      <c r="C54" s="608" t="s">
        <v>89</v>
      </c>
      <c r="D54" s="615">
        <v>0</v>
      </c>
      <c r="E54" s="656">
        <v>0</v>
      </c>
      <c r="F54" s="615">
        <v>0</v>
      </c>
      <c r="G54" s="661">
        <v>0</v>
      </c>
      <c r="H54" s="615">
        <v>0</v>
      </c>
      <c r="I54" s="661">
        <v>0</v>
      </c>
      <c r="J54" s="1394">
        <v>0</v>
      </c>
      <c r="K54" s="1162">
        <v>628</v>
      </c>
      <c r="L54" s="665">
        <v>151348</v>
      </c>
      <c r="M54" s="1419">
        <v>0</v>
      </c>
      <c r="N54" s="615">
        <v>2546</v>
      </c>
      <c r="O54" s="676">
        <v>150214</v>
      </c>
      <c r="P54" s="661">
        <v>53247</v>
      </c>
      <c r="Q54" s="676">
        <v>203461</v>
      </c>
      <c r="R54" s="1383">
        <v>493.59885099999991</v>
      </c>
      <c r="S54" s="1346">
        <v>493599</v>
      </c>
      <c r="T54" s="1346">
        <v>124387</v>
      </c>
      <c r="U54" s="1346">
        <v>617986</v>
      </c>
      <c r="V54" s="1383">
        <v>298.68475999999998</v>
      </c>
      <c r="W54" s="1346">
        <v>149342</v>
      </c>
      <c r="X54" s="1346">
        <v>42861</v>
      </c>
      <c r="Y54" s="1346">
        <v>192203</v>
      </c>
      <c r="Z54" s="1383">
        <v>792.28361099999984</v>
      </c>
      <c r="AA54" s="1346">
        <v>642941</v>
      </c>
      <c r="AB54" s="1346">
        <v>167248</v>
      </c>
      <c r="AC54" s="666">
        <v>810189</v>
      </c>
      <c r="AD54" s="1383">
        <v>493.59885099999991</v>
      </c>
      <c r="AE54" s="1346">
        <v>394879</v>
      </c>
      <c r="AF54" s="1346">
        <v>99510</v>
      </c>
      <c r="AG54" s="1346">
        <v>494389</v>
      </c>
      <c r="AH54" s="1383">
        <v>298.68475999999998</v>
      </c>
      <c r="AI54" s="1346">
        <v>119474</v>
      </c>
      <c r="AJ54" s="1346">
        <v>34289</v>
      </c>
      <c r="AK54" s="1346">
        <v>153763</v>
      </c>
      <c r="AL54" s="1383">
        <v>792.28361099999984</v>
      </c>
      <c r="AM54" s="1346">
        <v>514353</v>
      </c>
      <c r="AN54" s="1346">
        <v>133799</v>
      </c>
      <c r="AO54" s="1414">
        <v>648152</v>
      </c>
      <c r="AP54" s="678">
        <v>1813150</v>
      </c>
      <c r="AR54" s="609"/>
      <c r="AT54" s="609">
        <v>1467</v>
      </c>
      <c r="AU54" s="677">
        <v>353547</v>
      </c>
    </row>
    <row r="55" spans="1:47" ht="15" customHeight="1" x14ac:dyDescent="0.2">
      <c r="A55" s="610">
        <v>49</v>
      </c>
      <c r="B55" s="307">
        <v>49</v>
      </c>
      <c r="C55" s="608" t="s">
        <v>52</v>
      </c>
      <c r="D55" s="615">
        <v>0</v>
      </c>
      <c r="E55" s="656">
        <v>0</v>
      </c>
      <c r="F55" s="615">
        <v>3</v>
      </c>
      <c r="G55" s="661">
        <v>18000</v>
      </c>
      <c r="H55" s="615">
        <v>0</v>
      </c>
      <c r="I55" s="661">
        <v>0</v>
      </c>
      <c r="J55" s="1394">
        <v>18000</v>
      </c>
      <c r="K55" s="1162">
        <v>2698.5</v>
      </c>
      <c r="L55" s="665">
        <v>650338.5</v>
      </c>
      <c r="M55" s="1419">
        <v>91294</v>
      </c>
      <c r="N55" s="615">
        <v>5400</v>
      </c>
      <c r="O55" s="676">
        <v>318600</v>
      </c>
      <c r="P55" s="661">
        <v>239436</v>
      </c>
      <c r="Q55" s="676">
        <v>558036</v>
      </c>
      <c r="R55" s="1383">
        <v>1059</v>
      </c>
      <c r="S55" s="1346">
        <v>1059000</v>
      </c>
      <c r="T55" s="1346">
        <v>266868</v>
      </c>
      <c r="U55" s="1346">
        <v>1325868</v>
      </c>
      <c r="V55" s="1383">
        <v>698</v>
      </c>
      <c r="W55" s="1346">
        <v>349000</v>
      </c>
      <c r="X55" s="1346">
        <v>100163</v>
      </c>
      <c r="Y55" s="1346">
        <v>449163</v>
      </c>
      <c r="Z55" s="1383">
        <v>1757</v>
      </c>
      <c r="AA55" s="1346">
        <v>1408000</v>
      </c>
      <c r="AB55" s="1346">
        <v>367031</v>
      </c>
      <c r="AC55" s="666">
        <v>1775031</v>
      </c>
      <c r="AD55" s="1383">
        <v>1059</v>
      </c>
      <c r="AE55" s="1346">
        <v>847200</v>
      </c>
      <c r="AF55" s="1346">
        <v>213494</v>
      </c>
      <c r="AG55" s="1346">
        <v>1060694</v>
      </c>
      <c r="AH55" s="1383">
        <v>698</v>
      </c>
      <c r="AI55" s="1346">
        <v>279200</v>
      </c>
      <c r="AJ55" s="1346">
        <v>80130</v>
      </c>
      <c r="AK55" s="1346">
        <v>359330</v>
      </c>
      <c r="AL55" s="1383">
        <v>1757</v>
      </c>
      <c r="AM55" s="1346">
        <v>1126400</v>
      </c>
      <c r="AN55" s="1346">
        <v>293624</v>
      </c>
      <c r="AO55" s="1414">
        <v>1420024</v>
      </c>
      <c r="AP55" s="678">
        <v>4512723.5</v>
      </c>
      <c r="AR55" s="609"/>
      <c r="AT55" s="609">
        <v>3574</v>
      </c>
      <c r="AU55" s="677">
        <v>861334</v>
      </c>
    </row>
    <row r="56" spans="1:47" ht="15" customHeight="1" x14ac:dyDescent="0.2">
      <c r="A56" s="611">
        <v>50</v>
      </c>
      <c r="B56" s="612">
        <v>50</v>
      </c>
      <c r="C56" s="613" t="s">
        <v>53</v>
      </c>
      <c r="D56" s="616">
        <v>8</v>
      </c>
      <c r="E56" s="657">
        <v>168000</v>
      </c>
      <c r="F56" s="616">
        <v>5</v>
      </c>
      <c r="G56" s="662">
        <v>30000</v>
      </c>
      <c r="H56" s="616">
        <v>0</v>
      </c>
      <c r="I56" s="662">
        <v>0</v>
      </c>
      <c r="J56" s="1395">
        <v>30000</v>
      </c>
      <c r="K56" s="1344">
        <v>928</v>
      </c>
      <c r="L56" s="667">
        <v>223648</v>
      </c>
      <c r="M56" s="1420">
        <v>0</v>
      </c>
      <c r="N56" s="616">
        <v>3259</v>
      </c>
      <c r="O56" s="679">
        <v>192281</v>
      </c>
      <c r="P56" s="662">
        <v>-16372.5</v>
      </c>
      <c r="Q56" s="679">
        <v>175908.5</v>
      </c>
      <c r="R56" s="1384">
        <v>552.02324500000009</v>
      </c>
      <c r="S56" s="1380">
        <v>552023</v>
      </c>
      <c r="T56" s="1380">
        <v>139110</v>
      </c>
      <c r="U56" s="1380">
        <v>691133</v>
      </c>
      <c r="V56" s="1384">
        <v>395.05105000000003</v>
      </c>
      <c r="W56" s="1380">
        <v>197526</v>
      </c>
      <c r="X56" s="1380">
        <v>56690</v>
      </c>
      <c r="Y56" s="1380">
        <v>254216</v>
      </c>
      <c r="Z56" s="1384">
        <v>947.07429500000012</v>
      </c>
      <c r="AA56" s="1380">
        <v>749549</v>
      </c>
      <c r="AB56" s="1380">
        <v>195800</v>
      </c>
      <c r="AC56" s="668">
        <v>945349</v>
      </c>
      <c r="AD56" s="1384">
        <v>552.02324500000009</v>
      </c>
      <c r="AE56" s="1380">
        <v>441619</v>
      </c>
      <c r="AF56" s="1380">
        <v>111288</v>
      </c>
      <c r="AG56" s="1380">
        <v>552907</v>
      </c>
      <c r="AH56" s="1384">
        <v>395.05105000000003</v>
      </c>
      <c r="AI56" s="1380">
        <v>158020</v>
      </c>
      <c r="AJ56" s="1380">
        <v>45352</v>
      </c>
      <c r="AK56" s="1380">
        <v>203372</v>
      </c>
      <c r="AL56" s="1384">
        <v>947.07429500000012</v>
      </c>
      <c r="AM56" s="1380">
        <v>599639</v>
      </c>
      <c r="AN56" s="1380">
        <v>156640</v>
      </c>
      <c r="AO56" s="1415">
        <v>756279</v>
      </c>
      <c r="AP56" s="681">
        <v>2299184.5</v>
      </c>
      <c r="AR56" s="614"/>
      <c r="AT56" s="614">
        <v>2110</v>
      </c>
      <c r="AU56" s="680">
        <v>508510</v>
      </c>
    </row>
    <row r="57" spans="1:47" ht="15" customHeight="1" x14ac:dyDescent="0.2">
      <c r="A57" s="604">
        <v>51</v>
      </c>
      <c r="B57" s="605">
        <v>51</v>
      </c>
      <c r="C57" s="606" t="s">
        <v>54</v>
      </c>
      <c r="D57" s="617">
        <v>0</v>
      </c>
      <c r="E57" s="655">
        <v>0</v>
      </c>
      <c r="F57" s="617">
        <v>0</v>
      </c>
      <c r="G57" s="660">
        <v>0</v>
      </c>
      <c r="H57" s="617">
        <v>0</v>
      </c>
      <c r="I57" s="660">
        <v>0</v>
      </c>
      <c r="J57" s="1393">
        <v>0</v>
      </c>
      <c r="K57" s="1343">
        <v>1417</v>
      </c>
      <c r="L57" s="669">
        <v>341497</v>
      </c>
      <c r="M57" s="1418">
        <v>52646</v>
      </c>
      <c r="N57" s="617">
        <v>3613</v>
      </c>
      <c r="O57" s="673">
        <v>213167</v>
      </c>
      <c r="P57" s="660">
        <v>0</v>
      </c>
      <c r="Q57" s="673">
        <v>213167</v>
      </c>
      <c r="R57" s="1382">
        <v>695</v>
      </c>
      <c r="S57" s="1379">
        <v>695000</v>
      </c>
      <c r="T57" s="1379">
        <v>175140</v>
      </c>
      <c r="U57" s="1379">
        <v>870140</v>
      </c>
      <c r="V57" s="1382">
        <v>486</v>
      </c>
      <c r="W57" s="1379">
        <v>243000</v>
      </c>
      <c r="X57" s="1379">
        <v>69741</v>
      </c>
      <c r="Y57" s="1379">
        <v>312741</v>
      </c>
      <c r="Z57" s="1382">
        <v>1181</v>
      </c>
      <c r="AA57" s="1379">
        <v>938000</v>
      </c>
      <c r="AB57" s="1379">
        <v>244881</v>
      </c>
      <c r="AC57" s="670">
        <v>1182881</v>
      </c>
      <c r="AD57" s="1382">
        <v>695</v>
      </c>
      <c r="AE57" s="1379">
        <v>556000</v>
      </c>
      <c r="AF57" s="1379">
        <v>140112</v>
      </c>
      <c r="AG57" s="1379">
        <v>696112</v>
      </c>
      <c r="AH57" s="1382">
        <v>486</v>
      </c>
      <c r="AI57" s="1379">
        <v>194400</v>
      </c>
      <c r="AJ57" s="1379">
        <v>55793</v>
      </c>
      <c r="AK57" s="1379">
        <v>250193</v>
      </c>
      <c r="AL57" s="1382">
        <v>1181</v>
      </c>
      <c r="AM57" s="1379">
        <v>750400</v>
      </c>
      <c r="AN57" s="1379">
        <v>195905</v>
      </c>
      <c r="AO57" s="1413">
        <v>946305</v>
      </c>
      <c r="AP57" s="675">
        <v>2736496</v>
      </c>
      <c r="AR57" s="607"/>
      <c r="AT57" s="607">
        <v>2399</v>
      </c>
      <c r="AU57" s="674">
        <v>578159</v>
      </c>
    </row>
    <row r="58" spans="1:47" ht="15" customHeight="1" x14ac:dyDescent="0.2">
      <c r="A58" s="610">
        <v>52</v>
      </c>
      <c r="B58" s="307">
        <v>52</v>
      </c>
      <c r="C58" s="608" t="s">
        <v>55</v>
      </c>
      <c r="D58" s="615">
        <v>0</v>
      </c>
      <c r="E58" s="656">
        <v>0</v>
      </c>
      <c r="F58" s="615">
        <v>0</v>
      </c>
      <c r="G58" s="661">
        <v>0</v>
      </c>
      <c r="H58" s="615">
        <v>0</v>
      </c>
      <c r="I58" s="661">
        <v>0</v>
      </c>
      <c r="J58" s="1394">
        <v>0</v>
      </c>
      <c r="K58" s="1162">
        <v>4168</v>
      </c>
      <c r="L58" s="665">
        <v>1004488</v>
      </c>
      <c r="M58" s="1419">
        <v>570042</v>
      </c>
      <c r="N58" s="615">
        <v>17204</v>
      </c>
      <c r="O58" s="676">
        <v>1015036</v>
      </c>
      <c r="P58" s="661">
        <v>23337</v>
      </c>
      <c r="Q58" s="676">
        <v>1038373</v>
      </c>
      <c r="R58" s="1383">
        <v>3448.7379479999968</v>
      </c>
      <c r="S58" s="1346">
        <v>3448738</v>
      </c>
      <c r="T58" s="1346">
        <v>869082</v>
      </c>
      <c r="U58" s="1346">
        <v>4317820</v>
      </c>
      <c r="V58" s="1383">
        <v>2409.8055909999998</v>
      </c>
      <c r="W58" s="1346">
        <v>1204903</v>
      </c>
      <c r="X58" s="1346">
        <v>345807</v>
      </c>
      <c r="Y58" s="1346">
        <v>1550710</v>
      </c>
      <c r="Z58" s="1383">
        <v>5858.5435389999966</v>
      </c>
      <c r="AA58" s="1346">
        <v>4653641</v>
      </c>
      <c r="AB58" s="1346">
        <v>1214889</v>
      </c>
      <c r="AC58" s="666">
        <v>5868530</v>
      </c>
      <c r="AD58" s="1383">
        <v>3448.7379479999968</v>
      </c>
      <c r="AE58" s="1346">
        <v>2758990</v>
      </c>
      <c r="AF58" s="1346">
        <v>695265</v>
      </c>
      <c r="AG58" s="1346">
        <v>3454255</v>
      </c>
      <c r="AH58" s="1383">
        <v>2409.8055909999998</v>
      </c>
      <c r="AI58" s="1346">
        <v>963922</v>
      </c>
      <c r="AJ58" s="1346">
        <v>276646</v>
      </c>
      <c r="AK58" s="1346">
        <v>1240568</v>
      </c>
      <c r="AL58" s="1383">
        <v>5858.5435389999966</v>
      </c>
      <c r="AM58" s="1346">
        <v>3722912</v>
      </c>
      <c r="AN58" s="1346">
        <v>971911</v>
      </c>
      <c r="AO58" s="1414">
        <v>4694823</v>
      </c>
      <c r="AP58" s="678">
        <v>13176256</v>
      </c>
      <c r="AR58" s="609"/>
      <c r="AT58" s="609">
        <v>11270</v>
      </c>
      <c r="AU58" s="677">
        <v>2716070</v>
      </c>
    </row>
    <row r="59" spans="1:47" ht="15" customHeight="1" x14ac:dyDescent="0.2">
      <c r="A59" s="610">
        <v>53</v>
      </c>
      <c r="B59" s="307">
        <v>53</v>
      </c>
      <c r="C59" s="608" t="s">
        <v>56</v>
      </c>
      <c r="D59" s="615">
        <v>0</v>
      </c>
      <c r="E59" s="656">
        <v>0</v>
      </c>
      <c r="F59" s="615">
        <v>0</v>
      </c>
      <c r="G59" s="661">
        <v>0</v>
      </c>
      <c r="H59" s="615">
        <v>0</v>
      </c>
      <c r="I59" s="661">
        <v>0</v>
      </c>
      <c r="J59" s="1394">
        <v>0</v>
      </c>
      <c r="K59" s="1162">
        <v>3566</v>
      </c>
      <c r="L59" s="665">
        <v>859406</v>
      </c>
      <c r="M59" s="1419">
        <v>58563</v>
      </c>
      <c r="N59" s="615">
        <v>8708</v>
      </c>
      <c r="O59" s="676">
        <v>513772</v>
      </c>
      <c r="P59" s="661">
        <v>471393</v>
      </c>
      <c r="Q59" s="676">
        <v>985165</v>
      </c>
      <c r="R59" s="1383">
        <v>1619.5663950000005</v>
      </c>
      <c r="S59" s="1346">
        <v>1619566</v>
      </c>
      <c r="T59" s="1346">
        <v>408131</v>
      </c>
      <c r="U59" s="1346">
        <v>2027697</v>
      </c>
      <c r="V59" s="1383">
        <v>1190.9898130000001</v>
      </c>
      <c r="W59" s="1346">
        <v>595495</v>
      </c>
      <c r="X59" s="1346">
        <v>170907</v>
      </c>
      <c r="Y59" s="1346">
        <v>766402</v>
      </c>
      <c r="Z59" s="1383">
        <v>2810.5562080000009</v>
      </c>
      <c r="AA59" s="1346">
        <v>2215061</v>
      </c>
      <c r="AB59" s="1346">
        <v>579038</v>
      </c>
      <c r="AC59" s="666">
        <v>2794099</v>
      </c>
      <c r="AD59" s="1383">
        <v>1619.5663950000005</v>
      </c>
      <c r="AE59" s="1346">
        <v>1295653</v>
      </c>
      <c r="AF59" s="1346">
        <v>326505</v>
      </c>
      <c r="AG59" s="1346">
        <v>1622158</v>
      </c>
      <c r="AH59" s="1383">
        <v>1190.9898130000001</v>
      </c>
      <c r="AI59" s="1346">
        <v>476396</v>
      </c>
      <c r="AJ59" s="1346">
        <v>136726</v>
      </c>
      <c r="AK59" s="1346">
        <v>613122</v>
      </c>
      <c r="AL59" s="1383">
        <v>2810.5562080000009</v>
      </c>
      <c r="AM59" s="1346">
        <v>1772049</v>
      </c>
      <c r="AN59" s="1346">
        <v>463231</v>
      </c>
      <c r="AO59" s="1414">
        <v>2235280</v>
      </c>
      <c r="AP59" s="678">
        <v>6932513</v>
      </c>
      <c r="AR59" s="609"/>
      <c r="AT59" s="609">
        <v>5835</v>
      </c>
      <c r="AU59" s="677">
        <v>1406235</v>
      </c>
    </row>
    <row r="60" spans="1:47" ht="15" customHeight="1" x14ac:dyDescent="0.2">
      <c r="A60" s="610">
        <v>54</v>
      </c>
      <c r="B60" s="307">
        <v>54</v>
      </c>
      <c r="C60" s="608" t="s">
        <v>57</v>
      </c>
      <c r="D60" s="615">
        <v>0</v>
      </c>
      <c r="E60" s="656">
        <v>0</v>
      </c>
      <c r="F60" s="615">
        <v>0</v>
      </c>
      <c r="G60" s="661">
        <v>0</v>
      </c>
      <c r="H60" s="615">
        <v>0</v>
      </c>
      <c r="I60" s="661">
        <v>0</v>
      </c>
      <c r="J60" s="1394">
        <v>0</v>
      </c>
      <c r="K60" s="1162">
        <v>50</v>
      </c>
      <c r="L60" s="665">
        <v>25000</v>
      </c>
      <c r="M60" s="1419">
        <v>0</v>
      </c>
      <c r="N60" s="615">
        <v>162</v>
      </c>
      <c r="O60" s="676">
        <v>9558</v>
      </c>
      <c r="P60" s="661">
        <v>0</v>
      </c>
      <c r="Q60" s="676">
        <v>9558</v>
      </c>
      <c r="R60" s="1383">
        <v>36.811617999999996</v>
      </c>
      <c r="S60" s="1346">
        <v>36812</v>
      </c>
      <c r="T60" s="1346">
        <v>9277</v>
      </c>
      <c r="U60" s="1346">
        <v>46089</v>
      </c>
      <c r="V60" s="1383">
        <v>48.980376000000007</v>
      </c>
      <c r="W60" s="1346">
        <v>24490</v>
      </c>
      <c r="X60" s="1346">
        <v>7029</v>
      </c>
      <c r="Y60" s="1346">
        <v>31519</v>
      </c>
      <c r="Z60" s="1383">
        <v>85.791994000000003</v>
      </c>
      <c r="AA60" s="1346">
        <v>61302</v>
      </c>
      <c r="AB60" s="1346">
        <v>16306</v>
      </c>
      <c r="AC60" s="666">
        <v>77608</v>
      </c>
      <c r="AD60" s="1383">
        <v>36.811617999999996</v>
      </c>
      <c r="AE60" s="1346">
        <v>29449</v>
      </c>
      <c r="AF60" s="1346">
        <v>7421</v>
      </c>
      <c r="AG60" s="1346">
        <v>36870</v>
      </c>
      <c r="AH60" s="1383">
        <v>48.980376000000007</v>
      </c>
      <c r="AI60" s="1346">
        <v>19592</v>
      </c>
      <c r="AJ60" s="1346">
        <v>5623</v>
      </c>
      <c r="AK60" s="1346">
        <v>25215</v>
      </c>
      <c r="AL60" s="1383">
        <v>85.791994000000003</v>
      </c>
      <c r="AM60" s="1346">
        <v>49041</v>
      </c>
      <c r="AN60" s="1346">
        <v>13044</v>
      </c>
      <c r="AO60" s="1414">
        <v>62085</v>
      </c>
      <c r="AP60" s="678">
        <v>174251</v>
      </c>
      <c r="AR60" s="609"/>
      <c r="AT60" s="609">
        <v>107</v>
      </c>
      <c r="AU60" s="677">
        <v>25787</v>
      </c>
    </row>
    <row r="61" spans="1:47" ht="15" customHeight="1" x14ac:dyDescent="0.2">
      <c r="A61" s="611">
        <v>55</v>
      </c>
      <c r="B61" s="612">
        <v>55</v>
      </c>
      <c r="C61" s="613" t="s">
        <v>58</v>
      </c>
      <c r="D61" s="616">
        <v>0</v>
      </c>
      <c r="E61" s="657">
        <v>0</v>
      </c>
      <c r="F61" s="616">
        <v>0</v>
      </c>
      <c r="G61" s="662">
        <v>0</v>
      </c>
      <c r="H61" s="616">
        <v>0</v>
      </c>
      <c r="I61" s="662">
        <v>0</v>
      </c>
      <c r="J61" s="1395">
        <v>0</v>
      </c>
      <c r="K61" s="1344">
        <v>2392</v>
      </c>
      <c r="L61" s="667">
        <v>576472</v>
      </c>
      <c r="M61" s="1420">
        <v>583785</v>
      </c>
      <c r="N61" s="616">
        <v>7230</v>
      </c>
      <c r="O61" s="679">
        <v>426570</v>
      </c>
      <c r="P61" s="662">
        <v>-190381.18</v>
      </c>
      <c r="Q61" s="679">
        <v>236188.82</v>
      </c>
      <c r="R61" s="1384">
        <v>1291.3576500000036</v>
      </c>
      <c r="S61" s="1380">
        <v>1291358</v>
      </c>
      <c r="T61" s="1380">
        <v>325422</v>
      </c>
      <c r="U61" s="1380">
        <v>1616780</v>
      </c>
      <c r="V61" s="1384">
        <v>804.51042000000007</v>
      </c>
      <c r="W61" s="1380">
        <v>402255</v>
      </c>
      <c r="X61" s="1380">
        <v>115447</v>
      </c>
      <c r="Y61" s="1380">
        <v>517702</v>
      </c>
      <c r="Z61" s="1384">
        <v>2095.8680700000036</v>
      </c>
      <c r="AA61" s="1380">
        <v>1693613</v>
      </c>
      <c r="AB61" s="1380">
        <v>440869</v>
      </c>
      <c r="AC61" s="668">
        <v>2134482</v>
      </c>
      <c r="AD61" s="1384">
        <v>1291.3576500000036</v>
      </c>
      <c r="AE61" s="1380">
        <v>1033086</v>
      </c>
      <c r="AF61" s="1380">
        <v>260338</v>
      </c>
      <c r="AG61" s="1380">
        <v>1293424</v>
      </c>
      <c r="AH61" s="1384">
        <v>804.51042000000007</v>
      </c>
      <c r="AI61" s="1380">
        <v>321804</v>
      </c>
      <c r="AJ61" s="1380">
        <v>92358</v>
      </c>
      <c r="AK61" s="1380">
        <v>414162</v>
      </c>
      <c r="AL61" s="1384">
        <v>2095.8680700000036</v>
      </c>
      <c r="AM61" s="1380">
        <v>1354890</v>
      </c>
      <c r="AN61" s="1380">
        <v>352696</v>
      </c>
      <c r="AO61" s="1415">
        <v>1707586</v>
      </c>
      <c r="AP61" s="681">
        <v>5238513.82</v>
      </c>
      <c r="AR61" s="614"/>
      <c r="AT61" s="614">
        <v>4510</v>
      </c>
      <c r="AU61" s="680">
        <v>1086910</v>
      </c>
    </row>
    <row r="62" spans="1:47" ht="15" customHeight="1" x14ac:dyDescent="0.2">
      <c r="A62" s="604">
        <v>56</v>
      </c>
      <c r="B62" s="605">
        <v>56</v>
      </c>
      <c r="C62" s="606" t="s">
        <v>59</v>
      </c>
      <c r="D62" s="617">
        <v>0</v>
      </c>
      <c r="E62" s="655">
        <v>0</v>
      </c>
      <c r="F62" s="617">
        <v>0</v>
      </c>
      <c r="G62" s="660">
        <v>0</v>
      </c>
      <c r="H62" s="617">
        <v>0</v>
      </c>
      <c r="I62" s="660">
        <v>0</v>
      </c>
      <c r="J62" s="1393">
        <v>0</v>
      </c>
      <c r="K62" s="1343">
        <v>263</v>
      </c>
      <c r="L62" s="669">
        <v>63383</v>
      </c>
      <c r="M62" s="1418">
        <v>0</v>
      </c>
      <c r="N62" s="617">
        <v>874</v>
      </c>
      <c r="O62" s="673">
        <v>51566</v>
      </c>
      <c r="P62" s="660">
        <v>-42416</v>
      </c>
      <c r="Q62" s="673">
        <v>9150</v>
      </c>
      <c r="R62" s="1382">
        <v>156.08792700000001</v>
      </c>
      <c r="S62" s="1379">
        <v>156088</v>
      </c>
      <c r="T62" s="1379">
        <v>39334</v>
      </c>
      <c r="U62" s="1379">
        <v>195422</v>
      </c>
      <c r="V62" s="1382">
        <v>124.511393</v>
      </c>
      <c r="W62" s="1379">
        <v>62256</v>
      </c>
      <c r="X62" s="1379">
        <v>17867</v>
      </c>
      <c r="Y62" s="1379">
        <v>80123</v>
      </c>
      <c r="Z62" s="1382">
        <v>280.59932000000003</v>
      </c>
      <c r="AA62" s="1379">
        <v>218344</v>
      </c>
      <c r="AB62" s="1379">
        <v>57201</v>
      </c>
      <c r="AC62" s="670">
        <v>275545</v>
      </c>
      <c r="AD62" s="1382">
        <v>156.08792700000001</v>
      </c>
      <c r="AE62" s="1379">
        <v>124870</v>
      </c>
      <c r="AF62" s="1379">
        <v>31467</v>
      </c>
      <c r="AG62" s="1379">
        <v>156337</v>
      </c>
      <c r="AH62" s="1382">
        <v>124.511393</v>
      </c>
      <c r="AI62" s="1379">
        <v>49805</v>
      </c>
      <c r="AJ62" s="1379">
        <v>14294</v>
      </c>
      <c r="AK62" s="1379">
        <v>64099</v>
      </c>
      <c r="AL62" s="1382">
        <v>280.59932000000003</v>
      </c>
      <c r="AM62" s="1379">
        <v>174675</v>
      </c>
      <c r="AN62" s="1379">
        <v>45761</v>
      </c>
      <c r="AO62" s="1413">
        <v>220436</v>
      </c>
      <c r="AP62" s="675">
        <v>568514</v>
      </c>
      <c r="AR62" s="607"/>
      <c r="AT62" s="607">
        <v>543</v>
      </c>
      <c r="AU62" s="674">
        <v>130863</v>
      </c>
    </row>
    <row r="63" spans="1:47" ht="15" customHeight="1" x14ac:dyDescent="0.2">
      <c r="A63" s="610">
        <v>57</v>
      </c>
      <c r="B63" s="307">
        <v>57</v>
      </c>
      <c r="C63" s="608" t="s">
        <v>60</v>
      </c>
      <c r="D63" s="615">
        <v>2</v>
      </c>
      <c r="E63" s="656">
        <v>42000</v>
      </c>
      <c r="F63" s="615">
        <v>0</v>
      </c>
      <c r="G63" s="661">
        <v>0</v>
      </c>
      <c r="H63" s="615">
        <v>3</v>
      </c>
      <c r="I63" s="661">
        <v>12000</v>
      </c>
      <c r="J63" s="1394">
        <v>12000</v>
      </c>
      <c r="K63" s="1162">
        <v>813</v>
      </c>
      <c r="L63" s="665">
        <v>195933</v>
      </c>
      <c r="M63" s="1419">
        <v>155577</v>
      </c>
      <c r="N63" s="615">
        <v>4076</v>
      </c>
      <c r="O63" s="676">
        <v>240484</v>
      </c>
      <c r="P63" s="661">
        <v>-83272.5</v>
      </c>
      <c r="Q63" s="676">
        <v>157211.5</v>
      </c>
      <c r="R63" s="1383">
        <v>792.31845099999953</v>
      </c>
      <c r="S63" s="1346">
        <v>792318</v>
      </c>
      <c r="T63" s="1346">
        <v>199664</v>
      </c>
      <c r="U63" s="1346">
        <v>991982</v>
      </c>
      <c r="V63" s="1383">
        <v>445.84203300000001</v>
      </c>
      <c r="W63" s="1346">
        <v>222921</v>
      </c>
      <c r="X63" s="1346">
        <v>63978</v>
      </c>
      <c r="Y63" s="1346">
        <v>286899</v>
      </c>
      <c r="Z63" s="1383">
        <v>1238.1604839999995</v>
      </c>
      <c r="AA63" s="1346">
        <v>1015239</v>
      </c>
      <c r="AB63" s="1346">
        <v>263642</v>
      </c>
      <c r="AC63" s="666">
        <v>1278881</v>
      </c>
      <c r="AD63" s="1383">
        <v>792.31845099999953</v>
      </c>
      <c r="AE63" s="1346">
        <v>633855</v>
      </c>
      <c r="AF63" s="1346">
        <v>159731</v>
      </c>
      <c r="AG63" s="1346">
        <v>793586</v>
      </c>
      <c r="AH63" s="1383">
        <v>445.84203300000001</v>
      </c>
      <c r="AI63" s="1346">
        <v>178337</v>
      </c>
      <c r="AJ63" s="1346">
        <v>51183</v>
      </c>
      <c r="AK63" s="1346">
        <v>229520</v>
      </c>
      <c r="AL63" s="1383">
        <v>1238.1604839999995</v>
      </c>
      <c r="AM63" s="1346">
        <v>812192</v>
      </c>
      <c r="AN63" s="1346">
        <v>210914</v>
      </c>
      <c r="AO63" s="1414">
        <v>1023106</v>
      </c>
      <c r="AP63" s="678">
        <v>2864708.5</v>
      </c>
      <c r="AR63" s="609"/>
      <c r="AT63" s="609">
        <v>2564</v>
      </c>
      <c r="AU63" s="677">
        <v>617924</v>
      </c>
    </row>
    <row r="64" spans="1:47" ht="15" customHeight="1" x14ac:dyDescent="0.2">
      <c r="A64" s="610">
        <v>58</v>
      </c>
      <c r="B64" s="307">
        <v>58</v>
      </c>
      <c r="C64" s="608" t="s">
        <v>61</v>
      </c>
      <c r="D64" s="615">
        <v>0</v>
      </c>
      <c r="E64" s="656">
        <v>0</v>
      </c>
      <c r="F64" s="615">
        <v>0</v>
      </c>
      <c r="G64" s="661">
        <v>0</v>
      </c>
      <c r="H64" s="615">
        <v>0</v>
      </c>
      <c r="I64" s="661">
        <v>0</v>
      </c>
      <c r="J64" s="1394">
        <v>0</v>
      </c>
      <c r="K64" s="1162">
        <v>566</v>
      </c>
      <c r="L64" s="665">
        <v>136406</v>
      </c>
      <c r="M64" s="1419">
        <v>0</v>
      </c>
      <c r="N64" s="615">
        <v>3202</v>
      </c>
      <c r="O64" s="676">
        <v>188918</v>
      </c>
      <c r="P64" s="661">
        <v>-63693</v>
      </c>
      <c r="Q64" s="676">
        <v>125225</v>
      </c>
      <c r="R64" s="1383">
        <v>611.70126100000004</v>
      </c>
      <c r="S64" s="1346">
        <v>611701</v>
      </c>
      <c r="T64" s="1346">
        <v>154149</v>
      </c>
      <c r="U64" s="1346">
        <v>765850</v>
      </c>
      <c r="V64" s="1383">
        <v>449.83985199999995</v>
      </c>
      <c r="W64" s="1346">
        <v>224920</v>
      </c>
      <c r="X64" s="1346">
        <v>64552</v>
      </c>
      <c r="Y64" s="1346">
        <v>289472</v>
      </c>
      <c r="Z64" s="1383">
        <v>1061.541113</v>
      </c>
      <c r="AA64" s="1346">
        <v>836621</v>
      </c>
      <c r="AB64" s="1346">
        <v>218701</v>
      </c>
      <c r="AC64" s="666">
        <v>1055322</v>
      </c>
      <c r="AD64" s="1383">
        <v>611.70126100000004</v>
      </c>
      <c r="AE64" s="1346">
        <v>489361</v>
      </c>
      <c r="AF64" s="1346">
        <v>123319</v>
      </c>
      <c r="AG64" s="1346">
        <v>612680</v>
      </c>
      <c r="AH64" s="1383">
        <v>449.83985199999995</v>
      </c>
      <c r="AI64" s="1346">
        <v>179936</v>
      </c>
      <c r="AJ64" s="1346">
        <v>51642</v>
      </c>
      <c r="AK64" s="1346">
        <v>231578</v>
      </c>
      <c r="AL64" s="1383">
        <v>1061.541113</v>
      </c>
      <c r="AM64" s="1346">
        <v>669297</v>
      </c>
      <c r="AN64" s="1346">
        <v>174961</v>
      </c>
      <c r="AO64" s="1414">
        <v>844258</v>
      </c>
      <c r="AP64" s="678">
        <v>2161211</v>
      </c>
      <c r="AR64" s="609"/>
      <c r="AT64" s="609">
        <v>1924</v>
      </c>
      <c r="AU64" s="677">
        <v>463684</v>
      </c>
    </row>
    <row r="65" spans="1:47" ht="15" customHeight="1" x14ac:dyDescent="0.2">
      <c r="A65" s="610">
        <v>59</v>
      </c>
      <c r="B65" s="307">
        <v>59</v>
      </c>
      <c r="C65" s="608" t="s">
        <v>62</v>
      </c>
      <c r="D65" s="615">
        <v>0</v>
      </c>
      <c r="E65" s="656">
        <v>0</v>
      </c>
      <c r="F65" s="615">
        <v>0</v>
      </c>
      <c r="G65" s="661">
        <v>0</v>
      </c>
      <c r="H65" s="615">
        <v>0</v>
      </c>
      <c r="I65" s="661">
        <v>0</v>
      </c>
      <c r="J65" s="1394">
        <v>0</v>
      </c>
      <c r="K65" s="1162">
        <v>664</v>
      </c>
      <c r="L65" s="665">
        <v>160024</v>
      </c>
      <c r="M65" s="1419">
        <v>0</v>
      </c>
      <c r="N65" s="615">
        <v>2295</v>
      </c>
      <c r="O65" s="676">
        <v>135405</v>
      </c>
      <c r="P65" s="661">
        <v>0</v>
      </c>
      <c r="Q65" s="676">
        <v>135405</v>
      </c>
      <c r="R65" s="1383">
        <v>419.85719800000004</v>
      </c>
      <c r="S65" s="1346">
        <v>419857</v>
      </c>
      <c r="T65" s="1346">
        <v>105804</v>
      </c>
      <c r="U65" s="1346">
        <v>525661</v>
      </c>
      <c r="V65" s="1383">
        <v>305.34888000000001</v>
      </c>
      <c r="W65" s="1346">
        <v>152674</v>
      </c>
      <c r="X65" s="1346">
        <v>43817</v>
      </c>
      <c r="Y65" s="1346">
        <v>196491</v>
      </c>
      <c r="Z65" s="1383">
        <v>725.20607800000005</v>
      </c>
      <c r="AA65" s="1346">
        <v>572531</v>
      </c>
      <c r="AB65" s="1346">
        <v>149621</v>
      </c>
      <c r="AC65" s="666">
        <v>722152</v>
      </c>
      <c r="AD65" s="1383">
        <v>419.85719800000004</v>
      </c>
      <c r="AE65" s="1346">
        <v>335886</v>
      </c>
      <c r="AF65" s="1346">
        <v>84643</v>
      </c>
      <c r="AG65" s="1346">
        <v>420529</v>
      </c>
      <c r="AH65" s="1383">
        <v>305.34888000000001</v>
      </c>
      <c r="AI65" s="1346">
        <v>122140</v>
      </c>
      <c r="AJ65" s="1346">
        <v>35054</v>
      </c>
      <c r="AK65" s="1346">
        <v>157194</v>
      </c>
      <c r="AL65" s="1383">
        <v>725.20607800000005</v>
      </c>
      <c r="AM65" s="1346">
        <v>458026</v>
      </c>
      <c r="AN65" s="1346">
        <v>119697</v>
      </c>
      <c r="AO65" s="1414">
        <v>577723</v>
      </c>
      <c r="AP65" s="678">
        <v>1595304</v>
      </c>
      <c r="AR65" s="609"/>
      <c r="AT65" s="609">
        <v>1478</v>
      </c>
      <c r="AU65" s="677">
        <v>356198</v>
      </c>
    </row>
    <row r="66" spans="1:47" ht="15" customHeight="1" x14ac:dyDescent="0.2">
      <c r="A66" s="611">
        <v>60</v>
      </c>
      <c r="B66" s="612">
        <v>60</v>
      </c>
      <c r="C66" s="613" t="s">
        <v>63</v>
      </c>
      <c r="D66" s="616">
        <v>0</v>
      </c>
      <c r="E66" s="657">
        <v>0</v>
      </c>
      <c r="F66" s="616">
        <v>0</v>
      </c>
      <c r="G66" s="662">
        <v>0</v>
      </c>
      <c r="H66" s="616">
        <v>0</v>
      </c>
      <c r="I66" s="662">
        <v>0</v>
      </c>
      <c r="J66" s="1395">
        <v>0</v>
      </c>
      <c r="K66" s="1344">
        <v>917</v>
      </c>
      <c r="L66" s="667">
        <v>220997</v>
      </c>
      <c r="M66" s="1420">
        <v>0</v>
      </c>
      <c r="N66" s="616">
        <v>2621</v>
      </c>
      <c r="O66" s="679">
        <v>154639</v>
      </c>
      <c r="P66" s="662">
        <v>3341</v>
      </c>
      <c r="Q66" s="679">
        <v>157980</v>
      </c>
      <c r="R66" s="1384">
        <v>427.04264099999989</v>
      </c>
      <c r="S66" s="1380">
        <v>427043</v>
      </c>
      <c r="T66" s="1380">
        <v>107615</v>
      </c>
      <c r="U66" s="1380">
        <v>534658</v>
      </c>
      <c r="V66" s="1384">
        <v>317.26696799999996</v>
      </c>
      <c r="W66" s="1380">
        <v>158633</v>
      </c>
      <c r="X66" s="1380">
        <v>45528</v>
      </c>
      <c r="Y66" s="1380">
        <v>204161</v>
      </c>
      <c r="Z66" s="1384">
        <v>744.30960899999991</v>
      </c>
      <c r="AA66" s="1380">
        <v>585676</v>
      </c>
      <c r="AB66" s="1380">
        <v>153143</v>
      </c>
      <c r="AC66" s="668">
        <v>738819</v>
      </c>
      <c r="AD66" s="1384">
        <v>427.04264099999989</v>
      </c>
      <c r="AE66" s="1380">
        <v>341634</v>
      </c>
      <c r="AF66" s="1380">
        <v>86092</v>
      </c>
      <c r="AG66" s="1380">
        <v>427726</v>
      </c>
      <c r="AH66" s="1384">
        <v>317.26696799999996</v>
      </c>
      <c r="AI66" s="1380">
        <v>126907</v>
      </c>
      <c r="AJ66" s="1380">
        <v>36422</v>
      </c>
      <c r="AK66" s="1380">
        <v>163329</v>
      </c>
      <c r="AL66" s="1384">
        <v>744.30960899999991</v>
      </c>
      <c r="AM66" s="1380">
        <v>468541</v>
      </c>
      <c r="AN66" s="1380">
        <v>122514</v>
      </c>
      <c r="AO66" s="1415">
        <v>591055</v>
      </c>
      <c r="AP66" s="681">
        <v>1708851</v>
      </c>
      <c r="AR66" s="614"/>
      <c r="AT66" s="614">
        <v>1693</v>
      </c>
      <c r="AU66" s="680">
        <v>408013</v>
      </c>
    </row>
    <row r="67" spans="1:47" ht="15" customHeight="1" x14ac:dyDescent="0.2">
      <c r="A67" s="604">
        <v>61</v>
      </c>
      <c r="B67" s="605">
        <v>61</v>
      </c>
      <c r="C67" s="606" t="s">
        <v>64</v>
      </c>
      <c r="D67" s="617">
        <v>0</v>
      </c>
      <c r="E67" s="655">
        <v>0</v>
      </c>
      <c r="F67" s="617">
        <v>0</v>
      </c>
      <c r="G67" s="660">
        <v>0</v>
      </c>
      <c r="H67" s="617">
        <v>0</v>
      </c>
      <c r="I67" s="660">
        <v>0</v>
      </c>
      <c r="J67" s="1393">
        <v>0</v>
      </c>
      <c r="K67" s="1343">
        <v>587</v>
      </c>
      <c r="L67" s="669">
        <v>141467</v>
      </c>
      <c r="M67" s="1418">
        <v>170373</v>
      </c>
      <c r="N67" s="617">
        <v>1683</v>
      </c>
      <c r="O67" s="673">
        <v>99297</v>
      </c>
      <c r="P67" s="660">
        <v>32291</v>
      </c>
      <c r="Q67" s="673">
        <v>131588</v>
      </c>
      <c r="R67" s="1382">
        <v>429.5</v>
      </c>
      <c r="S67" s="1379">
        <v>429500</v>
      </c>
      <c r="T67" s="1379">
        <v>108234</v>
      </c>
      <c r="U67" s="1379">
        <v>537734</v>
      </c>
      <c r="V67" s="1382">
        <v>214.76233999999999</v>
      </c>
      <c r="W67" s="1379">
        <v>107381</v>
      </c>
      <c r="X67" s="1379">
        <v>30818</v>
      </c>
      <c r="Y67" s="1379">
        <v>138199</v>
      </c>
      <c r="Z67" s="1382">
        <v>644.26233999999999</v>
      </c>
      <c r="AA67" s="1379">
        <v>536881</v>
      </c>
      <c r="AB67" s="1379">
        <v>139052</v>
      </c>
      <c r="AC67" s="670">
        <v>675933</v>
      </c>
      <c r="AD67" s="1382">
        <v>429.5</v>
      </c>
      <c r="AE67" s="1379">
        <v>343600</v>
      </c>
      <c r="AF67" s="1379">
        <v>86587</v>
      </c>
      <c r="AG67" s="1379">
        <v>430187</v>
      </c>
      <c r="AH67" s="1382">
        <v>214.76233999999999</v>
      </c>
      <c r="AI67" s="1379">
        <v>85905</v>
      </c>
      <c r="AJ67" s="1379">
        <v>24655</v>
      </c>
      <c r="AK67" s="1379">
        <v>110560</v>
      </c>
      <c r="AL67" s="1382">
        <v>644.26233999999999</v>
      </c>
      <c r="AM67" s="1379">
        <v>429505</v>
      </c>
      <c r="AN67" s="1379">
        <v>111242</v>
      </c>
      <c r="AO67" s="1413">
        <v>540747</v>
      </c>
      <c r="AP67" s="675">
        <v>1660108</v>
      </c>
      <c r="AR67" s="607"/>
      <c r="AT67" s="607">
        <v>1126</v>
      </c>
      <c r="AU67" s="674">
        <v>271366</v>
      </c>
    </row>
    <row r="68" spans="1:47" ht="15" customHeight="1" x14ac:dyDescent="0.2">
      <c r="A68" s="610">
        <v>62</v>
      </c>
      <c r="B68" s="307">
        <v>62</v>
      </c>
      <c r="C68" s="608" t="s">
        <v>65</v>
      </c>
      <c r="D68" s="615">
        <v>0</v>
      </c>
      <c r="E68" s="656">
        <v>0</v>
      </c>
      <c r="F68" s="615">
        <v>0</v>
      </c>
      <c r="G68" s="661">
        <v>0</v>
      </c>
      <c r="H68" s="615">
        <v>0</v>
      </c>
      <c r="I68" s="661">
        <v>0</v>
      </c>
      <c r="J68" s="1394">
        <v>0</v>
      </c>
      <c r="K68" s="1162">
        <v>189</v>
      </c>
      <c r="L68" s="665">
        <v>45549</v>
      </c>
      <c r="M68" s="1419">
        <v>0</v>
      </c>
      <c r="N68" s="615">
        <v>862</v>
      </c>
      <c r="O68" s="676">
        <v>50858</v>
      </c>
      <c r="P68" s="661">
        <v>52412</v>
      </c>
      <c r="Q68" s="676">
        <v>103270</v>
      </c>
      <c r="R68" s="1383">
        <v>120.83262999999999</v>
      </c>
      <c r="S68" s="1346">
        <v>120833</v>
      </c>
      <c r="T68" s="1346">
        <v>30450</v>
      </c>
      <c r="U68" s="1346">
        <v>151283</v>
      </c>
      <c r="V68" s="1383">
        <v>84</v>
      </c>
      <c r="W68" s="1346">
        <v>42000</v>
      </c>
      <c r="X68" s="1346">
        <v>12054</v>
      </c>
      <c r="Y68" s="1346">
        <v>54054</v>
      </c>
      <c r="Z68" s="1383">
        <v>204.83262999999999</v>
      </c>
      <c r="AA68" s="1346">
        <v>162833</v>
      </c>
      <c r="AB68" s="1346">
        <v>42504</v>
      </c>
      <c r="AC68" s="666">
        <v>205337</v>
      </c>
      <c r="AD68" s="1383">
        <v>120.83262999999999</v>
      </c>
      <c r="AE68" s="1346">
        <v>96666</v>
      </c>
      <c r="AF68" s="1346">
        <v>24360</v>
      </c>
      <c r="AG68" s="1346">
        <v>121026</v>
      </c>
      <c r="AH68" s="1383">
        <v>84</v>
      </c>
      <c r="AI68" s="1346">
        <v>33600</v>
      </c>
      <c r="AJ68" s="1346">
        <v>9643</v>
      </c>
      <c r="AK68" s="1346">
        <v>43243</v>
      </c>
      <c r="AL68" s="1383">
        <v>204.83262999999999</v>
      </c>
      <c r="AM68" s="1346">
        <v>130266</v>
      </c>
      <c r="AN68" s="1346">
        <v>34003</v>
      </c>
      <c r="AO68" s="1414">
        <v>164269</v>
      </c>
      <c r="AP68" s="678">
        <v>518425</v>
      </c>
      <c r="AR68" s="609"/>
      <c r="AT68" s="609">
        <v>538</v>
      </c>
      <c r="AU68" s="677">
        <v>129658</v>
      </c>
    </row>
    <row r="69" spans="1:47" ht="15" customHeight="1" x14ac:dyDescent="0.2">
      <c r="A69" s="610">
        <v>63</v>
      </c>
      <c r="B69" s="307">
        <v>63</v>
      </c>
      <c r="C69" s="608" t="s">
        <v>66</v>
      </c>
      <c r="D69" s="615">
        <v>0</v>
      </c>
      <c r="E69" s="656">
        <v>0</v>
      </c>
      <c r="F69" s="615">
        <v>0</v>
      </c>
      <c r="G69" s="661">
        <v>0</v>
      </c>
      <c r="H69" s="615">
        <v>0</v>
      </c>
      <c r="I69" s="661">
        <v>0</v>
      </c>
      <c r="J69" s="1394">
        <v>0</v>
      </c>
      <c r="K69" s="1162">
        <v>297</v>
      </c>
      <c r="L69" s="665">
        <v>71577</v>
      </c>
      <c r="M69" s="1419">
        <v>0</v>
      </c>
      <c r="N69" s="615">
        <v>940</v>
      </c>
      <c r="O69" s="676">
        <v>55460</v>
      </c>
      <c r="P69" s="661">
        <v>11893</v>
      </c>
      <c r="Q69" s="676">
        <v>67353</v>
      </c>
      <c r="R69" s="1383">
        <v>231.23924199999999</v>
      </c>
      <c r="S69" s="1346">
        <v>231239</v>
      </c>
      <c r="T69" s="1346">
        <v>58272</v>
      </c>
      <c r="U69" s="1346">
        <v>289511</v>
      </c>
      <c r="V69" s="1383">
        <v>135.67644099999998</v>
      </c>
      <c r="W69" s="1346">
        <v>67838</v>
      </c>
      <c r="X69" s="1346">
        <v>19470</v>
      </c>
      <c r="Y69" s="1346">
        <v>87308</v>
      </c>
      <c r="Z69" s="1383">
        <v>366.91568299999994</v>
      </c>
      <c r="AA69" s="1346">
        <v>299077</v>
      </c>
      <c r="AB69" s="1346">
        <v>77742</v>
      </c>
      <c r="AC69" s="666">
        <v>376819</v>
      </c>
      <c r="AD69" s="1383">
        <v>231.23924199999999</v>
      </c>
      <c r="AE69" s="1346">
        <v>184991</v>
      </c>
      <c r="AF69" s="1346">
        <v>46618</v>
      </c>
      <c r="AG69" s="1346">
        <v>231609</v>
      </c>
      <c r="AH69" s="1383">
        <v>135.67644099999998</v>
      </c>
      <c r="AI69" s="1346">
        <v>54271</v>
      </c>
      <c r="AJ69" s="1346">
        <v>15576</v>
      </c>
      <c r="AK69" s="1346">
        <v>69847</v>
      </c>
      <c r="AL69" s="1383">
        <v>366.91568299999994</v>
      </c>
      <c r="AM69" s="1346">
        <v>239262</v>
      </c>
      <c r="AN69" s="1346">
        <v>62194</v>
      </c>
      <c r="AO69" s="1414">
        <v>301456</v>
      </c>
      <c r="AP69" s="678">
        <v>817205</v>
      </c>
      <c r="AR69" s="609"/>
      <c r="AT69" s="609">
        <v>652</v>
      </c>
      <c r="AU69" s="677">
        <v>157132</v>
      </c>
    </row>
    <row r="70" spans="1:47" ht="15" customHeight="1" x14ac:dyDescent="0.2">
      <c r="A70" s="610">
        <v>64</v>
      </c>
      <c r="B70" s="307">
        <v>64</v>
      </c>
      <c r="C70" s="608" t="s">
        <v>67</v>
      </c>
      <c r="D70" s="615">
        <v>0</v>
      </c>
      <c r="E70" s="656">
        <v>0</v>
      </c>
      <c r="F70" s="615">
        <v>0</v>
      </c>
      <c r="G70" s="661">
        <v>0</v>
      </c>
      <c r="H70" s="615">
        <v>0</v>
      </c>
      <c r="I70" s="661">
        <v>0</v>
      </c>
      <c r="J70" s="1394">
        <v>0</v>
      </c>
      <c r="K70" s="1162">
        <v>572</v>
      </c>
      <c r="L70" s="665">
        <v>137852</v>
      </c>
      <c r="M70" s="1419">
        <v>0</v>
      </c>
      <c r="N70" s="615">
        <v>887</v>
      </c>
      <c r="O70" s="676">
        <v>52333</v>
      </c>
      <c r="P70" s="661">
        <v>44562</v>
      </c>
      <c r="Q70" s="676">
        <v>96895</v>
      </c>
      <c r="R70" s="1383">
        <v>162.47802000000001</v>
      </c>
      <c r="S70" s="1346">
        <v>162478</v>
      </c>
      <c r="T70" s="1346">
        <v>40944</v>
      </c>
      <c r="U70" s="1346">
        <v>203422</v>
      </c>
      <c r="V70" s="1383">
        <v>143.01786999999999</v>
      </c>
      <c r="W70" s="1346">
        <v>71509</v>
      </c>
      <c r="X70" s="1346">
        <v>20523</v>
      </c>
      <c r="Y70" s="1346">
        <v>92032</v>
      </c>
      <c r="Z70" s="1383">
        <v>305.49589000000003</v>
      </c>
      <c r="AA70" s="1346">
        <v>233987</v>
      </c>
      <c r="AB70" s="1346">
        <v>61467</v>
      </c>
      <c r="AC70" s="666">
        <v>295454</v>
      </c>
      <c r="AD70" s="1383">
        <v>162.47802000000001</v>
      </c>
      <c r="AE70" s="1346">
        <v>129982</v>
      </c>
      <c r="AF70" s="1346">
        <v>32755</v>
      </c>
      <c r="AG70" s="1346">
        <v>162737</v>
      </c>
      <c r="AH70" s="1383">
        <v>143.01786999999999</v>
      </c>
      <c r="AI70" s="1346">
        <v>57207</v>
      </c>
      <c r="AJ70" s="1346">
        <v>16418</v>
      </c>
      <c r="AK70" s="1346">
        <v>73625</v>
      </c>
      <c r="AL70" s="1383">
        <v>305.49589000000003</v>
      </c>
      <c r="AM70" s="1346">
        <v>187189</v>
      </c>
      <c r="AN70" s="1346">
        <v>49173</v>
      </c>
      <c r="AO70" s="1414">
        <v>236362</v>
      </c>
      <c r="AP70" s="678">
        <v>766563</v>
      </c>
      <c r="AR70" s="609"/>
      <c r="AT70" s="609">
        <v>593</v>
      </c>
      <c r="AU70" s="677">
        <v>142913</v>
      </c>
    </row>
    <row r="71" spans="1:47" ht="15" customHeight="1" x14ac:dyDescent="0.2">
      <c r="A71" s="611">
        <v>65</v>
      </c>
      <c r="B71" s="612">
        <v>65</v>
      </c>
      <c r="C71" s="613" t="s">
        <v>68</v>
      </c>
      <c r="D71" s="616">
        <v>0</v>
      </c>
      <c r="E71" s="657">
        <v>0</v>
      </c>
      <c r="F71" s="616">
        <v>0</v>
      </c>
      <c r="G71" s="662">
        <v>0</v>
      </c>
      <c r="H71" s="616">
        <v>0</v>
      </c>
      <c r="I71" s="662">
        <v>0</v>
      </c>
      <c r="J71" s="1395">
        <v>0</v>
      </c>
      <c r="K71" s="1344">
        <v>971</v>
      </c>
      <c r="L71" s="667">
        <v>234011</v>
      </c>
      <c r="M71" s="1420">
        <v>42615</v>
      </c>
      <c r="N71" s="616">
        <v>3350</v>
      </c>
      <c r="O71" s="679">
        <v>197650</v>
      </c>
      <c r="P71" s="662">
        <v>-90645</v>
      </c>
      <c r="Q71" s="679">
        <v>107005</v>
      </c>
      <c r="R71" s="1384">
        <v>734.21717299999989</v>
      </c>
      <c r="S71" s="1380">
        <v>734217</v>
      </c>
      <c r="T71" s="1380">
        <v>185023</v>
      </c>
      <c r="U71" s="1380">
        <v>919240</v>
      </c>
      <c r="V71" s="1384">
        <v>540.84053000000006</v>
      </c>
      <c r="W71" s="1380">
        <v>270420</v>
      </c>
      <c r="X71" s="1380">
        <v>77611</v>
      </c>
      <c r="Y71" s="1380">
        <v>348031</v>
      </c>
      <c r="Z71" s="1384">
        <v>1275.0577029999999</v>
      </c>
      <c r="AA71" s="1380">
        <v>1004637</v>
      </c>
      <c r="AB71" s="1380">
        <v>262634</v>
      </c>
      <c r="AC71" s="668">
        <v>1267271</v>
      </c>
      <c r="AD71" s="1384">
        <v>734.21717299999989</v>
      </c>
      <c r="AE71" s="1380">
        <v>587374</v>
      </c>
      <c r="AF71" s="1380">
        <v>148018</v>
      </c>
      <c r="AG71" s="1380">
        <v>735392</v>
      </c>
      <c r="AH71" s="1384">
        <v>540.84053000000006</v>
      </c>
      <c r="AI71" s="1380">
        <v>216336</v>
      </c>
      <c r="AJ71" s="1380">
        <v>62088</v>
      </c>
      <c r="AK71" s="1380">
        <v>278424</v>
      </c>
      <c r="AL71" s="1384">
        <v>1275.0577029999999</v>
      </c>
      <c r="AM71" s="1380">
        <v>803710</v>
      </c>
      <c r="AN71" s="1380">
        <v>210106</v>
      </c>
      <c r="AO71" s="1415">
        <v>1013816</v>
      </c>
      <c r="AP71" s="681">
        <v>2664718</v>
      </c>
      <c r="AR71" s="614"/>
      <c r="AT71" s="614">
        <v>2311</v>
      </c>
      <c r="AU71" s="680">
        <v>556951</v>
      </c>
    </row>
    <row r="72" spans="1:47" ht="15" customHeight="1" x14ac:dyDescent="0.2">
      <c r="A72" s="604">
        <v>66</v>
      </c>
      <c r="B72" s="605">
        <v>66</v>
      </c>
      <c r="C72" s="606" t="s">
        <v>69</v>
      </c>
      <c r="D72" s="617">
        <v>0</v>
      </c>
      <c r="E72" s="618">
        <v>0</v>
      </c>
      <c r="F72" s="617">
        <v>0</v>
      </c>
      <c r="G72" s="660">
        <v>0</v>
      </c>
      <c r="H72" s="617">
        <v>0</v>
      </c>
      <c r="I72" s="660">
        <v>0</v>
      </c>
      <c r="J72" s="1393">
        <v>0</v>
      </c>
      <c r="K72" s="1343">
        <v>231</v>
      </c>
      <c r="L72" s="669">
        <v>55671</v>
      </c>
      <c r="M72" s="1418">
        <v>0</v>
      </c>
      <c r="N72" s="617">
        <v>802</v>
      </c>
      <c r="O72" s="673">
        <v>47318</v>
      </c>
      <c r="P72" s="660">
        <v>38473</v>
      </c>
      <c r="Q72" s="673">
        <v>85791</v>
      </c>
      <c r="R72" s="1382">
        <v>174.05550900000003</v>
      </c>
      <c r="S72" s="1379">
        <v>174056</v>
      </c>
      <c r="T72" s="1379">
        <v>43862</v>
      </c>
      <c r="U72" s="1379">
        <v>217918</v>
      </c>
      <c r="V72" s="1382">
        <v>142.803462</v>
      </c>
      <c r="W72" s="1379">
        <v>71402</v>
      </c>
      <c r="X72" s="1379">
        <v>20492</v>
      </c>
      <c r="Y72" s="1379">
        <v>91894</v>
      </c>
      <c r="Z72" s="1382">
        <v>316.858971</v>
      </c>
      <c r="AA72" s="1379">
        <v>245458</v>
      </c>
      <c r="AB72" s="1379">
        <v>64354</v>
      </c>
      <c r="AC72" s="1408">
        <v>309812</v>
      </c>
      <c r="AD72" s="1382">
        <v>174.05550900000003</v>
      </c>
      <c r="AE72" s="1379">
        <v>139244</v>
      </c>
      <c r="AF72" s="1379">
        <v>35089</v>
      </c>
      <c r="AG72" s="1379">
        <v>174333</v>
      </c>
      <c r="AH72" s="1382">
        <v>142.803462</v>
      </c>
      <c r="AI72" s="1379">
        <v>57121</v>
      </c>
      <c r="AJ72" s="1379">
        <v>16394</v>
      </c>
      <c r="AK72" s="1379">
        <v>73515</v>
      </c>
      <c r="AL72" s="1382">
        <v>316.858971</v>
      </c>
      <c r="AM72" s="1379">
        <v>196365</v>
      </c>
      <c r="AN72" s="1379">
        <v>51483</v>
      </c>
      <c r="AO72" s="1413">
        <v>247848</v>
      </c>
      <c r="AP72" s="675">
        <v>699122</v>
      </c>
      <c r="AR72" s="607"/>
      <c r="AT72" s="607">
        <v>476</v>
      </c>
      <c r="AU72" s="674">
        <v>114716</v>
      </c>
    </row>
    <row r="73" spans="1:47" ht="15" customHeight="1" x14ac:dyDescent="0.2">
      <c r="A73" s="113">
        <v>67</v>
      </c>
      <c r="B73" s="113">
        <v>67</v>
      </c>
      <c r="C73" s="180" t="s">
        <v>3</v>
      </c>
      <c r="D73" s="1341">
        <v>0</v>
      </c>
      <c r="E73" s="171">
        <v>0</v>
      </c>
      <c r="F73" s="1341">
        <v>0</v>
      </c>
      <c r="G73" s="663">
        <v>0</v>
      </c>
      <c r="H73" s="1341">
        <v>0</v>
      </c>
      <c r="I73" s="663">
        <v>0</v>
      </c>
      <c r="J73" s="1396">
        <v>0</v>
      </c>
      <c r="K73" s="1345">
        <v>521</v>
      </c>
      <c r="L73" s="671">
        <v>125561</v>
      </c>
      <c r="M73" s="1421">
        <v>0</v>
      </c>
      <c r="N73" s="1341">
        <v>2444</v>
      </c>
      <c r="O73" s="682">
        <v>144196</v>
      </c>
      <c r="P73" s="663">
        <v>0</v>
      </c>
      <c r="Q73" s="682">
        <v>144196</v>
      </c>
      <c r="R73" s="1385">
        <v>418.21338900000001</v>
      </c>
      <c r="S73" s="1347">
        <v>418213</v>
      </c>
      <c r="T73" s="1347">
        <v>105390</v>
      </c>
      <c r="U73" s="1347">
        <v>523603</v>
      </c>
      <c r="V73" s="1385">
        <v>170.66462999999999</v>
      </c>
      <c r="W73" s="1347">
        <v>85332</v>
      </c>
      <c r="X73" s="1347">
        <v>24490</v>
      </c>
      <c r="Y73" s="1347">
        <v>109822</v>
      </c>
      <c r="Z73" s="1385">
        <v>588.87801899999999</v>
      </c>
      <c r="AA73" s="1347">
        <v>503545</v>
      </c>
      <c r="AB73" s="1347">
        <v>129880</v>
      </c>
      <c r="AC73" s="1409">
        <v>633425</v>
      </c>
      <c r="AD73" s="1385">
        <v>418.21338900000001</v>
      </c>
      <c r="AE73" s="1347">
        <v>334571</v>
      </c>
      <c r="AF73" s="1347">
        <v>84312</v>
      </c>
      <c r="AG73" s="1347">
        <v>418883</v>
      </c>
      <c r="AH73" s="1385">
        <v>170.66462999999999</v>
      </c>
      <c r="AI73" s="1347">
        <v>68266</v>
      </c>
      <c r="AJ73" s="1347">
        <v>19592</v>
      </c>
      <c r="AK73" s="1347">
        <v>87858</v>
      </c>
      <c r="AL73" s="1385">
        <v>588.87801899999999</v>
      </c>
      <c r="AM73" s="1347">
        <v>402837</v>
      </c>
      <c r="AN73" s="1347">
        <v>103904</v>
      </c>
      <c r="AO73" s="1417">
        <v>506741</v>
      </c>
      <c r="AP73" s="684">
        <v>1409923</v>
      </c>
      <c r="AR73" s="114"/>
      <c r="AT73" s="114">
        <v>1640</v>
      </c>
      <c r="AU73" s="683">
        <v>395240</v>
      </c>
    </row>
    <row r="74" spans="1:47" ht="15" customHeight="1" x14ac:dyDescent="0.2">
      <c r="A74" s="619">
        <v>68</v>
      </c>
      <c r="B74" s="308">
        <v>68</v>
      </c>
      <c r="C74" s="608" t="s">
        <v>2</v>
      </c>
      <c r="D74" s="615">
        <v>0</v>
      </c>
      <c r="E74" s="620">
        <v>0</v>
      </c>
      <c r="F74" s="615">
        <v>0</v>
      </c>
      <c r="G74" s="661">
        <v>0</v>
      </c>
      <c r="H74" s="615">
        <v>0</v>
      </c>
      <c r="I74" s="661">
        <v>0</v>
      </c>
      <c r="J74" s="1394">
        <v>0</v>
      </c>
      <c r="K74" s="1162">
        <v>175</v>
      </c>
      <c r="L74" s="665">
        <v>42175</v>
      </c>
      <c r="M74" s="1419">
        <v>20713</v>
      </c>
      <c r="N74" s="615">
        <v>614</v>
      </c>
      <c r="O74" s="676">
        <v>36226</v>
      </c>
      <c r="P74" s="661">
        <v>-26408.25</v>
      </c>
      <c r="Q74" s="676">
        <v>9817.75</v>
      </c>
      <c r="R74" s="1383">
        <v>95.096829999999983</v>
      </c>
      <c r="S74" s="1346">
        <v>95097</v>
      </c>
      <c r="T74" s="1346">
        <v>23964</v>
      </c>
      <c r="U74" s="1346">
        <v>119061</v>
      </c>
      <c r="V74" s="1383">
        <v>61.404119999999999</v>
      </c>
      <c r="W74" s="1346">
        <v>30702</v>
      </c>
      <c r="X74" s="1346">
        <v>8811</v>
      </c>
      <c r="Y74" s="1346">
        <v>39513</v>
      </c>
      <c r="Z74" s="1383">
        <v>156.50094999999999</v>
      </c>
      <c r="AA74" s="1346">
        <v>125799</v>
      </c>
      <c r="AB74" s="1346">
        <v>32775</v>
      </c>
      <c r="AC74" s="1410">
        <v>158574</v>
      </c>
      <c r="AD74" s="1383">
        <v>95.096829999999983</v>
      </c>
      <c r="AE74" s="1346">
        <v>76077</v>
      </c>
      <c r="AF74" s="1346">
        <v>19171</v>
      </c>
      <c r="AG74" s="1346">
        <v>95248</v>
      </c>
      <c r="AH74" s="1383">
        <v>61.404119999999999</v>
      </c>
      <c r="AI74" s="1346">
        <v>24562</v>
      </c>
      <c r="AJ74" s="1346">
        <v>7049</v>
      </c>
      <c r="AK74" s="1346">
        <v>31611</v>
      </c>
      <c r="AL74" s="1383">
        <v>156.50094999999999</v>
      </c>
      <c r="AM74" s="1346">
        <v>100639</v>
      </c>
      <c r="AN74" s="1346">
        <v>26220</v>
      </c>
      <c r="AO74" s="1414">
        <v>126859</v>
      </c>
      <c r="AP74" s="678">
        <v>358138.75</v>
      </c>
      <c r="AR74" s="609"/>
      <c r="AT74" s="609">
        <v>398</v>
      </c>
      <c r="AU74" s="677">
        <v>95918</v>
      </c>
    </row>
    <row r="75" spans="1:47" ht="15" customHeight="1" x14ac:dyDescent="0.2">
      <c r="A75" s="621">
        <v>69</v>
      </c>
      <c r="B75" s="622">
        <v>69</v>
      </c>
      <c r="C75" s="613" t="s">
        <v>91</v>
      </c>
      <c r="D75" s="616">
        <v>0</v>
      </c>
      <c r="E75" s="623">
        <v>0</v>
      </c>
      <c r="F75" s="616">
        <v>0</v>
      </c>
      <c r="G75" s="662">
        <v>0</v>
      </c>
      <c r="H75" s="616">
        <v>0</v>
      </c>
      <c r="I75" s="662">
        <v>0</v>
      </c>
      <c r="J75" s="1395">
        <v>0</v>
      </c>
      <c r="K75" s="1344">
        <v>1106</v>
      </c>
      <c r="L75" s="667">
        <v>266546</v>
      </c>
      <c r="M75" s="1420">
        <v>0</v>
      </c>
      <c r="N75" s="616">
        <v>2223</v>
      </c>
      <c r="O75" s="679">
        <v>131157</v>
      </c>
      <c r="P75" s="662">
        <v>14217</v>
      </c>
      <c r="Q75" s="679">
        <v>145374</v>
      </c>
      <c r="R75" s="1384">
        <v>361.30159900000007</v>
      </c>
      <c r="S75" s="1380">
        <v>361302</v>
      </c>
      <c r="T75" s="1380">
        <v>91048</v>
      </c>
      <c r="U75" s="1380">
        <v>452350</v>
      </c>
      <c r="V75" s="1384">
        <v>116.43132</v>
      </c>
      <c r="W75" s="1380">
        <v>58216</v>
      </c>
      <c r="X75" s="1380">
        <v>16708</v>
      </c>
      <c r="Y75" s="1380">
        <v>74924</v>
      </c>
      <c r="Z75" s="1384">
        <v>477.73291900000004</v>
      </c>
      <c r="AA75" s="1380">
        <v>419518</v>
      </c>
      <c r="AB75" s="1380">
        <v>107756</v>
      </c>
      <c r="AC75" s="1411">
        <v>527274</v>
      </c>
      <c r="AD75" s="1384">
        <v>361.30159900000007</v>
      </c>
      <c r="AE75" s="1380">
        <v>289041</v>
      </c>
      <c r="AF75" s="1380">
        <v>72838</v>
      </c>
      <c r="AG75" s="1380">
        <v>361879</v>
      </c>
      <c r="AH75" s="1384">
        <v>116.43132</v>
      </c>
      <c r="AI75" s="1380">
        <v>46573</v>
      </c>
      <c r="AJ75" s="1380">
        <v>13366</v>
      </c>
      <c r="AK75" s="1380">
        <v>59939</v>
      </c>
      <c r="AL75" s="1384">
        <v>477.73291900000004</v>
      </c>
      <c r="AM75" s="1380">
        <v>335614</v>
      </c>
      <c r="AN75" s="1380">
        <v>86204</v>
      </c>
      <c r="AO75" s="1415">
        <v>421818</v>
      </c>
      <c r="AP75" s="681">
        <v>1361012</v>
      </c>
      <c r="AR75" s="614"/>
      <c r="AT75" s="614">
        <v>1488</v>
      </c>
      <c r="AU75" s="680">
        <v>358608</v>
      </c>
    </row>
    <row r="76" spans="1:47" s="172" customFormat="1" ht="15" customHeight="1" thickBot="1" x14ac:dyDescent="0.25">
      <c r="A76" s="624"/>
      <c r="B76" s="625"/>
      <c r="C76" s="1342" t="s">
        <v>262</v>
      </c>
      <c r="D76" s="626">
        <v>183</v>
      </c>
      <c r="E76" s="658">
        <v>3843000</v>
      </c>
      <c r="F76" s="626">
        <v>51</v>
      </c>
      <c r="G76" s="664">
        <v>306000</v>
      </c>
      <c r="H76" s="626">
        <v>77</v>
      </c>
      <c r="I76" s="664">
        <v>308000</v>
      </c>
      <c r="J76" s="1397">
        <v>614000</v>
      </c>
      <c r="K76" s="1159">
        <v>90609.5</v>
      </c>
      <c r="L76" s="672">
        <v>21959345.5</v>
      </c>
      <c r="M76" s="1422">
        <v>11658480</v>
      </c>
      <c r="N76" s="626">
        <v>290656</v>
      </c>
      <c r="O76" s="685">
        <v>17148704</v>
      </c>
      <c r="P76" s="664">
        <v>300431.08</v>
      </c>
      <c r="Q76" s="685">
        <v>17449135.079999998</v>
      </c>
      <c r="R76" s="1386">
        <v>57196.879923000015</v>
      </c>
      <c r="S76" s="1348">
        <v>57196880</v>
      </c>
      <c r="T76" s="1348">
        <v>14413617</v>
      </c>
      <c r="U76" s="1348">
        <v>71610497</v>
      </c>
      <c r="V76" s="1386">
        <v>36226.423700000014</v>
      </c>
      <c r="W76" s="1348">
        <v>18113208</v>
      </c>
      <c r="X76" s="1348">
        <v>5198501</v>
      </c>
      <c r="Y76" s="1348">
        <v>23311709</v>
      </c>
      <c r="Z76" s="1386">
        <v>93423.303623</v>
      </c>
      <c r="AA76" s="1348">
        <v>75310088</v>
      </c>
      <c r="AB76" s="1348">
        <v>19612118</v>
      </c>
      <c r="AC76" s="1412">
        <v>94922206</v>
      </c>
      <c r="AD76" s="1386">
        <v>57196.879923000015</v>
      </c>
      <c r="AE76" s="1348">
        <v>45757500</v>
      </c>
      <c r="AF76" s="1348">
        <v>11530890</v>
      </c>
      <c r="AG76" s="1348">
        <v>57288390</v>
      </c>
      <c r="AH76" s="1386">
        <v>36226.423700000014</v>
      </c>
      <c r="AI76" s="1348">
        <v>14490574</v>
      </c>
      <c r="AJ76" s="1348">
        <v>4158789</v>
      </c>
      <c r="AK76" s="1348">
        <v>18649363</v>
      </c>
      <c r="AL76" s="1386">
        <v>93423.303623</v>
      </c>
      <c r="AM76" s="1348">
        <v>60248074</v>
      </c>
      <c r="AN76" s="1348">
        <v>15689679</v>
      </c>
      <c r="AO76" s="1416">
        <v>75937753</v>
      </c>
      <c r="AP76" s="687">
        <v>226383919.57999998</v>
      </c>
      <c r="AQ76"/>
      <c r="AR76" s="626">
        <v>0</v>
      </c>
      <c r="AS76"/>
      <c r="AT76" s="626">
        <v>190609</v>
      </c>
      <c r="AU76" s="686">
        <v>45936769</v>
      </c>
    </row>
    <row r="77" spans="1:47" s="91" customFormat="1" ht="6.75" customHeight="1" thickTop="1" x14ac:dyDescent="0.2">
      <c r="A77" s="741"/>
      <c r="B77" s="742"/>
      <c r="C77" s="753"/>
      <c r="D77" s="744"/>
      <c r="E77" s="748"/>
      <c r="F77" s="744"/>
      <c r="G77" s="745"/>
      <c r="H77" s="754"/>
      <c r="I77" s="745"/>
      <c r="J77" s="745"/>
      <c r="K77" s="1160"/>
      <c r="L77" s="748"/>
      <c r="M77" s="748"/>
      <c r="N77" s="744"/>
      <c r="O77" s="748"/>
      <c r="P77" s="745"/>
      <c r="Q77" s="748"/>
      <c r="R77" s="1387"/>
      <c r="S77" s="749"/>
      <c r="T77" s="749"/>
      <c r="U77" s="749"/>
      <c r="V77" s="1387"/>
      <c r="W77" s="749"/>
      <c r="X77" s="749"/>
      <c r="Y77" s="749"/>
      <c r="Z77" s="1387"/>
      <c r="AA77" s="749"/>
      <c r="AB77" s="749"/>
      <c r="AC77" s="748"/>
      <c r="AD77" s="1387"/>
      <c r="AE77" s="749"/>
      <c r="AF77" s="749"/>
      <c r="AG77" s="749"/>
      <c r="AH77" s="1387"/>
      <c r="AI77" s="749"/>
      <c r="AJ77" s="749"/>
      <c r="AK77" s="749"/>
      <c r="AL77" s="1387"/>
      <c r="AM77" s="749"/>
      <c r="AN77" s="749"/>
      <c r="AO77" s="749"/>
      <c r="AP77" s="748"/>
      <c r="AQ77"/>
      <c r="AR77" s="744"/>
      <c r="AS77"/>
      <c r="AT77" s="744"/>
      <c r="AU77" s="749"/>
    </row>
    <row r="78" spans="1:47" s="91" customFormat="1" ht="15" customHeight="1" x14ac:dyDescent="0.2">
      <c r="A78" s="604">
        <v>318</v>
      </c>
      <c r="B78" s="605">
        <v>318001</v>
      </c>
      <c r="C78" s="606" t="s">
        <v>258</v>
      </c>
      <c r="D78" s="617">
        <v>0</v>
      </c>
      <c r="E78" s="655">
        <v>0</v>
      </c>
      <c r="F78" s="617">
        <v>0</v>
      </c>
      <c r="G78" s="660">
        <v>0</v>
      </c>
      <c r="H78" s="617">
        <v>0</v>
      </c>
      <c r="I78" s="660">
        <v>0</v>
      </c>
      <c r="J78" s="1393">
        <v>0</v>
      </c>
      <c r="K78" s="1343">
        <v>81</v>
      </c>
      <c r="L78" s="669">
        <v>19521</v>
      </c>
      <c r="M78" s="1421">
        <v>0</v>
      </c>
      <c r="N78" s="617">
        <v>689</v>
      </c>
      <c r="O78" s="673">
        <v>40651</v>
      </c>
      <c r="P78" s="660">
        <v>-29067.5</v>
      </c>
      <c r="Q78" s="673">
        <v>11583.5</v>
      </c>
      <c r="R78" s="1382">
        <v>69.150569999999959</v>
      </c>
      <c r="S78" s="1379">
        <v>69151</v>
      </c>
      <c r="T78" s="1379">
        <v>17426</v>
      </c>
      <c r="U78" s="1379">
        <v>86577</v>
      </c>
      <c r="V78" s="1382">
        <v>8</v>
      </c>
      <c r="W78" s="1379">
        <v>4000</v>
      </c>
      <c r="X78" s="1379">
        <v>1148</v>
      </c>
      <c r="Y78" s="1379">
        <v>5148</v>
      </c>
      <c r="Z78" s="1382">
        <v>77.150569999999959</v>
      </c>
      <c r="AA78" s="1379">
        <v>73151</v>
      </c>
      <c r="AB78" s="1379">
        <v>18574</v>
      </c>
      <c r="AC78" s="670">
        <v>91725</v>
      </c>
      <c r="AD78" s="1382">
        <v>69.150569999999959</v>
      </c>
      <c r="AE78" s="1379">
        <v>55320</v>
      </c>
      <c r="AF78" s="1379">
        <v>13941</v>
      </c>
      <c r="AG78" s="1379">
        <v>69261</v>
      </c>
      <c r="AH78" s="1382">
        <v>8</v>
      </c>
      <c r="AI78" s="1379">
        <v>3200</v>
      </c>
      <c r="AJ78" s="1379">
        <v>918</v>
      </c>
      <c r="AK78" s="1379">
        <v>4118</v>
      </c>
      <c r="AL78" s="1382">
        <v>77.150569999999959</v>
      </c>
      <c r="AM78" s="1379">
        <v>58520</v>
      </c>
      <c r="AN78" s="1379">
        <v>14859</v>
      </c>
      <c r="AO78" s="1413">
        <v>73379</v>
      </c>
      <c r="AP78" s="675">
        <v>196208.5</v>
      </c>
      <c r="AQ78"/>
      <c r="AR78" s="607"/>
      <c r="AS78"/>
      <c r="AT78" s="607">
        <v>483</v>
      </c>
      <c r="AU78" s="674">
        <v>116403</v>
      </c>
    </row>
    <row r="79" spans="1:47" s="91" customFormat="1" ht="15" customHeight="1" x14ac:dyDescent="0.2">
      <c r="A79" s="610">
        <v>319</v>
      </c>
      <c r="B79" s="307">
        <v>319001</v>
      </c>
      <c r="C79" s="608" t="s">
        <v>259</v>
      </c>
      <c r="D79" s="615">
        <v>0</v>
      </c>
      <c r="E79" s="656">
        <v>0</v>
      </c>
      <c r="F79" s="615">
        <v>0</v>
      </c>
      <c r="G79" s="661">
        <v>0</v>
      </c>
      <c r="H79" s="615">
        <v>0</v>
      </c>
      <c r="I79" s="661">
        <v>0</v>
      </c>
      <c r="J79" s="1394">
        <v>0</v>
      </c>
      <c r="K79" s="1162">
        <v>5</v>
      </c>
      <c r="L79" s="665">
        <v>10000</v>
      </c>
      <c r="M79" s="1419">
        <v>0</v>
      </c>
      <c r="N79" s="615">
        <v>345</v>
      </c>
      <c r="O79" s="676">
        <v>20355</v>
      </c>
      <c r="P79" s="661">
        <v>-20355</v>
      </c>
      <c r="Q79" s="676">
        <v>0</v>
      </c>
      <c r="R79" s="1383">
        <v>27.53302</v>
      </c>
      <c r="S79" s="1346">
        <v>27533</v>
      </c>
      <c r="T79" s="1346">
        <v>6938</v>
      </c>
      <c r="U79" s="1346">
        <v>34471</v>
      </c>
      <c r="V79" s="1383">
        <v>3</v>
      </c>
      <c r="W79" s="1346">
        <v>1500</v>
      </c>
      <c r="X79" s="1346">
        <v>431</v>
      </c>
      <c r="Y79" s="1346">
        <v>1931</v>
      </c>
      <c r="Z79" s="1383">
        <v>30.53302</v>
      </c>
      <c r="AA79" s="1346">
        <v>29033</v>
      </c>
      <c r="AB79" s="1346">
        <v>7369</v>
      </c>
      <c r="AC79" s="666">
        <v>36402</v>
      </c>
      <c r="AD79" s="1383">
        <v>27.53302</v>
      </c>
      <c r="AE79" s="1346">
        <v>22026</v>
      </c>
      <c r="AF79" s="1346">
        <v>5551</v>
      </c>
      <c r="AG79" s="1346">
        <v>27577</v>
      </c>
      <c r="AH79" s="1383">
        <v>3</v>
      </c>
      <c r="AI79" s="1346">
        <v>1200</v>
      </c>
      <c r="AJ79" s="1346">
        <v>344</v>
      </c>
      <c r="AK79" s="1346">
        <v>1544</v>
      </c>
      <c r="AL79" s="1383">
        <v>30.53302</v>
      </c>
      <c r="AM79" s="1346">
        <v>23226</v>
      </c>
      <c r="AN79" s="1346">
        <v>5895</v>
      </c>
      <c r="AO79" s="1414">
        <v>29121</v>
      </c>
      <c r="AP79" s="678">
        <v>75523</v>
      </c>
      <c r="AQ79"/>
      <c r="AR79" s="609"/>
      <c r="AS79"/>
      <c r="AT79" s="609">
        <v>244</v>
      </c>
      <c r="AU79" s="677">
        <v>58804</v>
      </c>
    </row>
    <row r="80" spans="1:47" ht="15" customHeight="1" x14ac:dyDescent="0.2">
      <c r="A80" s="610">
        <v>302006</v>
      </c>
      <c r="B80" s="307">
        <v>302006</v>
      </c>
      <c r="C80" s="608" t="s">
        <v>378</v>
      </c>
      <c r="D80" s="615">
        <v>0</v>
      </c>
      <c r="E80" s="656">
        <v>0</v>
      </c>
      <c r="F80" s="615">
        <v>0</v>
      </c>
      <c r="G80" s="661">
        <v>0</v>
      </c>
      <c r="H80" s="615">
        <v>0</v>
      </c>
      <c r="I80" s="661">
        <v>0</v>
      </c>
      <c r="J80" s="1394">
        <v>0</v>
      </c>
      <c r="K80" s="1162">
        <v>0</v>
      </c>
      <c r="L80" s="665">
        <v>10000</v>
      </c>
      <c r="M80" s="1421">
        <v>0</v>
      </c>
      <c r="N80" s="615">
        <v>311</v>
      </c>
      <c r="O80" s="676">
        <v>18349</v>
      </c>
      <c r="P80" s="661">
        <v>-16049</v>
      </c>
      <c r="Q80" s="676">
        <v>2300</v>
      </c>
      <c r="R80" s="1383">
        <v>48.074419999999989</v>
      </c>
      <c r="S80" s="1346">
        <v>48074</v>
      </c>
      <c r="T80" s="1346">
        <v>12115</v>
      </c>
      <c r="U80" s="1346">
        <v>60189</v>
      </c>
      <c r="V80" s="1383">
        <v>29.564860000000003</v>
      </c>
      <c r="W80" s="1346">
        <v>14782</v>
      </c>
      <c r="X80" s="1346">
        <v>4242</v>
      </c>
      <c r="Y80" s="1346">
        <v>19024</v>
      </c>
      <c r="Z80" s="1383">
        <v>77.639279999999985</v>
      </c>
      <c r="AA80" s="1346">
        <v>62856</v>
      </c>
      <c r="AB80" s="1346">
        <v>16357</v>
      </c>
      <c r="AC80" s="666">
        <v>79213</v>
      </c>
      <c r="AD80" s="1383">
        <v>48.074419999999989</v>
      </c>
      <c r="AE80" s="1346">
        <v>38460</v>
      </c>
      <c r="AF80" s="1346">
        <v>9692</v>
      </c>
      <c r="AG80" s="1346">
        <v>48152</v>
      </c>
      <c r="AH80" s="1383">
        <v>29.564860000000003</v>
      </c>
      <c r="AI80" s="1346">
        <v>11826</v>
      </c>
      <c r="AJ80" s="1346">
        <v>3394</v>
      </c>
      <c r="AK80" s="1346">
        <v>15220</v>
      </c>
      <c r="AL80" s="1383">
        <v>77.639279999999985</v>
      </c>
      <c r="AM80" s="1346">
        <v>50286</v>
      </c>
      <c r="AN80" s="1346">
        <v>13086</v>
      </c>
      <c r="AO80" s="1414">
        <v>63372</v>
      </c>
      <c r="AP80" s="678">
        <v>154885</v>
      </c>
      <c r="AR80" s="609"/>
      <c r="AT80" s="609">
        <v>316</v>
      </c>
      <c r="AU80" s="677">
        <v>76156</v>
      </c>
    </row>
    <row r="81" spans="1:47" ht="15" customHeight="1" x14ac:dyDescent="0.2">
      <c r="A81" s="610">
        <v>334001</v>
      </c>
      <c r="B81" s="307">
        <v>334001</v>
      </c>
      <c r="C81" s="608" t="s">
        <v>374</v>
      </c>
      <c r="D81" s="615">
        <v>0</v>
      </c>
      <c r="E81" s="656">
        <v>0</v>
      </c>
      <c r="F81" s="615">
        <v>0</v>
      </c>
      <c r="G81" s="661">
        <v>0</v>
      </c>
      <c r="H81" s="615">
        <v>0</v>
      </c>
      <c r="I81" s="661">
        <v>0</v>
      </c>
      <c r="J81" s="1394">
        <v>0</v>
      </c>
      <c r="K81" s="1162">
        <v>0</v>
      </c>
      <c r="L81" s="665">
        <v>10000</v>
      </c>
      <c r="M81" s="1419">
        <v>0</v>
      </c>
      <c r="N81" s="615">
        <v>237</v>
      </c>
      <c r="O81" s="676">
        <v>13983</v>
      </c>
      <c r="P81" s="661">
        <v>-5283</v>
      </c>
      <c r="Q81" s="676">
        <v>8700</v>
      </c>
      <c r="R81" s="1383">
        <v>69.084170000000029</v>
      </c>
      <c r="S81" s="1346">
        <v>69084</v>
      </c>
      <c r="T81" s="1346">
        <v>17409</v>
      </c>
      <c r="U81" s="1346">
        <v>86493</v>
      </c>
      <c r="V81" s="1383">
        <v>9.4051000000000009</v>
      </c>
      <c r="W81" s="1346">
        <v>4703</v>
      </c>
      <c r="X81" s="1346">
        <v>1350</v>
      </c>
      <c r="Y81" s="1346">
        <v>6053</v>
      </c>
      <c r="Z81" s="1383">
        <v>78.489270000000033</v>
      </c>
      <c r="AA81" s="1346">
        <v>73787</v>
      </c>
      <c r="AB81" s="1346">
        <v>18759</v>
      </c>
      <c r="AC81" s="666">
        <v>92546</v>
      </c>
      <c r="AD81" s="1383">
        <v>69.084170000000029</v>
      </c>
      <c r="AE81" s="1346">
        <v>55267</v>
      </c>
      <c r="AF81" s="1346">
        <v>13927</v>
      </c>
      <c r="AG81" s="1346">
        <v>69194</v>
      </c>
      <c r="AH81" s="1383">
        <v>9.4051000000000009</v>
      </c>
      <c r="AI81" s="1346">
        <v>3762</v>
      </c>
      <c r="AJ81" s="1346">
        <v>1080</v>
      </c>
      <c r="AK81" s="1346">
        <v>4842</v>
      </c>
      <c r="AL81" s="1383">
        <v>78.489270000000033</v>
      </c>
      <c r="AM81" s="1346">
        <v>59029</v>
      </c>
      <c r="AN81" s="1346">
        <v>15007</v>
      </c>
      <c r="AO81" s="1414">
        <v>74036</v>
      </c>
      <c r="AP81" s="678">
        <v>185282</v>
      </c>
      <c r="AR81" s="609"/>
      <c r="AT81" s="609">
        <v>238</v>
      </c>
      <c r="AU81" s="677">
        <v>57358</v>
      </c>
    </row>
    <row r="82" spans="1:47" ht="15" customHeight="1" x14ac:dyDescent="0.2">
      <c r="A82" s="611" t="s">
        <v>798</v>
      </c>
      <c r="B82" s="612" t="s">
        <v>798</v>
      </c>
      <c r="C82" s="613" t="s">
        <v>587</v>
      </c>
      <c r="D82" s="616">
        <v>0</v>
      </c>
      <c r="E82" s="657">
        <v>0</v>
      </c>
      <c r="F82" s="616">
        <v>0</v>
      </c>
      <c r="G82" s="662">
        <v>0</v>
      </c>
      <c r="H82" s="616">
        <v>0</v>
      </c>
      <c r="I82" s="662">
        <v>0</v>
      </c>
      <c r="J82" s="1395">
        <v>0</v>
      </c>
      <c r="K82" s="1344">
        <v>0</v>
      </c>
      <c r="L82" s="667">
        <v>10000</v>
      </c>
      <c r="M82" s="1419">
        <v>0</v>
      </c>
      <c r="N82" s="616">
        <v>169</v>
      </c>
      <c r="O82" s="679">
        <v>9971</v>
      </c>
      <c r="P82" s="662">
        <v>-9971</v>
      </c>
      <c r="Q82" s="679">
        <v>0</v>
      </c>
      <c r="R82" s="1384">
        <v>29.406829999999999</v>
      </c>
      <c r="S82" s="1380">
        <v>29407</v>
      </c>
      <c r="T82" s="1380">
        <v>7411</v>
      </c>
      <c r="U82" s="1380">
        <v>36818</v>
      </c>
      <c r="V82" s="1384">
        <v>83.144020000000012</v>
      </c>
      <c r="W82" s="1380">
        <v>41572</v>
      </c>
      <c r="X82" s="1380">
        <v>11931</v>
      </c>
      <c r="Y82" s="1380">
        <v>53503</v>
      </c>
      <c r="Z82" s="1384">
        <v>112.55085000000001</v>
      </c>
      <c r="AA82" s="1380">
        <v>70979</v>
      </c>
      <c r="AB82" s="1380">
        <v>19342</v>
      </c>
      <c r="AC82" s="668">
        <v>90321</v>
      </c>
      <c r="AD82" s="1384">
        <v>29.406829999999999</v>
      </c>
      <c r="AE82" s="1380">
        <v>23525</v>
      </c>
      <c r="AF82" s="1380">
        <v>5928</v>
      </c>
      <c r="AG82" s="1380">
        <v>29453</v>
      </c>
      <c r="AH82" s="1384">
        <v>83.144020000000012</v>
      </c>
      <c r="AI82" s="1380">
        <v>33258</v>
      </c>
      <c r="AJ82" s="1380">
        <v>9545</v>
      </c>
      <c r="AK82" s="1380">
        <v>42803</v>
      </c>
      <c r="AL82" s="1384">
        <v>112.55085000000001</v>
      </c>
      <c r="AM82" s="1380">
        <v>56783</v>
      </c>
      <c r="AN82" s="1380">
        <v>15473</v>
      </c>
      <c r="AO82" s="1415">
        <v>72256</v>
      </c>
      <c r="AP82" s="681">
        <v>172577</v>
      </c>
      <c r="AR82" s="614"/>
      <c r="AT82" s="614">
        <v>144</v>
      </c>
      <c r="AU82" s="680">
        <v>34704</v>
      </c>
    </row>
    <row r="83" spans="1:47" s="172" customFormat="1" ht="15" customHeight="1" x14ac:dyDescent="0.2">
      <c r="A83" s="611" t="s">
        <v>318</v>
      </c>
      <c r="B83" s="612" t="s">
        <v>318</v>
      </c>
      <c r="C83" s="613" t="s">
        <v>143</v>
      </c>
      <c r="D83" s="616">
        <v>0</v>
      </c>
      <c r="E83" s="657">
        <v>0</v>
      </c>
      <c r="F83" s="616">
        <v>0</v>
      </c>
      <c r="G83" s="662">
        <v>0</v>
      </c>
      <c r="H83" s="616">
        <v>0</v>
      </c>
      <c r="I83" s="662">
        <v>0</v>
      </c>
      <c r="J83" s="1395">
        <v>0</v>
      </c>
      <c r="K83" s="1344">
        <v>224</v>
      </c>
      <c r="L83" s="667">
        <v>53984</v>
      </c>
      <c r="M83" s="1418">
        <v>0</v>
      </c>
      <c r="N83" s="616">
        <v>171</v>
      </c>
      <c r="O83" s="679">
        <v>10089</v>
      </c>
      <c r="P83" s="662">
        <v>-10089</v>
      </c>
      <c r="Q83" s="679">
        <v>0</v>
      </c>
      <c r="R83" s="1384">
        <v>36.5</v>
      </c>
      <c r="S83" s="1380">
        <v>36500</v>
      </c>
      <c r="T83" s="1380">
        <v>9198</v>
      </c>
      <c r="U83" s="1380">
        <v>45698</v>
      </c>
      <c r="V83" s="1384">
        <v>15.021739999999999</v>
      </c>
      <c r="W83" s="1380">
        <v>7511</v>
      </c>
      <c r="X83" s="1380">
        <v>2156</v>
      </c>
      <c r="Y83" s="1380">
        <v>9667</v>
      </c>
      <c r="Z83" s="1384">
        <v>51.521740000000001</v>
      </c>
      <c r="AA83" s="1380">
        <v>44011</v>
      </c>
      <c r="AB83" s="1380">
        <v>11354</v>
      </c>
      <c r="AC83" s="668">
        <v>55365</v>
      </c>
      <c r="AD83" s="1384">
        <v>36.5</v>
      </c>
      <c r="AE83" s="1380">
        <v>29200</v>
      </c>
      <c r="AF83" s="1380">
        <v>7358</v>
      </c>
      <c r="AG83" s="1380">
        <v>36558</v>
      </c>
      <c r="AH83" s="1384">
        <v>15.021739999999999</v>
      </c>
      <c r="AI83" s="1380">
        <v>6009</v>
      </c>
      <c r="AJ83" s="1380">
        <v>1725</v>
      </c>
      <c r="AK83" s="1380">
        <v>7734</v>
      </c>
      <c r="AL83" s="1384">
        <v>51.521740000000001</v>
      </c>
      <c r="AM83" s="1380">
        <v>35209</v>
      </c>
      <c r="AN83" s="1380">
        <v>9083</v>
      </c>
      <c r="AO83" s="1415">
        <v>44292</v>
      </c>
      <c r="AP83" s="681">
        <v>153641</v>
      </c>
      <c r="AQ83"/>
      <c r="AR83" s="614"/>
      <c r="AS83"/>
      <c r="AT83" s="614">
        <v>176</v>
      </c>
      <c r="AU83" s="680">
        <v>42416</v>
      </c>
    </row>
    <row r="84" spans="1:47" s="172" customFormat="1" ht="15" customHeight="1" thickBot="1" x14ac:dyDescent="0.25">
      <c r="A84" s="624"/>
      <c r="B84" s="625"/>
      <c r="C84" s="1342" t="s">
        <v>416</v>
      </c>
      <c r="D84" s="626">
        <v>0</v>
      </c>
      <c r="E84" s="658">
        <v>0</v>
      </c>
      <c r="F84" s="626">
        <v>0</v>
      </c>
      <c r="G84" s="664">
        <v>0</v>
      </c>
      <c r="H84" s="626">
        <v>0</v>
      </c>
      <c r="I84" s="664">
        <v>0</v>
      </c>
      <c r="J84" s="1397">
        <v>0</v>
      </c>
      <c r="K84" s="1159">
        <v>310</v>
      </c>
      <c r="L84" s="672">
        <v>113505</v>
      </c>
      <c r="M84" s="1422">
        <v>0</v>
      </c>
      <c r="N84" s="626">
        <v>1922</v>
      </c>
      <c r="O84" s="685">
        <v>113398</v>
      </c>
      <c r="P84" s="664">
        <v>-90814.5</v>
      </c>
      <c r="Q84" s="685">
        <v>22583.5</v>
      </c>
      <c r="R84" s="1386">
        <v>279.74901</v>
      </c>
      <c r="S84" s="1348">
        <v>279749</v>
      </c>
      <c r="T84" s="1348">
        <v>70497</v>
      </c>
      <c r="U84" s="1348">
        <v>350246</v>
      </c>
      <c r="V84" s="1386">
        <v>148.13572000000002</v>
      </c>
      <c r="W84" s="1348">
        <v>74068</v>
      </c>
      <c r="X84" s="1348">
        <v>21258</v>
      </c>
      <c r="Y84" s="1348">
        <v>95326</v>
      </c>
      <c r="Z84" s="1386">
        <v>427.88473000000005</v>
      </c>
      <c r="AA84" s="1348">
        <v>353817</v>
      </c>
      <c r="AB84" s="1348">
        <v>91755</v>
      </c>
      <c r="AC84" s="1412">
        <v>445572</v>
      </c>
      <c r="AD84" s="1386">
        <v>279.74901</v>
      </c>
      <c r="AE84" s="1348">
        <v>223798</v>
      </c>
      <c r="AF84" s="1348">
        <v>56397</v>
      </c>
      <c r="AG84" s="1348">
        <v>280195</v>
      </c>
      <c r="AH84" s="1386">
        <v>148.13572000000002</v>
      </c>
      <c r="AI84" s="1348">
        <v>59255</v>
      </c>
      <c r="AJ84" s="1348">
        <v>17006</v>
      </c>
      <c r="AK84" s="1348">
        <v>76261</v>
      </c>
      <c r="AL84" s="1386">
        <v>427.88473000000005</v>
      </c>
      <c r="AM84" s="1348">
        <v>283053</v>
      </c>
      <c r="AN84" s="1348">
        <v>73403</v>
      </c>
      <c r="AO84" s="1416">
        <v>356456</v>
      </c>
      <c r="AP84" s="687">
        <v>938116.5</v>
      </c>
      <c r="AQ84"/>
      <c r="AR84" s="626">
        <v>0</v>
      </c>
      <c r="AS84"/>
      <c r="AT84" s="626">
        <v>1601</v>
      </c>
      <c r="AU84" s="686">
        <v>385841</v>
      </c>
    </row>
    <row r="85" spans="1:47" ht="6.75" customHeight="1" thickTop="1" x14ac:dyDescent="0.2">
      <c r="A85" s="750"/>
      <c r="B85" s="751"/>
      <c r="C85" s="752"/>
      <c r="D85" s="744"/>
      <c r="E85" s="745"/>
      <c r="F85" s="746"/>
      <c r="G85" s="745"/>
      <c r="H85" s="747"/>
      <c r="I85" s="745"/>
      <c r="J85" s="745"/>
      <c r="K85" s="1161"/>
      <c r="L85" s="745"/>
      <c r="M85" s="745"/>
      <c r="N85" s="744"/>
      <c r="O85" s="748"/>
      <c r="P85" s="745"/>
      <c r="Q85" s="748"/>
      <c r="R85" s="1387"/>
      <c r="S85" s="749"/>
      <c r="T85" s="749"/>
      <c r="U85" s="749"/>
      <c r="V85" s="1387"/>
      <c r="W85" s="749"/>
      <c r="X85" s="749"/>
      <c r="Y85" s="749"/>
      <c r="Z85" s="1387"/>
      <c r="AA85" s="749"/>
      <c r="AB85" s="749"/>
      <c r="AC85" s="745"/>
      <c r="AD85" s="1387"/>
      <c r="AE85" s="749"/>
      <c r="AF85" s="749"/>
      <c r="AG85" s="749"/>
      <c r="AH85" s="1387"/>
      <c r="AI85" s="749"/>
      <c r="AJ85" s="749"/>
      <c r="AK85" s="749"/>
      <c r="AL85" s="1387"/>
      <c r="AM85" s="749"/>
      <c r="AN85" s="749"/>
      <c r="AO85" s="749"/>
      <c r="AP85" s="748"/>
      <c r="AR85" s="746"/>
      <c r="AT85" s="746"/>
      <c r="AU85" s="749"/>
    </row>
    <row r="86" spans="1:47" ht="15" customHeight="1" x14ac:dyDescent="0.2">
      <c r="A86" s="604">
        <v>321001</v>
      </c>
      <c r="B86" s="605">
        <v>321001</v>
      </c>
      <c r="C86" s="606" t="s">
        <v>379</v>
      </c>
      <c r="D86" s="617">
        <v>0</v>
      </c>
      <c r="E86" s="655">
        <v>0</v>
      </c>
      <c r="F86" s="617">
        <v>0</v>
      </c>
      <c r="G86" s="660">
        <v>0</v>
      </c>
      <c r="H86" s="617">
        <v>0</v>
      </c>
      <c r="I86" s="660">
        <v>0</v>
      </c>
      <c r="J86" s="1393">
        <v>0</v>
      </c>
      <c r="K86" s="1343">
        <v>0</v>
      </c>
      <c r="L86" s="669">
        <v>0</v>
      </c>
      <c r="M86" s="1418">
        <v>0</v>
      </c>
      <c r="N86" s="617">
        <v>0</v>
      </c>
      <c r="O86" s="673">
        <v>0</v>
      </c>
      <c r="P86" s="660">
        <v>0</v>
      </c>
      <c r="Q86" s="673">
        <v>0</v>
      </c>
      <c r="R86" s="1382">
        <v>17</v>
      </c>
      <c r="S86" s="1379">
        <v>17000</v>
      </c>
      <c r="T86" s="1379">
        <v>4284</v>
      </c>
      <c r="U86" s="1379">
        <v>21284</v>
      </c>
      <c r="V86" s="1382">
        <v>8</v>
      </c>
      <c r="W86" s="1379">
        <v>4000</v>
      </c>
      <c r="X86" s="1379">
        <v>1148</v>
      </c>
      <c r="Y86" s="1379">
        <v>5148</v>
      </c>
      <c r="Z86" s="1382">
        <v>25</v>
      </c>
      <c r="AA86" s="1379">
        <v>21000</v>
      </c>
      <c r="AB86" s="1379">
        <v>5432</v>
      </c>
      <c r="AC86" s="670">
        <v>26432</v>
      </c>
      <c r="AD86" s="1382">
        <v>17</v>
      </c>
      <c r="AE86" s="1379">
        <v>13600</v>
      </c>
      <c r="AF86" s="1379">
        <v>3427</v>
      </c>
      <c r="AG86" s="1379">
        <v>17027</v>
      </c>
      <c r="AH86" s="1382">
        <v>8</v>
      </c>
      <c r="AI86" s="1379">
        <v>3200</v>
      </c>
      <c r="AJ86" s="1379">
        <v>918</v>
      </c>
      <c r="AK86" s="1379">
        <v>4118</v>
      </c>
      <c r="AL86" s="1382">
        <v>25</v>
      </c>
      <c r="AM86" s="1379">
        <v>16800</v>
      </c>
      <c r="AN86" s="1379">
        <v>4345</v>
      </c>
      <c r="AO86" s="1413">
        <v>21145</v>
      </c>
      <c r="AP86" s="675">
        <v>47577</v>
      </c>
      <c r="AR86" s="607"/>
      <c r="AT86" s="607">
        <v>0</v>
      </c>
      <c r="AU86" s="674">
        <v>0</v>
      </c>
    </row>
    <row r="87" spans="1:47" ht="15" customHeight="1" x14ac:dyDescent="0.2">
      <c r="A87" s="610">
        <v>329001</v>
      </c>
      <c r="B87" s="307">
        <v>329001</v>
      </c>
      <c r="C87" s="608" t="s">
        <v>380</v>
      </c>
      <c r="D87" s="615">
        <v>0</v>
      </c>
      <c r="E87" s="656">
        <v>0</v>
      </c>
      <c r="F87" s="615">
        <v>0</v>
      </c>
      <c r="G87" s="661">
        <v>0</v>
      </c>
      <c r="H87" s="615">
        <v>0</v>
      </c>
      <c r="I87" s="661">
        <v>0</v>
      </c>
      <c r="J87" s="1394">
        <v>0</v>
      </c>
      <c r="K87" s="1162">
        <v>55</v>
      </c>
      <c r="L87" s="665">
        <v>13255</v>
      </c>
      <c r="M87" s="1419">
        <v>0</v>
      </c>
      <c r="N87" s="615">
        <v>99</v>
      </c>
      <c r="O87" s="676">
        <v>5841</v>
      </c>
      <c r="P87" s="661">
        <v>-5841</v>
      </c>
      <c r="Q87" s="676">
        <v>0</v>
      </c>
      <c r="R87" s="1383">
        <v>35</v>
      </c>
      <c r="S87" s="1346">
        <v>35000</v>
      </c>
      <c r="T87" s="1346">
        <v>8820</v>
      </c>
      <c r="U87" s="1346">
        <v>43820</v>
      </c>
      <c r="V87" s="1383">
        <v>17.94162</v>
      </c>
      <c r="W87" s="1346">
        <v>8971</v>
      </c>
      <c r="X87" s="1346">
        <v>2575</v>
      </c>
      <c r="Y87" s="1346">
        <v>11546</v>
      </c>
      <c r="Z87" s="1383">
        <v>52.94162</v>
      </c>
      <c r="AA87" s="1346">
        <v>43971</v>
      </c>
      <c r="AB87" s="1346">
        <v>11395</v>
      </c>
      <c r="AC87" s="666">
        <v>55366</v>
      </c>
      <c r="AD87" s="1383">
        <v>35</v>
      </c>
      <c r="AE87" s="1346">
        <v>28000</v>
      </c>
      <c r="AF87" s="1346">
        <v>7056</v>
      </c>
      <c r="AG87" s="1346">
        <v>35056</v>
      </c>
      <c r="AH87" s="1383">
        <v>17.94162</v>
      </c>
      <c r="AI87" s="1346">
        <v>7177</v>
      </c>
      <c r="AJ87" s="1346">
        <v>2060</v>
      </c>
      <c r="AK87" s="1346">
        <v>9237</v>
      </c>
      <c r="AL87" s="1383">
        <v>52.94162</v>
      </c>
      <c r="AM87" s="1346">
        <v>35177</v>
      </c>
      <c r="AN87" s="1346">
        <v>9116</v>
      </c>
      <c r="AO87" s="1414">
        <v>44293</v>
      </c>
      <c r="AP87" s="678">
        <v>112914</v>
      </c>
      <c r="AR87" s="609"/>
      <c r="AT87" s="609">
        <v>63</v>
      </c>
      <c r="AU87" s="677">
        <v>15183</v>
      </c>
    </row>
    <row r="88" spans="1:47" ht="15" customHeight="1" x14ac:dyDescent="0.2">
      <c r="A88" s="610">
        <v>331001</v>
      </c>
      <c r="B88" s="307">
        <v>331001</v>
      </c>
      <c r="C88" s="608" t="s">
        <v>381</v>
      </c>
      <c r="D88" s="615">
        <v>20</v>
      </c>
      <c r="E88" s="656">
        <v>420000</v>
      </c>
      <c r="F88" s="615">
        <v>3</v>
      </c>
      <c r="G88" s="661">
        <v>18000</v>
      </c>
      <c r="H88" s="615">
        <v>7</v>
      </c>
      <c r="I88" s="661">
        <v>28000</v>
      </c>
      <c r="J88" s="1394">
        <v>46000</v>
      </c>
      <c r="K88" s="1162">
        <v>0</v>
      </c>
      <c r="L88" s="665">
        <v>0</v>
      </c>
      <c r="M88" s="1419">
        <v>0</v>
      </c>
      <c r="N88" s="615">
        <v>200</v>
      </c>
      <c r="O88" s="676">
        <v>11800</v>
      </c>
      <c r="P88" s="661">
        <v>-11800</v>
      </c>
      <c r="Q88" s="676">
        <v>0</v>
      </c>
      <c r="R88" s="1383">
        <v>105</v>
      </c>
      <c r="S88" s="1346">
        <v>105000</v>
      </c>
      <c r="T88" s="1346">
        <v>26460</v>
      </c>
      <c r="U88" s="1346">
        <v>131460</v>
      </c>
      <c r="V88" s="1383">
        <v>63</v>
      </c>
      <c r="W88" s="1346">
        <v>31500</v>
      </c>
      <c r="X88" s="1346">
        <v>9041</v>
      </c>
      <c r="Y88" s="1346">
        <v>40541</v>
      </c>
      <c r="Z88" s="1383">
        <v>168</v>
      </c>
      <c r="AA88" s="1346">
        <v>136500</v>
      </c>
      <c r="AB88" s="1346">
        <v>35501</v>
      </c>
      <c r="AC88" s="666">
        <v>172001</v>
      </c>
      <c r="AD88" s="1383">
        <v>105</v>
      </c>
      <c r="AE88" s="1346">
        <v>84000</v>
      </c>
      <c r="AF88" s="1346">
        <v>21168</v>
      </c>
      <c r="AG88" s="1346">
        <v>105168</v>
      </c>
      <c r="AH88" s="1383">
        <v>63</v>
      </c>
      <c r="AI88" s="1346">
        <v>25200</v>
      </c>
      <c r="AJ88" s="1346">
        <v>7232</v>
      </c>
      <c r="AK88" s="1346">
        <v>32432</v>
      </c>
      <c r="AL88" s="1383">
        <v>168</v>
      </c>
      <c r="AM88" s="1346">
        <v>109200</v>
      </c>
      <c r="AN88" s="1346">
        <v>28400</v>
      </c>
      <c r="AO88" s="1414">
        <v>137600</v>
      </c>
      <c r="AP88" s="678">
        <v>775601</v>
      </c>
      <c r="AR88" s="609"/>
      <c r="AT88" s="609">
        <v>0</v>
      </c>
      <c r="AU88" s="677">
        <v>0</v>
      </c>
    </row>
    <row r="89" spans="1:47" ht="15" customHeight="1" x14ac:dyDescent="0.2">
      <c r="A89" s="610">
        <v>333001</v>
      </c>
      <c r="B89" s="307">
        <v>333001</v>
      </c>
      <c r="C89" s="608" t="s">
        <v>373</v>
      </c>
      <c r="D89" s="615">
        <v>0</v>
      </c>
      <c r="E89" s="656">
        <v>0</v>
      </c>
      <c r="F89" s="615">
        <v>0</v>
      </c>
      <c r="G89" s="661">
        <v>0</v>
      </c>
      <c r="H89" s="615">
        <v>0</v>
      </c>
      <c r="I89" s="661">
        <v>0</v>
      </c>
      <c r="J89" s="1394">
        <v>0</v>
      </c>
      <c r="K89" s="1162">
        <v>22</v>
      </c>
      <c r="L89" s="665">
        <v>10000</v>
      </c>
      <c r="M89" s="1419">
        <v>0</v>
      </c>
      <c r="N89" s="615">
        <v>310</v>
      </c>
      <c r="O89" s="676">
        <v>18290</v>
      </c>
      <c r="P89" s="661">
        <v>-18290</v>
      </c>
      <c r="Q89" s="676">
        <v>0</v>
      </c>
      <c r="R89" s="1383">
        <v>40.9</v>
      </c>
      <c r="S89" s="1346">
        <v>40900</v>
      </c>
      <c r="T89" s="1346">
        <v>10307</v>
      </c>
      <c r="U89" s="1346">
        <v>51207</v>
      </c>
      <c r="V89" s="1383">
        <v>27</v>
      </c>
      <c r="W89" s="1346">
        <v>13500</v>
      </c>
      <c r="X89" s="1346">
        <v>3875</v>
      </c>
      <c r="Y89" s="1346">
        <v>17375</v>
      </c>
      <c r="Z89" s="1383">
        <v>67.900000000000006</v>
      </c>
      <c r="AA89" s="1346">
        <v>54400</v>
      </c>
      <c r="AB89" s="1346">
        <v>14182</v>
      </c>
      <c r="AC89" s="666">
        <v>68582</v>
      </c>
      <c r="AD89" s="1383">
        <v>40.9</v>
      </c>
      <c r="AE89" s="1346">
        <v>32720</v>
      </c>
      <c r="AF89" s="1346">
        <v>8245</v>
      </c>
      <c r="AG89" s="1346">
        <v>40965</v>
      </c>
      <c r="AH89" s="1383">
        <v>27</v>
      </c>
      <c r="AI89" s="1346">
        <v>10800</v>
      </c>
      <c r="AJ89" s="1346">
        <v>3100</v>
      </c>
      <c r="AK89" s="1346">
        <v>13900</v>
      </c>
      <c r="AL89" s="1383">
        <v>67.900000000000006</v>
      </c>
      <c r="AM89" s="1346">
        <v>43520</v>
      </c>
      <c r="AN89" s="1346">
        <v>11345</v>
      </c>
      <c r="AO89" s="1414">
        <v>54865</v>
      </c>
      <c r="AP89" s="678">
        <v>133447</v>
      </c>
      <c r="AR89" s="615"/>
      <c r="AT89" s="615">
        <v>219</v>
      </c>
      <c r="AU89" s="677">
        <v>52779</v>
      </c>
    </row>
    <row r="90" spans="1:47" ht="15" customHeight="1" x14ac:dyDescent="0.2">
      <c r="A90" s="611">
        <v>336001</v>
      </c>
      <c r="B90" s="612">
        <v>336001</v>
      </c>
      <c r="C90" s="613" t="s">
        <v>375</v>
      </c>
      <c r="D90" s="616">
        <v>0</v>
      </c>
      <c r="E90" s="657">
        <v>0</v>
      </c>
      <c r="F90" s="616">
        <v>0</v>
      </c>
      <c r="G90" s="662">
        <v>0</v>
      </c>
      <c r="H90" s="616">
        <v>0</v>
      </c>
      <c r="I90" s="662">
        <v>0</v>
      </c>
      <c r="J90" s="1395">
        <v>0</v>
      </c>
      <c r="K90" s="1344">
        <v>200</v>
      </c>
      <c r="L90" s="667">
        <v>48200</v>
      </c>
      <c r="M90" s="1420">
        <v>0</v>
      </c>
      <c r="N90" s="616">
        <v>374</v>
      </c>
      <c r="O90" s="679">
        <v>22066</v>
      </c>
      <c r="P90" s="662">
        <v>0</v>
      </c>
      <c r="Q90" s="679">
        <v>22066</v>
      </c>
      <c r="R90" s="1384">
        <v>54.480755000000002</v>
      </c>
      <c r="S90" s="1380">
        <v>54481</v>
      </c>
      <c r="T90" s="1380">
        <v>13729</v>
      </c>
      <c r="U90" s="1380">
        <v>68210</v>
      </c>
      <c r="V90" s="1384">
        <v>53.405720000000002</v>
      </c>
      <c r="W90" s="1380">
        <v>26703</v>
      </c>
      <c r="X90" s="1380">
        <v>7664</v>
      </c>
      <c r="Y90" s="1380">
        <v>34367</v>
      </c>
      <c r="Z90" s="1384">
        <v>107.886475</v>
      </c>
      <c r="AA90" s="1380">
        <v>81184</v>
      </c>
      <c r="AB90" s="1380">
        <v>21393</v>
      </c>
      <c r="AC90" s="668">
        <v>102577</v>
      </c>
      <c r="AD90" s="1384">
        <v>54.480755000000002</v>
      </c>
      <c r="AE90" s="1380">
        <v>43585</v>
      </c>
      <c r="AF90" s="1380">
        <v>10983</v>
      </c>
      <c r="AG90" s="1380">
        <v>54568</v>
      </c>
      <c r="AH90" s="1384">
        <v>53.405720000000002</v>
      </c>
      <c r="AI90" s="1380">
        <v>21362</v>
      </c>
      <c r="AJ90" s="1380">
        <v>6131</v>
      </c>
      <c r="AK90" s="1380">
        <v>27493</v>
      </c>
      <c r="AL90" s="1384">
        <v>107.886475</v>
      </c>
      <c r="AM90" s="1380">
        <v>64947</v>
      </c>
      <c r="AN90" s="1380">
        <v>17114</v>
      </c>
      <c r="AO90" s="1415">
        <v>82061</v>
      </c>
      <c r="AP90" s="681">
        <v>254904</v>
      </c>
      <c r="AR90" s="614"/>
      <c r="AT90" s="614">
        <v>220</v>
      </c>
      <c r="AU90" s="680">
        <v>53020</v>
      </c>
    </row>
    <row r="91" spans="1:47" ht="15" customHeight="1" x14ac:dyDescent="0.2">
      <c r="A91" s="610">
        <v>337001</v>
      </c>
      <c r="B91" s="307">
        <v>337001</v>
      </c>
      <c r="C91" s="608" t="s">
        <v>382</v>
      </c>
      <c r="D91" s="615">
        <v>0</v>
      </c>
      <c r="E91" s="620">
        <v>0</v>
      </c>
      <c r="F91" s="615">
        <v>0</v>
      </c>
      <c r="G91" s="661">
        <v>0</v>
      </c>
      <c r="H91" s="615">
        <v>0</v>
      </c>
      <c r="I91" s="661">
        <v>0</v>
      </c>
      <c r="J91" s="1394">
        <v>0</v>
      </c>
      <c r="K91" s="1162">
        <v>0</v>
      </c>
      <c r="L91" s="665">
        <v>0</v>
      </c>
      <c r="M91" s="1419">
        <v>0</v>
      </c>
      <c r="N91" s="615">
        <v>165</v>
      </c>
      <c r="O91" s="676">
        <v>9735</v>
      </c>
      <c r="P91" s="661">
        <v>-6035</v>
      </c>
      <c r="Q91" s="676">
        <v>3700</v>
      </c>
      <c r="R91" s="1383">
        <v>84</v>
      </c>
      <c r="S91" s="1346">
        <v>84000</v>
      </c>
      <c r="T91" s="1346">
        <v>21168</v>
      </c>
      <c r="U91" s="1346">
        <v>105168</v>
      </c>
      <c r="V91" s="1383">
        <v>104.25</v>
      </c>
      <c r="W91" s="1346">
        <v>52125</v>
      </c>
      <c r="X91" s="1346">
        <v>14960</v>
      </c>
      <c r="Y91" s="1346">
        <v>67085</v>
      </c>
      <c r="Z91" s="1383">
        <v>188.25</v>
      </c>
      <c r="AA91" s="1346">
        <v>136125</v>
      </c>
      <c r="AB91" s="1346">
        <v>36128</v>
      </c>
      <c r="AC91" s="1410">
        <v>172253</v>
      </c>
      <c r="AD91" s="1383">
        <v>84</v>
      </c>
      <c r="AE91" s="1346">
        <v>67200</v>
      </c>
      <c r="AF91" s="1346">
        <v>16934</v>
      </c>
      <c r="AG91" s="1346">
        <v>84134</v>
      </c>
      <c r="AH91" s="1383">
        <v>104.25</v>
      </c>
      <c r="AI91" s="1346">
        <v>41700</v>
      </c>
      <c r="AJ91" s="1346">
        <v>11968</v>
      </c>
      <c r="AK91" s="1346">
        <v>53668</v>
      </c>
      <c r="AL91" s="1383">
        <v>188.25</v>
      </c>
      <c r="AM91" s="1346">
        <v>108900</v>
      </c>
      <c r="AN91" s="1346">
        <v>28902</v>
      </c>
      <c r="AO91" s="1414">
        <v>137802</v>
      </c>
      <c r="AP91" s="678">
        <v>313755</v>
      </c>
      <c r="AR91" s="609"/>
      <c r="AT91" s="609">
        <v>0</v>
      </c>
      <c r="AU91" s="677">
        <v>0</v>
      </c>
    </row>
    <row r="92" spans="1:47" ht="15" customHeight="1" x14ac:dyDescent="0.2">
      <c r="A92" s="611">
        <v>340001</v>
      </c>
      <c r="B92" s="612">
        <v>340001</v>
      </c>
      <c r="C92" s="613" t="s">
        <v>376</v>
      </c>
      <c r="D92" s="616">
        <v>0</v>
      </c>
      <c r="E92" s="623">
        <v>0</v>
      </c>
      <c r="F92" s="616">
        <v>0</v>
      </c>
      <c r="G92" s="662">
        <v>0</v>
      </c>
      <c r="H92" s="616">
        <v>0</v>
      </c>
      <c r="I92" s="662">
        <v>0</v>
      </c>
      <c r="J92" s="1395">
        <v>0</v>
      </c>
      <c r="K92" s="1344">
        <v>0</v>
      </c>
      <c r="L92" s="667">
        <v>0</v>
      </c>
      <c r="M92" s="1420">
        <v>0</v>
      </c>
      <c r="N92" s="616">
        <v>28</v>
      </c>
      <c r="O92" s="679">
        <v>1652</v>
      </c>
      <c r="P92" s="662">
        <v>-1652</v>
      </c>
      <c r="Q92" s="679">
        <v>0</v>
      </c>
      <c r="R92" s="1384">
        <v>12.238099999999999</v>
      </c>
      <c r="S92" s="1380">
        <v>12238</v>
      </c>
      <c r="T92" s="1380">
        <v>3084</v>
      </c>
      <c r="U92" s="1380">
        <v>15322</v>
      </c>
      <c r="V92" s="1384">
        <v>11.142859999999999</v>
      </c>
      <c r="W92" s="1380">
        <v>5571</v>
      </c>
      <c r="X92" s="1380">
        <v>1599</v>
      </c>
      <c r="Y92" s="1380">
        <v>7170</v>
      </c>
      <c r="Z92" s="1384">
        <v>23.380959999999998</v>
      </c>
      <c r="AA92" s="1380">
        <v>17809</v>
      </c>
      <c r="AB92" s="1380">
        <v>4683</v>
      </c>
      <c r="AC92" s="1411">
        <v>22492</v>
      </c>
      <c r="AD92" s="1384">
        <v>12.238099999999999</v>
      </c>
      <c r="AE92" s="1380">
        <v>9790</v>
      </c>
      <c r="AF92" s="1380">
        <v>2467</v>
      </c>
      <c r="AG92" s="1380">
        <v>12257</v>
      </c>
      <c r="AH92" s="1384">
        <v>11.142859999999999</v>
      </c>
      <c r="AI92" s="1380">
        <v>4457</v>
      </c>
      <c r="AJ92" s="1380">
        <v>1279</v>
      </c>
      <c r="AK92" s="1380">
        <v>5736</v>
      </c>
      <c r="AL92" s="1384">
        <v>23.380959999999998</v>
      </c>
      <c r="AM92" s="1380">
        <v>14247</v>
      </c>
      <c r="AN92" s="1380">
        <v>3746</v>
      </c>
      <c r="AO92" s="1415">
        <v>17993</v>
      </c>
      <c r="AP92" s="681">
        <v>40485</v>
      </c>
      <c r="AR92" s="614"/>
      <c r="AT92" s="614">
        <v>0</v>
      </c>
      <c r="AU92" s="680">
        <v>0</v>
      </c>
    </row>
    <row r="93" spans="1:47" s="172" customFormat="1" ht="15" customHeight="1" thickBot="1" x14ac:dyDescent="0.25">
      <c r="A93" s="624"/>
      <c r="B93" s="625"/>
      <c r="C93" s="1342" t="s">
        <v>260</v>
      </c>
      <c r="D93" s="626">
        <v>20</v>
      </c>
      <c r="E93" s="658">
        <v>420000</v>
      </c>
      <c r="F93" s="626">
        <v>3</v>
      </c>
      <c r="G93" s="664">
        <v>18000</v>
      </c>
      <c r="H93" s="626">
        <v>7</v>
      </c>
      <c r="I93" s="664">
        <v>28000</v>
      </c>
      <c r="J93" s="1397">
        <v>46000</v>
      </c>
      <c r="K93" s="1159">
        <v>277</v>
      </c>
      <c r="L93" s="672">
        <v>71455</v>
      </c>
      <c r="M93" s="1422">
        <v>0</v>
      </c>
      <c r="N93" s="626">
        <v>1176</v>
      </c>
      <c r="O93" s="685">
        <v>69384</v>
      </c>
      <c r="P93" s="664">
        <v>-43618</v>
      </c>
      <c r="Q93" s="685">
        <v>25766</v>
      </c>
      <c r="R93" s="1386">
        <v>348.618855</v>
      </c>
      <c r="S93" s="1348">
        <v>348619</v>
      </c>
      <c r="T93" s="1348">
        <v>87852</v>
      </c>
      <c r="U93" s="1348">
        <v>436471</v>
      </c>
      <c r="V93" s="1386">
        <v>284.74020000000002</v>
      </c>
      <c r="W93" s="1348">
        <v>142370</v>
      </c>
      <c r="X93" s="1348">
        <v>40862</v>
      </c>
      <c r="Y93" s="1348">
        <v>183232</v>
      </c>
      <c r="Z93" s="1386">
        <v>633.35905500000001</v>
      </c>
      <c r="AA93" s="1348">
        <v>490989</v>
      </c>
      <c r="AB93" s="1348">
        <v>128714</v>
      </c>
      <c r="AC93" s="1412">
        <v>619703</v>
      </c>
      <c r="AD93" s="1386">
        <v>348.618855</v>
      </c>
      <c r="AE93" s="1348">
        <v>278895</v>
      </c>
      <c r="AF93" s="1348">
        <v>70280</v>
      </c>
      <c r="AG93" s="1348">
        <v>349175</v>
      </c>
      <c r="AH93" s="1386">
        <v>284.74020000000002</v>
      </c>
      <c r="AI93" s="1348">
        <v>113896</v>
      </c>
      <c r="AJ93" s="1348">
        <v>32688</v>
      </c>
      <c r="AK93" s="1348">
        <v>146584</v>
      </c>
      <c r="AL93" s="1386">
        <v>633.35905500000001</v>
      </c>
      <c r="AM93" s="1348">
        <v>392791</v>
      </c>
      <c r="AN93" s="1348">
        <v>102968</v>
      </c>
      <c r="AO93" s="1416">
        <v>495759</v>
      </c>
      <c r="AP93" s="687">
        <v>1678683</v>
      </c>
      <c r="AQ93"/>
      <c r="AR93" s="626">
        <v>0</v>
      </c>
      <c r="AS93"/>
      <c r="AT93" s="626">
        <v>502</v>
      </c>
      <c r="AU93" s="686">
        <v>120982</v>
      </c>
    </row>
    <row r="94" spans="1:47" ht="6.75" customHeight="1" thickTop="1" x14ac:dyDescent="0.2">
      <c r="A94" s="750"/>
      <c r="B94" s="751"/>
      <c r="C94" s="752"/>
      <c r="D94" s="744"/>
      <c r="E94" s="745"/>
      <c r="F94" s="746"/>
      <c r="G94" s="745"/>
      <c r="H94" s="747"/>
      <c r="I94" s="745"/>
      <c r="J94" s="745"/>
      <c r="K94" s="1161"/>
      <c r="L94" s="745"/>
      <c r="M94" s="745"/>
      <c r="N94" s="744"/>
      <c r="O94" s="748"/>
      <c r="P94" s="745"/>
      <c r="Q94" s="748"/>
      <c r="R94" s="1387"/>
      <c r="S94" s="749"/>
      <c r="T94" s="749"/>
      <c r="U94" s="749"/>
      <c r="V94" s="1387"/>
      <c r="W94" s="749"/>
      <c r="X94" s="749"/>
      <c r="Y94" s="749"/>
      <c r="Z94" s="1387"/>
      <c r="AA94" s="749"/>
      <c r="AB94" s="749"/>
      <c r="AC94" s="745"/>
      <c r="AD94" s="1387"/>
      <c r="AE94" s="749"/>
      <c r="AF94" s="749"/>
      <c r="AG94" s="749"/>
      <c r="AH94" s="1387"/>
      <c r="AI94" s="749"/>
      <c r="AJ94" s="749"/>
      <c r="AK94" s="749"/>
      <c r="AL94" s="1387"/>
      <c r="AM94" s="749"/>
      <c r="AN94" s="749"/>
      <c r="AO94" s="749"/>
      <c r="AP94" s="748"/>
      <c r="AR94" s="746"/>
      <c r="AT94" s="746"/>
      <c r="AU94" s="749"/>
    </row>
    <row r="95" spans="1:47" ht="15" customHeight="1" x14ac:dyDescent="0.2">
      <c r="A95" s="604">
        <v>341001</v>
      </c>
      <c r="B95" s="605">
        <v>341001</v>
      </c>
      <c r="C95" s="606" t="s">
        <v>267</v>
      </c>
      <c r="D95" s="617">
        <v>0</v>
      </c>
      <c r="E95" s="655">
        <v>0</v>
      </c>
      <c r="F95" s="617">
        <v>0</v>
      </c>
      <c r="G95" s="660">
        <v>0</v>
      </c>
      <c r="H95" s="617">
        <v>0</v>
      </c>
      <c r="I95" s="660">
        <v>0</v>
      </c>
      <c r="J95" s="1393">
        <v>0</v>
      </c>
      <c r="K95" s="1343">
        <v>186</v>
      </c>
      <c r="L95" s="669">
        <v>44826</v>
      </c>
      <c r="M95" s="1418">
        <v>0</v>
      </c>
      <c r="N95" s="617">
        <v>410</v>
      </c>
      <c r="O95" s="673">
        <v>24190</v>
      </c>
      <c r="P95" s="660">
        <v>-7790</v>
      </c>
      <c r="Q95" s="673">
        <v>16400</v>
      </c>
      <c r="R95" s="1382">
        <v>68.429075999999995</v>
      </c>
      <c r="S95" s="1379">
        <v>68429</v>
      </c>
      <c r="T95" s="1379">
        <v>17244</v>
      </c>
      <c r="U95" s="1379">
        <v>85673</v>
      </c>
      <c r="V95" s="1382">
        <v>35.100825999999998</v>
      </c>
      <c r="W95" s="1379">
        <v>17550</v>
      </c>
      <c r="X95" s="1379">
        <v>5037</v>
      </c>
      <c r="Y95" s="1379">
        <v>22587</v>
      </c>
      <c r="Z95" s="1382">
        <v>103.52990199999999</v>
      </c>
      <c r="AA95" s="1379">
        <v>85979</v>
      </c>
      <c r="AB95" s="1379">
        <v>22281</v>
      </c>
      <c r="AC95" s="670">
        <v>108260</v>
      </c>
      <c r="AD95" s="1382">
        <v>68.429075999999995</v>
      </c>
      <c r="AE95" s="1379">
        <v>54743</v>
      </c>
      <c r="AF95" s="1379">
        <v>13795</v>
      </c>
      <c r="AG95" s="1379">
        <v>68538</v>
      </c>
      <c r="AH95" s="1382">
        <v>35.100825999999998</v>
      </c>
      <c r="AI95" s="1379">
        <v>14040</v>
      </c>
      <c r="AJ95" s="1379">
        <v>4029</v>
      </c>
      <c r="AK95" s="1379">
        <v>18069</v>
      </c>
      <c r="AL95" s="1382">
        <v>103.52990199999999</v>
      </c>
      <c r="AM95" s="1379">
        <v>68783</v>
      </c>
      <c r="AN95" s="1379">
        <v>17824</v>
      </c>
      <c r="AO95" s="1413">
        <v>86607</v>
      </c>
      <c r="AP95" s="675">
        <v>256093</v>
      </c>
      <c r="AR95" s="607"/>
      <c r="AT95" s="607">
        <v>286</v>
      </c>
      <c r="AU95" s="674">
        <v>68926</v>
      </c>
    </row>
    <row r="96" spans="1:47" ht="15" customHeight="1" x14ac:dyDescent="0.2">
      <c r="A96" s="610">
        <v>343001</v>
      </c>
      <c r="B96" s="307">
        <v>343001</v>
      </c>
      <c r="C96" s="608" t="s">
        <v>394</v>
      </c>
      <c r="D96" s="615">
        <v>0</v>
      </c>
      <c r="E96" s="656">
        <v>0</v>
      </c>
      <c r="F96" s="615">
        <v>0</v>
      </c>
      <c r="G96" s="661">
        <v>0</v>
      </c>
      <c r="H96" s="615">
        <v>0</v>
      </c>
      <c r="I96" s="661">
        <v>0</v>
      </c>
      <c r="J96" s="1394">
        <v>0</v>
      </c>
      <c r="K96" s="1162">
        <v>228</v>
      </c>
      <c r="L96" s="665">
        <v>54948</v>
      </c>
      <c r="M96" s="1419">
        <v>0</v>
      </c>
      <c r="N96" s="615">
        <v>592</v>
      </c>
      <c r="O96" s="676">
        <v>34928</v>
      </c>
      <c r="P96" s="661">
        <v>-7706.380000000001</v>
      </c>
      <c r="Q96" s="676">
        <v>27221.62</v>
      </c>
      <c r="R96" s="1383">
        <v>42.5</v>
      </c>
      <c r="S96" s="1346">
        <v>42500</v>
      </c>
      <c r="T96" s="1346">
        <v>10710</v>
      </c>
      <c r="U96" s="1346">
        <v>53210</v>
      </c>
      <c r="V96" s="1383">
        <v>11</v>
      </c>
      <c r="W96" s="1346">
        <v>5500</v>
      </c>
      <c r="X96" s="1346">
        <v>1579</v>
      </c>
      <c r="Y96" s="1346">
        <v>7079</v>
      </c>
      <c r="Z96" s="1383">
        <v>53.5</v>
      </c>
      <c r="AA96" s="1346">
        <v>48000</v>
      </c>
      <c r="AB96" s="1346">
        <v>12289</v>
      </c>
      <c r="AC96" s="666">
        <v>60289</v>
      </c>
      <c r="AD96" s="1383">
        <v>42.5</v>
      </c>
      <c r="AE96" s="1346">
        <v>34000</v>
      </c>
      <c r="AF96" s="1346">
        <v>8568</v>
      </c>
      <c r="AG96" s="1346">
        <v>42568</v>
      </c>
      <c r="AH96" s="1383">
        <v>11</v>
      </c>
      <c r="AI96" s="1346">
        <v>4400</v>
      </c>
      <c r="AJ96" s="1346">
        <v>1263</v>
      </c>
      <c r="AK96" s="1346">
        <v>5663</v>
      </c>
      <c r="AL96" s="1383">
        <v>53.5</v>
      </c>
      <c r="AM96" s="1346">
        <v>38400</v>
      </c>
      <c r="AN96" s="1346">
        <v>9831</v>
      </c>
      <c r="AO96" s="1414">
        <v>48231</v>
      </c>
      <c r="AP96" s="678">
        <v>190689.62</v>
      </c>
      <c r="AR96" s="609"/>
      <c r="AT96" s="609">
        <v>546</v>
      </c>
      <c r="AU96" s="677">
        <v>131586</v>
      </c>
    </row>
    <row r="97" spans="1:47" ht="15" customHeight="1" x14ac:dyDescent="0.2">
      <c r="A97" s="610">
        <v>344001</v>
      </c>
      <c r="B97" s="307">
        <v>344001</v>
      </c>
      <c r="C97" s="608" t="s">
        <v>268</v>
      </c>
      <c r="D97" s="615">
        <v>0</v>
      </c>
      <c r="E97" s="656">
        <v>0</v>
      </c>
      <c r="F97" s="615">
        <v>0</v>
      </c>
      <c r="G97" s="661">
        <v>0</v>
      </c>
      <c r="H97" s="615">
        <v>0</v>
      </c>
      <c r="I97" s="661">
        <v>0</v>
      </c>
      <c r="J97" s="1394">
        <v>0</v>
      </c>
      <c r="K97" s="1162">
        <v>33</v>
      </c>
      <c r="L97" s="665">
        <v>10000</v>
      </c>
      <c r="M97" s="1651">
        <v>58034</v>
      </c>
      <c r="N97" s="615">
        <v>379</v>
      </c>
      <c r="O97" s="676">
        <v>22361</v>
      </c>
      <c r="P97" s="661">
        <v>4265</v>
      </c>
      <c r="Q97" s="676">
        <v>26626</v>
      </c>
      <c r="R97" s="1383">
        <v>43.580039999999997</v>
      </c>
      <c r="S97" s="1346">
        <v>43580</v>
      </c>
      <c r="T97" s="1346">
        <v>10982</v>
      </c>
      <c r="U97" s="1346">
        <v>54562</v>
      </c>
      <c r="V97" s="1383">
        <v>13</v>
      </c>
      <c r="W97" s="1346">
        <v>6500</v>
      </c>
      <c r="X97" s="1346">
        <v>1866</v>
      </c>
      <c r="Y97" s="1346">
        <v>8366</v>
      </c>
      <c r="Z97" s="1383">
        <v>56.580039999999997</v>
      </c>
      <c r="AA97" s="1346">
        <v>50080</v>
      </c>
      <c r="AB97" s="1346">
        <v>12848</v>
      </c>
      <c r="AC97" s="666">
        <v>62928</v>
      </c>
      <c r="AD97" s="1383">
        <v>43.580039999999997</v>
      </c>
      <c r="AE97" s="1346">
        <v>34864</v>
      </c>
      <c r="AF97" s="1346">
        <v>8786</v>
      </c>
      <c r="AG97" s="1346">
        <v>43650</v>
      </c>
      <c r="AH97" s="1383">
        <v>13</v>
      </c>
      <c r="AI97" s="1346">
        <v>5200</v>
      </c>
      <c r="AJ97" s="1346">
        <v>1492</v>
      </c>
      <c r="AK97" s="1346">
        <v>6692</v>
      </c>
      <c r="AL97" s="1383">
        <v>56.580039999999997</v>
      </c>
      <c r="AM97" s="1346">
        <v>40064</v>
      </c>
      <c r="AN97" s="1346">
        <v>10278</v>
      </c>
      <c r="AO97" s="1414">
        <v>50342</v>
      </c>
      <c r="AP97" s="678">
        <v>207930</v>
      </c>
      <c r="AR97" s="609"/>
      <c r="AT97" s="609">
        <v>374</v>
      </c>
      <c r="AU97" s="677">
        <v>90134</v>
      </c>
    </row>
    <row r="98" spans="1:47" ht="15" customHeight="1" x14ac:dyDescent="0.2">
      <c r="A98" s="610">
        <v>345001</v>
      </c>
      <c r="B98" s="307">
        <v>345001</v>
      </c>
      <c r="C98" s="608" t="s">
        <v>573</v>
      </c>
      <c r="D98" s="615">
        <v>0</v>
      </c>
      <c r="E98" s="656">
        <v>0</v>
      </c>
      <c r="F98" s="615">
        <v>0</v>
      </c>
      <c r="G98" s="661">
        <v>0</v>
      </c>
      <c r="H98" s="615">
        <v>0</v>
      </c>
      <c r="I98" s="661">
        <v>0</v>
      </c>
      <c r="J98" s="1394">
        <v>0</v>
      </c>
      <c r="K98" s="1162">
        <v>582</v>
      </c>
      <c r="L98" s="665">
        <v>140262</v>
      </c>
      <c r="M98" s="1419">
        <v>0</v>
      </c>
      <c r="N98" s="615">
        <v>2211</v>
      </c>
      <c r="O98" s="676">
        <v>130449</v>
      </c>
      <c r="P98" s="661">
        <v>0</v>
      </c>
      <c r="Q98" s="676">
        <v>130449</v>
      </c>
      <c r="R98" s="1383">
        <v>233</v>
      </c>
      <c r="S98" s="1346">
        <v>233000</v>
      </c>
      <c r="T98" s="1346">
        <v>58716</v>
      </c>
      <c r="U98" s="1346">
        <v>291716</v>
      </c>
      <c r="V98" s="1383">
        <v>41</v>
      </c>
      <c r="W98" s="1346">
        <v>20500</v>
      </c>
      <c r="X98" s="1346">
        <v>5884</v>
      </c>
      <c r="Y98" s="1346">
        <v>26384</v>
      </c>
      <c r="Z98" s="1383">
        <v>274</v>
      </c>
      <c r="AA98" s="1346">
        <v>253500</v>
      </c>
      <c r="AB98" s="1346">
        <v>64600</v>
      </c>
      <c r="AC98" s="666">
        <v>318100</v>
      </c>
      <c r="AD98" s="1383">
        <v>233</v>
      </c>
      <c r="AE98" s="1346">
        <v>186400</v>
      </c>
      <c r="AF98" s="1346">
        <v>46973</v>
      </c>
      <c r="AG98" s="1346">
        <v>233373</v>
      </c>
      <c r="AH98" s="1383">
        <v>41</v>
      </c>
      <c r="AI98" s="1346">
        <v>16400</v>
      </c>
      <c r="AJ98" s="1346">
        <v>4707</v>
      </c>
      <c r="AK98" s="1346">
        <v>21107</v>
      </c>
      <c r="AL98" s="1383">
        <v>274</v>
      </c>
      <c r="AM98" s="1346">
        <v>202800</v>
      </c>
      <c r="AN98" s="1346">
        <v>51680</v>
      </c>
      <c r="AO98" s="1414">
        <v>254480</v>
      </c>
      <c r="AP98" s="678">
        <v>843291</v>
      </c>
      <c r="AR98" s="609"/>
      <c r="AT98" s="609">
        <v>1542</v>
      </c>
      <c r="AU98" s="677">
        <v>371622</v>
      </c>
    </row>
    <row r="99" spans="1:47" ht="15" customHeight="1" x14ac:dyDescent="0.2">
      <c r="A99" s="611">
        <v>346001</v>
      </c>
      <c r="B99" s="612">
        <v>346001</v>
      </c>
      <c r="C99" s="613" t="s">
        <v>269</v>
      </c>
      <c r="D99" s="616">
        <v>0</v>
      </c>
      <c r="E99" s="657">
        <v>0</v>
      </c>
      <c r="F99" s="616">
        <v>0</v>
      </c>
      <c r="G99" s="662">
        <v>0</v>
      </c>
      <c r="H99" s="616">
        <v>0</v>
      </c>
      <c r="I99" s="662">
        <v>0</v>
      </c>
      <c r="J99" s="1395">
        <v>0</v>
      </c>
      <c r="K99" s="1344">
        <v>15</v>
      </c>
      <c r="L99" s="667">
        <v>3615</v>
      </c>
      <c r="M99" s="1420">
        <v>0</v>
      </c>
      <c r="N99" s="616">
        <v>219</v>
      </c>
      <c r="O99" s="679">
        <v>12921</v>
      </c>
      <c r="P99" s="662">
        <v>-12921</v>
      </c>
      <c r="Q99" s="679">
        <v>0</v>
      </c>
      <c r="R99" s="1384">
        <v>70.746989999999997</v>
      </c>
      <c r="S99" s="1380">
        <v>70747</v>
      </c>
      <c r="T99" s="1380">
        <v>17828</v>
      </c>
      <c r="U99" s="1380">
        <v>88575</v>
      </c>
      <c r="V99" s="1384">
        <v>21</v>
      </c>
      <c r="W99" s="1380">
        <v>10500</v>
      </c>
      <c r="X99" s="1380">
        <v>3014</v>
      </c>
      <c r="Y99" s="1380">
        <v>13514</v>
      </c>
      <c r="Z99" s="1384">
        <v>91.746989999999997</v>
      </c>
      <c r="AA99" s="1380">
        <v>81247</v>
      </c>
      <c r="AB99" s="1380">
        <v>20842</v>
      </c>
      <c r="AC99" s="668">
        <v>102089</v>
      </c>
      <c r="AD99" s="1384">
        <v>70.746989999999997</v>
      </c>
      <c r="AE99" s="1380">
        <v>56598</v>
      </c>
      <c r="AF99" s="1380">
        <v>14263</v>
      </c>
      <c r="AG99" s="1380">
        <v>70861</v>
      </c>
      <c r="AH99" s="1384">
        <v>21</v>
      </c>
      <c r="AI99" s="1380">
        <v>8400</v>
      </c>
      <c r="AJ99" s="1380">
        <v>2411</v>
      </c>
      <c r="AK99" s="1380">
        <v>10811</v>
      </c>
      <c r="AL99" s="1384">
        <v>91.746989999999997</v>
      </c>
      <c r="AM99" s="1380">
        <v>64998</v>
      </c>
      <c r="AN99" s="1380">
        <v>16674</v>
      </c>
      <c r="AO99" s="1415">
        <v>81672</v>
      </c>
      <c r="AP99" s="681">
        <v>187376</v>
      </c>
      <c r="AR99" s="614"/>
      <c r="AT99" s="614">
        <v>0</v>
      </c>
      <c r="AU99" s="680">
        <v>0</v>
      </c>
    </row>
    <row r="100" spans="1:47" ht="15" customHeight="1" x14ac:dyDescent="0.2">
      <c r="A100" s="604">
        <v>347001</v>
      </c>
      <c r="B100" s="605">
        <v>347001</v>
      </c>
      <c r="C100" s="606" t="s">
        <v>270</v>
      </c>
      <c r="D100" s="617">
        <v>42</v>
      </c>
      <c r="E100" s="655">
        <v>882000</v>
      </c>
      <c r="F100" s="617">
        <v>15</v>
      </c>
      <c r="G100" s="660">
        <v>90000</v>
      </c>
      <c r="H100" s="617">
        <v>17</v>
      </c>
      <c r="I100" s="660">
        <v>68000</v>
      </c>
      <c r="J100" s="1393">
        <v>158000</v>
      </c>
      <c r="K100" s="1343">
        <v>0</v>
      </c>
      <c r="L100" s="669">
        <v>10000</v>
      </c>
      <c r="M100" s="1418">
        <v>0</v>
      </c>
      <c r="N100" s="617">
        <v>217</v>
      </c>
      <c r="O100" s="673">
        <v>12803</v>
      </c>
      <c r="P100" s="660">
        <v>-12803</v>
      </c>
      <c r="Q100" s="673">
        <v>0</v>
      </c>
      <c r="R100" s="1382">
        <v>99</v>
      </c>
      <c r="S100" s="1379">
        <v>99000</v>
      </c>
      <c r="T100" s="1379">
        <v>24948</v>
      </c>
      <c r="U100" s="1379">
        <v>123948</v>
      </c>
      <c r="V100" s="1382">
        <v>26.541871999999998</v>
      </c>
      <c r="W100" s="1379">
        <v>13271</v>
      </c>
      <c r="X100" s="1379">
        <v>3809</v>
      </c>
      <c r="Y100" s="1379">
        <v>17080</v>
      </c>
      <c r="Z100" s="1382">
        <v>125.541872</v>
      </c>
      <c r="AA100" s="1379">
        <v>112271</v>
      </c>
      <c r="AB100" s="1379">
        <v>28757</v>
      </c>
      <c r="AC100" s="670">
        <v>141028</v>
      </c>
      <c r="AD100" s="1382">
        <v>99</v>
      </c>
      <c r="AE100" s="1379">
        <v>79200</v>
      </c>
      <c r="AF100" s="1379">
        <v>19958</v>
      </c>
      <c r="AG100" s="1379">
        <v>99158</v>
      </c>
      <c r="AH100" s="1382">
        <v>26.541871999999998</v>
      </c>
      <c r="AI100" s="1379">
        <v>10617</v>
      </c>
      <c r="AJ100" s="1379">
        <v>3047</v>
      </c>
      <c r="AK100" s="1379">
        <v>13664</v>
      </c>
      <c r="AL100" s="1382">
        <v>125.541872</v>
      </c>
      <c r="AM100" s="1379">
        <v>89817</v>
      </c>
      <c r="AN100" s="1379">
        <v>23005</v>
      </c>
      <c r="AO100" s="1413">
        <v>112822</v>
      </c>
      <c r="AP100" s="675">
        <v>1303850</v>
      </c>
      <c r="AR100" s="607"/>
      <c r="AT100" s="607">
        <v>90</v>
      </c>
      <c r="AU100" s="674">
        <v>21690</v>
      </c>
    </row>
    <row r="101" spans="1:47" ht="15" customHeight="1" x14ac:dyDescent="0.2">
      <c r="A101" s="610">
        <v>348001</v>
      </c>
      <c r="B101" s="307">
        <v>348001</v>
      </c>
      <c r="C101" s="608" t="s">
        <v>470</v>
      </c>
      <c r="D101" s="615">
        <v>0</v>
      </c>
      <c r="E101" s="656">
        <v>0</v>
      </c>
      <c r="F101" s="615">
        <v>0</v>
      </c>
      <c r="G101" s="661">
        <v>0</v>
      </c>
      <c r="H101" s="615">
        <v>0</v>
      </c>
      <c r="I101" s="661">
        <v>0</v>
      </c>
      <c r="J101" s="1394">
        <v>0</v>
      </c>
      <c r="K101" s="1162">
        <v>285</v>
      </c>
      <c r="L101" s="665">
        <v>68685</v>
      </c>
      <c r="M101" s="1651">
        <v>172610</v>
      </c>
      <c r="N101" s="615">
        <v>998</v>
      </c>
      <c r="O101" s="676">
        <v>58882</v>
      </c>
      <c r="P101" s="661">
        <v>-3835.239999999998</v>
      </c>
      <c r="Q101" s="676">
        <v>55046.76</v>
      </c>
      <c r="R101" s="1383">
        <v>81.286230000000003</v>
      </c>
      <c r="S101" s="1346">
        <v>81286</v>
      </c>
      <c r="T101" s="1346">
        <v>20484</v>
      </c>
      <c r="U101" s="1346">
        <v>101770</v>
      </c>
      <c r="V101" s="1383">
        <v>25.37189</v>
      </c>
      <c r="W101" s="1346">
        <v>12686</v>
      </c>
      <c r="X101" s="1346">
        <v>3641</v>
      </c>
      <c r="Y101" s="1346">
        <v>16327</v>
      </c>
      <c r="Z101" s="1383">
        <v>106.65812</v>
      </c>
      <c r="AA101" s="1346">
        <v>93972</v>
      </c>
      <c r="AB101" s="1346">
        <v>24125</v>
      </c>
      <c r="AC101" s="666">
        <v>118097</v>
      </c>
      <c r="AD101" s="1383">
        <v>81.286230000000003</v>
      </c>
      <c r="AE101" s="1346">
        <v>65029</v>
      </c>
      <c r="AF101" s="1346">
        <v>16387</v>
      </c>
      <c r="AG101" s="1346">
        <v>81416</v>
      </c>
      <c r="AH101" s="1383">
        <v>25.37189</v>
      </c>
      <c r="AI101" s="1346">
        <v>10149</v>
      </c>
      <c r="AJ101" s="1346">
        <v>2913</v>
      </c>
      <c r="AK101" s="1346">
        <v>13062</v>
      </c>
      <c r="AL101" s="1383">
        <v>106.65812</v>
      </c>
      <c r="AM101" s="1346">
        <v>75178</v>
      </c>
      <c r="AN101" s="1346">
        <v>19300</v>
      </c>
      <c r="AO101" s="1414">
        <v>94478</v>
      </c>
      <c r="AP101" s="678">
        <v>508916.76</v>
      </c>
      <c r="AR101" s="609"/>
      <c r="AT101" s="609">
        <v>834</v>
      </c>
      <c r="AU101" s="677">
        <v>200994</v>
      </c>
    </row>
    <row r="102" spans="1:47" ht="15" customHeight="1" x14ac:dyDescent="0.2">
      <c r="A102" s="610" t="s">
        <v>1232</v>
      </c>
      <c r="B102" s="307" t="s">
        <v>1232</v>
      </c>
      <c r="C102" s="1517" t="s">
        <v>1234</v>
      </c>
      <c r="D102" s="615"/>
      <c r="E102" s="656">
        <v>0</v>
      </c>
      <c r="F102" s="615">
        <v>0</v>
      </c>
      <c r="G102" s="661">
        <v>0</v>
      </c>
      <c r="H102" s="615">
        <v>0</v>
      </c>
      <c r="I102" s="661">
        <v>0</v>
      </c>
      <c r="J102" s="1394">
        <v>0</v>
      </c>
      <c r="K102" s="1162">
        <v>0</v>
      </c>
      <c r="L102" s="665">
        <v>10000</v>
      </c>
      <c r="M102" s="1419">
        <v>0</v>
      </c>
      <c r="N102" s="615"/>
      <c r="O102" s="676">
        <v>0</v>
      </c>
      <c r="P102" s="661">
        <v>0</v>
      </c>
      <c r="Q102" s="676">
        <v>0</v>
      </c>
      <c r="R102" s="1383">
        <v>16</v>
      </c>
      <c r="S102" s="1346">
        <v>16000</v>
      </c>
      <c r="T102" s="1346">
        <v>4032</v>
      </c>
      <c r="U102" s="1346">
        <v>20032</v>
      </c>
      <c r="V102" s="1383">
        <v>3</v>
      </c>
      <c r="W102" s="1346">
        <v>1500</v>
      </c>
      <c r="X102" s="1346">
        <v>431</v>
      </c>
      <c r="Y102" s="1346">
        <v>1931</v>
      </c>
      <c r="Z102" s="1383">
        <v>19</v>
      </c>
      <c r="AA102" s="1346">
        <v>17500</v>
      </c>
      <c r="AB102" s="1346">
        <v>4463</v>
      </c>
      <c r="AC102" s="666">
        <v>21963</v>
      </c>
      <c r="AD102" s="1383">
        <v>16</v>
      </c>
      <c r="AE102" s="1346">
        <v>12800</v>
      </c>
      <c r="AF102" s="1346">
        <v>3226</v>
      </c>
      <c r="AG102" s="1346">
        <v>16026</v>
      </c>
      <c r="AH102" s="1383">
        <v>3</v>
      </c>
      <c r="AI102" s="1346">
        <v>1200</v>
      </c>
      <c r="AJ102" s="1346">
        <v>344</v>
      </c>
      <c r="AK102" s="1346">
        <v>1544</v>
      </c>
      <c r="AL102" s="1383">
        <v>19</v>
      </c>
      <c r="AM102" s="1346">
        <v>14000</v>
      </c>
      <c r="AN102" s="1346">
        <v>3570</v>
      </c>
      <c r="AO102" s="1414">
        <v>17570</v>
      </c>
      <c r="AP102" s="678">
        <v>49533</v>
      </c>
      <c r="AR102" s="609"/>
      <c r="AT102" s="609">
        <v>38</v>
      </c>
      <c r="AU102" s="677">
        <v>10000</v>
      </c>
    </row>
    <row r="103" spans="1:47" ht="15" customHeight="1" x14ac:dyDescent="0.2">
      <c r="A103" s="610" t="s">
        <v>1233</v>
      </c>
      <c r="B103" s="307" t="s">
        <v>1233</v>
      </c>
      <c r="C103" s="1517" t="s">
        <v>1235</v>
      </c>
      <c r="D103" s="615"/>
      <c r="E103" s="656">
        <v>0</v>
      </c>
      <c r="F103" s="615">
        <v>0</v>
      </c>
      <c r="G103" s="661">
        <v>0</v>
      </c>
      <c r="H103" s="615">
        <v>0</v>
      </c>
      <c r="I103" s="661">
        <v>0</v>
      </c>
      <c r="J103" s="1394">
        <v>0</v>
      </c>
      <c r="K103" s="1162">
        <v>0</v>
      </c>
      <c r="L103" s="665">
        <v>0</v>
      </c>
      <c r="M103" s="1419">
        <v>0</v>
      </c>
      <c r="N103" s="615"/>
      <c r="O103" s="676">
        <v>0</v>
      </c>
      <c r="P103" s="661">
        <v>0</v>
      </c>
      <c r="Q103" s="676">
        <v>0</v>
      </c>
      <c r="R103" s="1383">
        <v>15</v>
      </c>
      <c r="S103" s="1346">
        <v>15000</v>
      </c>
      <c r="T103" s="1346">
        <v>3780</v>
      </c>
      <c r="U103" s="1346">
        <v>18780</v>
      </c>
      <c r="V103" s="1383">
        <v>10</v>
      </c>
      <c r="W103" s="1346">
        <v>5000</v>
      </c>
      <c r="X103" s="1346">
        <v>1435</v>
      </c>
      <c r="Y103" s="1346">
        <v>6435</v>
      </c>
      <c r="Z103" s="1383">
        <v>25</v>
      </c>
      <c r="AA103" s="1346">
        <v>20000</v>
      </c>
      <c r="AB103" s="1346">
        <v>5215</v>
      </c>
      <c r="AC103" s="666">
        <v>25215</v>
      </c>
      <c r="AD103" s="1383">
        <v>15</v>
      </c>
      <c r="AE103" s="1346">
        <v>12000</v>
      </c>
      <c r="AF103" s="1346">
        <v>3024</v>
      </c>
      <c r="AG103" s="1346">
        <v>15024</v>
      </c>
      <c r="AH103" s="1383">
        <v>10</v>
      </c>
      <c r="AI103" s="1346">
        <v>4000</v>
      </c>
      <c r="AJ103" s="1346">
        <v>1148</v>
      </c>
      <c r="AK103" s="1346">
        <v>5148</v>
      </c>
      <c r="AL103" s="1383">
        <v>25</v>
      </c>
      <c r="AM103" s="1346">
        <v>16000</v>
      </c>
      <c r="AN103" s="1346">
        <v>4172</v>
      </c>
      <c r="AO103" s="1414">
        <v>20172</v>
      </c>
      <c r="AP103" s="678">
        <v>45387</v>
      </c>
      <c r="AR103" s="609"/>
      <c r="AT103" s="609">
        <v>0</v>
      </c>
      <c r="AU103" s="677">
        <v>0</v>
      </c>
    </row>
    <row r="104" spans="1:47" ht="15" customHeight="1" x14ac:dyDescent="0.2">
      <c r="A104" s="611" t="s">
        <v>668</v>
      </c>
      <c r="B104" s="612" t="s">
        <v>668</v>
      </c>
      <c r="C104" s="613" t="s">
        <v>1084</v>
      </c>
      <c r="D104" s="616">
        <v>0</v>
      </c>
      <c r="E104" s="657">
        <v>0</v>
      </c>
      <c r="F104" s="616">
        <v>0</v>
      </c>
      <c r="G104" s="662">
        <v>0</v>
      </c>
      <c r="H104" s="616">
        <v>0</v>
      </c>
      <c r="I104" s="662">
        <v>0</v>
      </c>
      <c r="J104" s="1395">
        <v>0</v>
      </c>
      <c r="K104" s="1344">
        <v>0</v>
      </c>
      <c r="L104" s="667">
        <v>0</v>
      </c>
      <c r="M104" s="1420">
        <v>20070</v>
      </c>
      <c r="N104" s="616">
        <v>0</v>
      </c>
      <c r="O104" s="679">
        <v>0</v>
      </c>
      <c r="P104" s="662">
        <v>0</v>
      </c>
      <c r="Q104" s="679">
        <v>0</v>
      </c>
      <c r="R104" s="1384">
        <v>10.3484</v>
      </c>
      <c r="S104" s="1380">
        <v>10348</v>
      </c>
      <c r="T104" s="1380">
        <v>2608</v>
      </c>
      <c r="U104" s="1380">
        <v>12956</v>
      </c>
      <c r="V104" s="1384">
        <v>7.2186399999999997</v>
      </c>
      <c r="W104" s="1380">
        <v>3609</v>
      </c>
      <c r="X104" s="1380">
        <v>1036</v>
      </c>
      <c r="Y104" s="1380">
        <v>4645</v>
      </c>
      <c r="Z104" s="1384">
        <v>17.567039999999999</v>
      </c>
      <c r="AA104" s="1380">
        <v>13957</v>
      </c>
      <c r="AB104" s="1380">
        <v>3644</v>
      </c>
      <c r="AC104" s="668">
        <v>17601</v>
      </c>
      <c r="AD104" s="1384">
        <v>10.3484</v>
      </c>
      <c r="AE104" s="1380">
        <v>8279</v>
      </c>
      <c r="AF104" s="1380">
        <v>2086</v>
      </c>
      <c r="AG104" s="1380">
        <v>10365</v>
      </c>
      <c r="AH104" s="1384">
        <v>7.2186399999999997</v>
      </c>
      <c r="AI104" s="1380">
        <v>2887</v>
      </c>
      <c r="AJ104" s="1380">
        <v>829</v>
      </c>
      <c r="AK104" s="1380">
        <v>3716</v>
      </c>
      <c r="AL104" s="1384">
        <v>17.567039999999999</v>
      </c>
      <c r="AM104" s="1380">
        <v>11166</v>
      </c>
      <c r="AN104" s="1380">
        <v>2915</v>
      </c>
      <c r="AO104" s="1415">
        <v>14081</v>
      </c>
      <c r="AP104" s="681">
        <v>51752</v>
      </c>
      <c r="AR104" s="614"/>
      <c r="AT104" s="614">
        <v>0</v>
      </c>
      <c r="AU104" s="680">
        <v>0</v>
      </c>
    </row>
    <row r="105" spans="1:47" ht="15" customHeight="1" x14ac:dyDescent="0.2">
      <c r="A105" s="604" t="s">
        <v>483</v>
      </c>
      <c r="B105" s="605" t="s">
        <v>483</v>
      </c>
      <c r="C105" s="606" t="s">
        <v>813</v>
      </c>
      <c r="D105" s="617">
        <v>0</v>
      </c>
      <c r="E105" s="655">
        <v>0</v>
      </c>
      <c r="F105" s="617">
        <v>0</v>
      </c>
      <c r="G105" s="660">
        <v>0</v>
      </c>
      <c r="H105" s="617">
        <v>0</v>
      </c>
      <c r="I105" s="660">
        <v>0</v>
      </c>
      <c r="J105" s="1393">
        <v>0</v>
      </c>
      <c r="K105" s="1343">
        <v>31</v>
      </c>
      <c r="L105" s="669">
        <v>10000</v>
      </c>
      <c r="M105" s="1418">
        <v>0</v>
      </c>
      <c r="N105" s="617">
        <v>183</v>
      </c>
      <c r="O105" s="673">
        <v>10797</v>
      </c>
      <c r="P105" s="660">
        <v>8734</v>
      </c>
      <c r="Q105" s="673">
        <v>19531</v>
      </c>
      <c r="R105" s="1382">
        <v>21.332449999999998</v>
      </c>
      <c r="S105" s="1379">
        <v>21332</v>
      </c>
      <c r="T105" s="1379">
        <v>5376</v>
      </c>
      <c r="U105" s="1379">
        <v>26708</v>
      </c>
      <c r="V105" s="1382">
        <v>13.33334</v>
      </c>
      <c r="W105" s="1379">
        <v>6667</v>
      </c>
      <c r="X105" s="1379">
        <v>1913</v>
      </c>
      <c r="Y105" s="1379">
        <v>8580</v>
      </c>
      <c r="Z105" s="1382">
        <v>34.665790000000001</v>
      </c>
      <c r="AA105" s="1379">
        <v>27999</v>
      </c>
      <c r="AB105" s="1379">
        <v>7289</v>
      </c>
      <c r="AC105" s="670">
        <v>35288</v>
      </c>
      <c r="AD105" s="1382">
        <v>21.332449999999998</v>
      </c>
      <c r="AE105" s="1379">
        <v>17066</v>
      </c>
      <c r="AF105" s="1379">
        <v>4301</v>
      </c>
      <c r="AG105" s="1379">
        <v>21367</v>
      </c>
      <c r="AH105" s="1382">
        <v>13.33334</v>
      </c>
      <c r="AI105" s="1379">
        <v>5333</v>
      </c>
      <c r="AJ105" s="1379">
        <v>1531</v>
      </c>
      <c r="AK105" s="1379">
        <v>6864</v>
      </c>
      <c r="AL105" s="1382">
        <v>34.665790000000001</v>
      </c>
      <c r="AM105" s="1379">
        <v>22399</v>
      </c>
      <c r="AN105" s="1379">
        <v>5832</v>
      </c>
      <c r="AO105" s="1413">
        <v>28231</v>
      </c>
      <c r="AP105" s="675">
        <v>93050</v>
      </c>
      <c r="AR105" s="607"/>
      <c r="AT105" s="607">
        <v>165</v>
      </c>
      <c r="AU105" s="674">
        <v>39765</v>
      </c>
    </row>
    <row r="106" spans="1:47" ht="15" customHeight="1" x14ac:dyDescent="0.2">
      <c r="A106" s="610" t="s">
        <v>484</v>
      </c>
      <c r="B106" s="307" t="s">
        <v>484</v>
      </c>
      <c r="C106" s="608" t="s">
        <v>273</v>
      </c>
      <c r="D106" s="615">
        <v>0</v>
      </c>
      <c r="E106" s="656">
        <v>0</v>
      </c>
      <c r="F106" s="615">
        <v>0</v>
      </c>
      <c r="G106" s="661">
        <v>0</v>
      </c>
      <c r="H106" s="615">
        <v>0</v>
      </c>
      <c r="I106" s="661">
        <v>0</v>
      </c>
      <c r="J106" s="1394">
        <v>0</v>
      </c>
      <c r="K106" s="1162">
        <v>0</v>
      </c>
      <c r="L106" s="665">
        <v>0</v>
      </c>
      <c r="M106" s="1419">
        <v>0</v>
      </c>
      <c r="N106" s="615">
        <v>154</v>
      </c>
      <c r="O106" s="676">
        <v>9086</v>
      </c>
      <c r="P106" s="661">
        <v>-9086</v>
      </c>
      <c r="Q106" s="676">
        <v>0</v>
      </c>
      <c r="R106" s="1383">
        <v>48.882739999999998</v>
      </c>
      <c r="S106" s="1346">
        <v>48883</v>
      </c>
      <c r="T106" s="1346">
        <v>12319</v>
      </c>
      <c r="U106" s="1346">
        <v>61202</v>
      </c>
      <c r="V106" s="1383">
        <v>19.891929999999999</v>
      </c>
      <c r="W106" s="1346">
        <v>9946</v>
      </c>
      <c r="X106" s="1346">
        <v>2855</v>
      </c>
      <c r="Y106" s="1346">
        <v>12801</v>
      </c>
      <c r="Z106" s="1383">
        <v>68.77467</v>
      </c>
      <c r="AA106" s="1346">
        <v>58829</v>
      </c>
      <c r="AB106" s="1346">
        <v>15174</v>
      </c>
      <c r="AC106" s="666">
        <v>74003</v>
      </c>
      <c r="AD106" s="1383">
        <v>48.882739999999998</v>
      </c>
      <c r="AE106" s="1346">
        <v>39106</v>
      </c>
      <c r="AF106" s="1346">
        <v>9855</v>
      </c>
      <c r="AG106" s="1346">
        <v>48961</v>
      </c>
      <c r="AH106" s="1383">
        <v>19.891929999999999</v>
      </c>
      <c r="AI106" s="1346">
        <v>7957</v>
      </c>
      <c r="AJ106" s="1346">
        <v>2284</v>
      </c>
      <c r="AK106" s="1346">
        <v>10241</v>
      </c>
      <c r="AL106" s="1383">
        <v>68.77467</v>
      </c>
      <c r="AM106" s="1346">
        <v>47063</v>
      </c>
      <c r="AN106" s="1346">
        <v>12139</v>
      </c>
      <c r="AO106" s="1414">
        <v>59202</v>
      </c>
      <c r="AP106" s="678">
        <v>133205</v>
      </c>
      <c r="AR106" s="609"/>
      <c r="AT106" s="609">
        <v>0</v>
      </c>
      <c r="AU106" s="677">
        <v>0</v>
      </c>
    </row>
    <row r="107" spans="1:47" ht="15" customHeight="1" x14ac:dyDescent="0.2">
      <c r="A107" s="610" t="s">
        <v>669</v>
      </c>
      <c r="B107" s="307" t="s">
        <v>669</v>
      </c>
      <c r="C107" s="608" t="s">
        <v>799</v>
      </c>
      <c r="D107" s="615">
        <v>0</v>
      </c>
      <c r="E107" s="656">
        <v>0</v>
      </c>
      <c r="F107" s="615">
        <v>0</v>
      </c>
      <c r="G107" s="661">
        <v>0</v>
      </c>
      <c r="H107" s="615">
        <v>0</v>
      </c>
      <c r="I107" s="661">
        <v>0</v>
      </c>
      <c r="J107" s="1394">
        <v>0</v>
      </c>
      <c r="K107" s="1162">
        <v>6</v>
      </c>
      <c r="L107" s="665">
        <v>10000</v>
      </c>
      <c r="M107" s="1419">
        <v>0</v>
      </c>
      <c r="N107" s="615">
        <v>67</v>
      </c>
      <c r="O107" s="676">
        <v>3953</v>
      </c>
      <c r="P107" s="661">
        <v>-3953</v>
      </c>
      <c r="Q107" s="676">
        <v>0</v>
      </c>
      <c r="R107" s="1383">
        <v>7.9999800000000008</v>
      </c>
      <c r="S107" s="1346">
        <v>8000</v>
      </c>
      <c r="T107" s="1346">
        <v>2016</v>
      </c>
      <c r="U107" s="1346">
        <v>10016</v>
      </c>
      <c r="V107" s="1383">
        <v>2.3333300000000001</v>
      </c>
      <c r="W107" s="1346">
        <v>1167</v>
      </c>
      <c r="X107" s="1346">
        <v>335</v>
      </c>
      <c r="Y107" s="1346">
        <v>1502</v>
      </c>
      <c r="Z107" s="1383">
        <v>10.333310000000001</v>
      </c>
      <c r="AA107" s="1346">
        <v>9167</v>
      </c>
      <c r="AB107" s="1346">
        <v>2351</v>
      </c>
      <c r="AC107" s="666">
        <v>11518</v>
      </c>
      <c r="AD107" s="1383">
        <v>7.9999800000000008</v>
      </c>
      <c r="AE107" s="1346">
        <v>6400</v>
      </c>
      <c r="AF107" s="1346">
        <v>1613</v>
      </c>
      <c r="AG107" s="1346">
        <v>8013</v>
      </c>
      <c r="AH107" s="1383">
        <v>2.3333300000000001</v>
      </c>
      <c r="AI107" s="1346">
        <v>933</v>
      </c>
      <c r="AJ107" s="1346">
        <v>268</v>
      </c>
      <c r="AK107" s="1346">
        <v>1201</v>
      </c>
      <c r="AL107" s="1383">
        <v>10.333310000000001</v>
      </c>
      <c r="AM107" s="1346">
        <v>7333</v>
      </c>
      <c r="AN107" s="1346">
        <v>1881</v>
      </c>
      <c r="AO107" s="1414">
        <v>9214</v>
      </c>
      <c r="AP107" s="678">
        <v>30732</v>
      </c>
      <c r="AR107" s="609"/>
      <c r="AT107" s="609">
        <v>63</v>
      </c>
      <c r="AU107" s="677">
        <v>15183</v>
      </c>
    </row>
    <row r="108" spans="1:47" ht="15" customHeight="1" x14ac:dyDescent="0.2">
      <c r="A108" s="610" t="s">
        <v>485</v>
      </c>
      <c r="B108" s="307" t="s">
        <v>485</v>
      </c>
      <c r="C108" s="608" t="s">
        <v>388</v>
      </c>
      <c r="D108" s="615">
        <v>0</v>
      </c>
      <c r="E108" s="656">
        <v>0</v>
      </c>
      <c r="F108" s="615">
        <v>0</v>
      </c>
      <c r="G108" s="661">
        <v>0</v>
      </c>
      <c r="H108" s="615">
        <v>0</v>
      </c>
      <c r="I108" s="661">
        <v>0</v>
      </c>
      <c r="J108" s="1394">
        <v>0</v>
      </c>
      <c r="K108" s="1162">
        <v>0</v>
      </c>
      <c r="L108" s="665">
        <v>0</v>
      </c>
      <c r="M108" s="1419">
        <v>0</v>
      </c>
      <c r="N108" s="615">
        <v>120</v>
      </c>
      <c r="O108" s="676">
        <v>7080</v>
      </c>
      <c r="P108" s="661">
        <v>-7080</v>
      </c>
      <c r="Q108" s="676">
        <v>0</v>
      </c>
      <c r="R108" s="1383">
        <v>47.314450000000001</v>
      </c>
      <c r="S108" s="1346">
        <v>47314</v>
      </c>
      <c r="T108" s="1346">
        <v>11923</v>
      </c>
      <c r="U108" s="1346">
        <v>59237</v>
      </c>
      <c r="V108" s="1383">
        <v>23.56326</v>
      </c>
      <c r="W108" s="1346">
        <v>11782</v>
      </c>
      <c r="X108" s="1346">
        <v>3381</v>
      </c>
      <c r="Y108" s="1346">
        <v>15163</v>
      </c>
      <c r="Z108" s="1383">
        <v>70.877710000000008</v>
      </c>
      <c r="AA108" s="1346">
        <v>59096</v>
      </c>
      <c r="AB108" s="1346">
        <v>15304</v>
      </c>
      <c r="AC108" s="666">
        <v>74400</v>
      </c>
      <c r="AD108" s="1383">
        <v>47.314450000000001</v>
      </c>
      <c r="AE108" s="1346">
        <v>37852</v>
      </c>
      <c r="AF108" s="1346">
        <v>9539</v>
      </c>
      <c r="AG108" s="1346">
        <v>47391</v>
      </c>
      <c r="AH108" s="1383">
        <v>23.56326</v>
      </c>
      <c r="AI108" s="1346">
        <v>9425</v>
      </c>
      <c r="AJ108" s="1346">
        <v>2705</v>
      </c>
      <c r="AK108" s="1346">
        <v>12130</v>
      </c>
      <c r="AL108" s="1383">
        <v>70.877710000000008</v>
      </c>
      <c r="AM108" s="1346">
        <v>47277</v>
      </c>
      <c r="AN108" s="1346">
        <v>12244</v>
      </c>
      <c r="AO108" s="1414">
        <v>59521</v>
      </c>
      <c r="AP108" s="678">
        <v>133921</v>
      </c>
      <c r="AR108" s="609"/>
      <c r="AT108" s="609">
        <v>0</v>
      </c>
      <c r="AU108" s="677">
        <v>0</v>
      </c>
    </row>
    <row r="109" spans="1:47" ht="15" customHeight="1" x14ac:dyDescent="0.2">
      <c r="A109" s="611" t="s">
        <v>528</v>
      </c>
      <c r="B109" s="612" t="s">
        <v>528</v>
      </c>
      <c r="C109" s="613" t="s">
        <v>529</v>
      </c>
      <c r="D109" s="616">
        <v>0</v>
      </c>
      <c r="E109" s="657">
        <v>0</v>
      </c>
      <c r="F109" s="616">
        <v>0</v>
      </c>
      <c r="G109" s="662">
        <v>0</v>
      </c>
      <c r="H109" s="616">
        <v>0</v>
      </c>
      <c r="I109" s="662">
        <v>0</v>
      </c>
      <c r="J109" s="1395">
        <v>0</v>
      </c>
      <c r="K109" s="1344">
        <v>33</v>
      </c>
      <c r="L109" s="667">
        <v>10000</v>
      </c>
      <c r="M109" s="1420">
        <v>0</v>
      </c>
      <c r="N109" s="616">
        <v>269</v>
      </c>
      <c r="O109" s="679">
        <v>15871</v>
      </c>
      <c r="P109" s="662">
        <v>87610</v>
      </c>
      <c r="Q109" s="679">
        <v>103481</v>
      </c>
      <c r="R109" s="1384">
        <v>67</v>
      </c>
      <c r="S109" s="1380">
        <v>67000</v>
      </c>
      <c r="T109" s="1380">
        <v>16884</v>
      </c>
      <c r="U109" s="1380">
        <v>83884</v>
      </c>
      <c r="V109" s="1384">
        <v>34.90099</v>
      </c>
      <c r="W109" s="1380">
        <v>17450</v>
      </c>
      <c r="X109" s="1380">
        <v>5008</v>
      </c>
      <c r="Y109" s="1380">
        <v>22458</v>
      </c>
      <c r="Z109" s="1384">
        <v>101.90099000000001</v>
      </c>
      <c r="AA109" s="1380">
        <v>84450</v>
      </c>
      <c r="AB109" s="1380">
        <v>21892</v>
      </c>
      <c r="AC109" s="668">
        <v>106342</v>
      </c>
      <c r="AD109" s="1384">
        <v>67</v>
      </c>
      <c r="AE109" s="1380">
        <v>53600</v>
      </c>
      <c r="AF109" s="1380">
        <v>13507</v>
      </c>
      <c r="AG109" s="1380">
        <v>67107</v>
      </c>
      <c r="AH109" s="1384">
        <v>34.90099</v>
      </c>
      <c r="AI109" s="1380">
        <v>13960</v>
      </c>
      <c r="AJ109" s="1380">
        <v>4007</v>
      </c>
      <c r="AK109" s="1380">
        <v>17967</v>
      </c>
      <c r="AL109" s="1384">
        <v>101.90099000000001</v>
      </c>
      <c r="AM109" s="1380">
        <v>67560</v>
      </c>
      <c r="AN109" s="1380">
        <v>17514</v>
      </c>
      <c r="AO109" s="1415">
        <v>85074</v>
      </c>
      <c r="AP109" s="681">
        <v>304897</v>
      </c>
      <c r="AR109" s="614"/>
      <c r="AT109" s="614">
        <v>182</v>
      </c>
      <c r="AU109" s="680">
        <v>43862</v>
      </c>
    </row>
    <row r="110" spans="1:47" ht="15" customHeight="1" x14ac:dyDescent="0.2">
      <c r="A110" s="604" t="s">
        <v>486</v>
      </c>
      <c r="B110" s="605" t="s">
        <v>486</v>
      </c>
      <c r="C110" s="606" t="s">
        <v>309</v>
      </c>
      <c r="D110" s="617">
        <v>0</v>
      </c>
      <c r="E110" s="655">
        <v>0</v>
      </c>
      <c r="F110" s="617">
        <v>0</v>
      </c>
      <c r="G110" s="660">
        <v>0</v>
      </c>
      <c r="H110" s="617">
        <v>0</v>
      </c>
      <c r="I110" s="660">
        <v>0</v>
      </c>
      <c r="J110" s="1393">
        <v>0</v>
      </c>
      <c r="K110" s="1343">
        <v>2</v>
      </c>
      <c r="L110" s="669">
        <v>482</v>
      </c>
      <c r="M110" s="1418">
        <v>0</v>
      </c>
      <c r="N110" s="617">
        <v>122</v>
      </c>
      <c r="O110" s="673">
        <v>7198</v>
      </c>
      <c r="P110" s="660">
        <v>-7198</v>
      </c>
      <c r="Q110" s="673">
        <v>0</v>
      </c>
      <c r="R110" s="1382">
        <v>24.518079999999998</v>
      </c>
      <c r="S110" s="1379">
        <v>24518</v>
      </c>
      <c r="T110" s="1379">
        <v>6179</v>
      </c>
      <c r="U110" s="1379">
        <v>30697</v>
      </c>
      <c r="V110" s="1382">
        <v>15</v>
      </c>
      <c r="W110" s="1379">
        <v>7500</v>
      </c>
      <c r="X110" s="1379">
        <v>2153</v>
      </c>
      <c r="Y110" s="1379">
        <v>9653</v>
      </c>
      <c r="Z110" s="1382">
        <v>39.518079999999998</v>
      </c>
      <c r="AA110" s="1379">
        <v>32018</v>
      </c>
      <c r="AB110" s="1379">
        <v>8332</v>
      </c>
      <c r="AC110" s="670">
        <v>40350</v>
      </c>
      <c r="AD110" s="1382">
        <v>24.518079999999998</v>
      </c>
      <c r="AE110" s="1379">
        <v>19614</v>
      </c>
      <c r="AF110" s="1379">
        <v>4943</v>
      </c>
      <c r="AG110" s="1379">
        <v>24557</v>
      </c>
      <c r="AH110" s="1382">
        <v>15</v>
      </c>
      <c r="AI110" s="1379">
        <v>6000</v>
      </c>
      <c r="AJ110" s="1379">
        <v>1722</v>
      </c>
      <c r="AK110" s="1379">
        <v>7722</v>
      </c>
      <c r="AL110" s="1382">
        <v>39.518079999999998</v>
      </c>
      <c r="AM110" s="1379">
        <v>25614</v>
      </c>
      <c r="AN110" s="1379">
        <v>6665</v>
      </c>
      <c r="AO110" s="1413">
        <v>32279</v>
      </c>
      <c r="AP110" s="675">
        <v>73111</v>
      </c>
      <c r="AR110" s="607"/>
      <c r="AT110" s="607">
        <v>0</v>
      </c>
      <c r="AU110" s="674">
        <v>0</v>
      </c>
    </row>
    <row r="111" spans="1:47" ht="15" customHeight="1" x14ac:dyDescent="0.2">
      <c r="A111" s="610" t="s">
        <v>487</v>
      </c>
      <c r="B111" s="307" t="s">
        <v>487</v>
      </c>
      <c r="C111" s="608" t="s">
        <v>264</v>
      </c>
      <c r="D111" s="615">
        <v>0</v>
      </c>
      <c r="E111" s="656">
        <v>0</v>
      </c>
      <c r="F111" s="615">
        <v>0</v>
      </c>
      <c r="G111" s="661">
        <v>0</v>
      </c>
      <c r="H111" s="615">
        <v>0</v>
      </c>
      <c r="I111" s="661">
        <v>0</v>
      </c>
      <c r="J111" s="1394">
        <v>0</v>
      </c>
      <c r="K111" s="1162">
        <v>58</v>
      </c>
      <c r="L111" s="665">
        <v>13978</v>
      </c>
      <c r="M111" s="1419">
        <v>0</v>
      </c>
      <c r="N111" s="615">
        <v>216</v>
      </c>
      <c r="O111" s="676">
        <v>12744</v>
      </c>
      <c r="P111" s="661">
        <v>-12744</v>
      </c>
      <c r="Q111" s="676">
        <v>0</v>
      </c>
      <c r="R111" s="1383">
        <v>41.610645999999996</v>
      </c>
      <c r="S111" s="1346">
        <v>41611</v>
      </c>
      <c r="T111" s="1346">
        <v>10486</v>
      </c>
      <c r="U111" s="1346">
        <v>52097</v>
      </c>
      <c r="V111" s="1383">
        <v>14.064815000000001</v>
      </c>
      <c r="W111" s="1346">
        <v>7032</v>
      </c>
      <c r="X111" s="1346">
        <v>2018</v>
      </c>
      <c r="Y111" s="1346">
        <v>9050</v>
      </c>
      <c r="Z111" s="1383">
        <v>55.675460999999999</v>
      </c>
      <c r="AA111" s="1346">
        <v>48643</v>
      </c>
      <c r="AB111" s="1346">
        <v>12504</v>
      </c>
      <c r="AC111" s="666">
        <v>61147</v>
      </c>
      <c r="AD111" s="1383">
        <v>41.610645999999996</v>
      </c>
      <c r="AE111" s="1346">
        <v>33289</v>
      </c>
      <c r="AF111" s="1346">
        <v>8389</v>
      </c>
      <c r="AG111" s="1346">
        <v>41678</v>
      </c>
      <c r="AH111" s="1383">
        <v>14.064815000000001</v>
      </c>
      <c r="AI111" s="1346">
        <v>5626</v>
      </c>
      <c r="AJ111" s="1346">
        <v>1615</v>
      </c>
      <c r="AK111" s="1346">
        <v>7241</v>
      </c>
      <c r="AL111" s="1383">
        <v>55.675460999999999</v>
      </c>
      <c r="AM111" s="1346">
        <v>38915</v>
      </c>
      <c r="AN111" s="1346">
        <v>10004</v>
      </c>
      <c r="AO111" s="1414">
        <v>48919</v>
      </c>
      <c r="AP111" s="678">
        <v>124044</v>
      </c>
      <c r="AR111" s="609"/>
      <c r="AT111" s="609">
        <v>141</v>
      </c>
      <c r="AU111" s="677">
        <v>33981</v>
      </c>
    </row>
    <row r="112" spans="1:47" ht="15" customHeight="1" x14ac:dyDescent="0.2">
      <c r="A112" s="610" t="s">
        <v>488</v>
      </c>
      <c r="B112" s="307" t="s">
        <v>488</v>
      </c>
      <c r="C112" s="608" t="s">
        <v>274</v>
      </c>
      <c r="D112" s="615">
        <v>0</v>
      </c>
      <c r="E112" s="656">
        <v>0</v>
      </c>
      <c r="F112" s="615">
        <v>0</v>
      </c>
      <c r="G112" s="661">
        <v>0</v>
      </c>
      <c r="H112" s="615">
        <v>0</v>
      </c>
      <c r="I112" s="661">
        <v>0</v>
      </c>
      <c r="J112" s="1394">
        <v>0</v>
      </c>
      <c r="K112" s="1162">
        <v>175</v>
      </c>
      <c r="L112" s="665">
        <v>42175</v>
      </c>
      <c r="M112" s="1419">
        <v>0</v>
      </c>
      <c r="N112" s="615">
        <v>504</v>
      </c>
      <c r="O112" s="676">
        <v>29736</v>
      </c>
      <c r="P112" s="661">
        <v>-26516</v>
      </c>
      <c r="Q112" s="676">
        <v>3220</v>
      </c>
      <c r="R112" s="1383">
        <v>43</v>
      </c>
      <c r="S112" s="1346">
        <v>43000</v>
      </c>
      <c r="T112" s="1346">
        <v>10836</v>
      </c>
      <c r="U112" s="1346">
        <v>53836</v>
      </c>
      <c r="V112" s="1383">
        <v>11</v>
      </c>
      <c r="W112" s="1346">
        <v>5500</v>
      </c>
      <c r="X112" s="1346">
        <v>1579</v>
      </c>
      <c r="Y112" s="1346">
        <v>7079</v>
      </c>
      <c r="Z112" s="1383">
        <v>54</v>
      </c>
      <c r="AA112" s="1346">
        <v>48500</v>
      </c>
      <c r="AB112" s="1346">
        <v>12415</v>
      </c>
      <c r="AC112" s="666">
        <v>60915</v>
      </c>
      <c r="AD112" s="1383">
        <v>43</v>
      </c>
      <c r="AE112" s="1346">
        <v>34400</v>
      </c>
      <c r="AF112" s="1346">
        <v>8669</v>
      </c>
      <c r="AG112" s="1346">
        <v>43069</v>
      </c>
      <c r="AH112" s="1383">
        <v>11</v>
      </c>
      <c r="AI112" s="1346">
        <v>4400</v>
      </c>
      <c r="AJ112" s="1346">
        <v>1263</v>
      </c>
      <c r="AK112" s="1346">
        <v>5663</v>
      </c>
      <c r="AL112" s="1383">
        <v>54</v>
      </c>
      <c r="AM112" s="1346">
        <v>38800</v>
      </c>
      <c r="AN112" s="1346">
        <v>9932</v>
      </c>
      <c r="AO112" s="1414">
        <v>48732</v>
      </c>
      <c r="AP112" s="678">
        <v>155042</v>
      </c>
      <c r="AR112" s="609"/>
      <c r="AT112" s="609">
        <v>517</v>
      </c>
      <c r="AU112" s="677">
        <v>124597</v>
      </c>
    </row>
    <row r="113" spans="1:47" ht="15" customHeight="1" x14ac:dyDescent="0.2">
      <c r="A113" s="610" t="s">
        <v>489</v>
      </c>
      <c r="B113" s="307" t="s">
        <v>489</v>
      </c>
      <c r="C113" s="608" t="s">
        <v>275</v>
      </c>
      <c r="D113" s="615">
        <v>0</v>
      </c>
      <c r="E113" s="656">
        <v>0</v>
      </c>
      <c r="F113" s="615">
        <v>0</v>
      </c>
      <c r="G113" s="661">
        <v>0</v>
      </c>
      <c r="H113" s="615">
        <v>0</v>
      </c>
      <c r="I113" s="661">
        <v>0</v>
      </c>
      <c r="J113" s="1394">
        <v>0</v>
      </c>
      <c r="K113" s="1162">
        <v>14</v>
      </c>
      <c r="L113" s="665">
        <v>10000</v>
      </c>
      <c r="M113" s="1419">
        <v>0</v>
      </c>
      <c r="N113" s="615">
        <v>75</v>
      </c>
      <c r="O113" s="676">
        <v>4425</v>
      </c>
      <c r="P113" s="661">
        <v>-4425</v>
      </c>
      <c r="Q113" s="676">
        <v>0</v>
      </c>
      <c r="R113" s="1383">
        <v>5</v>
      </c>
      <c r="S113" s="1346">
        <v>5000</v>
      </c>
      <c r="T113" s="1346">
        <v>1260</v>
      </c>
      <c r="U113" s="1346">
        <v>6260</v>
      </c>
      <c r="V113" s="1383">
        <v>9</v>
      </c>
      <c r="W113" s="1346">
        <v>4500</v>
      </c>
      <c r="X113" s="1346">
        <v>1292</v>
      </c>
      <c r="Y113" s="1346">
        <v>5792</v>
      </c>
      <c r="Z113" s="1383">
        <v>14</v>
      </c>
      <c r="AA113" s="1346">
        <v>9500</v>
      </c>
      <c r="AB113" s="1346">
        <v>2552</v>
      </c>
      <c r="AC113" s="666">
        <v>12052</v>
      </c>
      <c r="AD113" s="1383">
        <v>5</v>
      </c>
      <c r="AE113" s="1346">
        <v>4000</v>
      </c>
      <c r="AF113" s="1346">
        <v>1008</v>
      </c>
      <c r="AG113" s="1346">
        <v>5008</v>
      </c>
      <c r="AH113" s="1383">
        <v>9</v>
      </c>
      <c r="AI113" s="1346">
        <v>3600</v>
      </c>
      <c r="AJ113" s="1346">
        <v>1033</v>
      </c>
      <c r="AK113" s="1346">
        <v>4633</v>
      </c>
      <c r="AL113" s="1383">
        <v>14</v>
      </c>
      <c r="AM113" s="1346">
        <v>7600</v>
      </c>
      <c r="AN113" s="1346">
        <v>2041</v>
      </c>
      <c r="AO113" s="1414">
        <v>9641</v>
      </c>
      <c r="AP113" s="678">
        <v>31693</v>
      </c>
      <c r="AR113" s="609"/>
      <c r="AT113" s="609">
        <v>51</v>
      </c>
      <c r="AU113" s="677">
        <v>12291</v>
      </c>
    </row>
    <row r="114" spans="1:47" ht="15" customHeight="1" x14ac:dyDescent="0.2">
      <c r="A114" s="611" t="s">
        <v>490</v>
      </c>
      <c r="B114" s="612" t="s">
        <v>490</v>
      </c>
      <c r="C114" s="613" t="s">
        <v>276</v>
      </c>
      <c r="D114" s="616">
        <v>0</v>
      </c>
      <c r="E114" s="657">
        <v>0</v>
      </c>
      <c r="F114" s="616">
        <v>0</v>
      </c>
      <c r="G114" s="662">
        <v>0</v>
      </c>
      <c r="H114" s="616">
        <v>0</v>
      </c>
      <c r="I114" s="662">
        <v>0</v>
      </c>
      <c r="J114" s="1395">
        <v>0</v>
      </c>
      <c r="K114" s="1344">
        <v>132</v>
      </c>
      <c r="L114" s="667">
        <v>31812</v>
      </c>
      <c r="M114" s="1420">
        <v>0</v>
      </c>
      <c r="N114" s="616">
        <v>355</v>
      </c>
      <c r="O114" s="679">
        <v>20945</v>
      </c>
      <c r="P114" s="662">
        <v>-19040.240000000002</v>
      </c>
      <c r="Q114" s="679">
        <v>1904.7599999999984</v>
      </c>
      <c r="R114" s="1384">
        <v>107</v>
      </c>
      <c r="S114" s="1380">
        <v>107000</v>
      </c>
      <c r="T114" s="1380">
        <v>26964</v>
      </c>
      <c r="U114" s="1380">
        <v>133964</v>
      </c>
      <c r="V114" s="1384">
        <v>33.5</v>
      </c>
      <c r="W114" s="1380">
        <v>16750</v>
      </c>
      <c r="X114" s="1380">
        <v>4807</v>
      </c>
      <c r="Y114" s="1380">
        <v>21557</v>
      </c>
      <c r="Z114" s="1384">
        <v>140.5</v>
      </c>
      <c r="AA114" s="1380">
        <v>123750</v>
      </c>
      <c r="AB114" s="1380">
        <v>31771</v>
      </c>
      <c r="AC114" s="668">
        <v>155521</v>
      </c>
      <c r="AD114" s="1384">
        <v>107</v>
      </c>
      <c r="AE114" s="1380">
        <v>85600</v>
      </c>
      <c r="AF114" s="1380">
        <v>21571</v>
      </c>
      <c r="AG114" s="1380">
        <v>107171</v>
      </c>
      <c r="AH114" s="1384">
        <v>33.5</v>
      </c>
      <c r="AI114" s="1380">
        <v>13400</v>
      </c>
      <c r="AJ114" s="1380">
        <v>3846</v>
      </c>
      <c r="AK114" s="1380">
        <v>17246</v>
      </c>
      <c r="AL114" s="1384">
        <v>140.5</v>
      </c>
      <c r="AM114" s="1380">
        <v>99000</v>
      </c>
      <c r="AN114" s="1380">
        <v>25417</v>
      </c>
      <c r="AO114" s="1415">
        <v>124417</v>
      </c>
      <c r="AP114" s="681">
        <v>313654.76</v>
      </c>
      <c r="AR114" s="614"/>
      <c r="AT114" s="614">
        <v>255</v>
      </c>
      <c r="AU114" s="680">
        <v>61455</v>
      </c>
    </row>
    <row r="115" spans="1:47" ht="15" customHeight="1" x14ac:dyDescent="0.2">
      <c r="A115" s="604" t="s">
        <v>491</v>
      </c>
      <c r="B115" s="605" t="s">
        <v>491</v>
      </c>
      <c r="C115" s="606" t="s">
        <v>263</v>
      </c>
      <c r="D115" s="617">
        <v>0</v>
      </c>
      <c r="E115" s="655">
        <v>0</v>
      </c>
      <c r="F115" s="617">
        <v>0</v>
      </c>
      <c r="G115" s="660">
        <v>0</v>
      </c>
      <c r="H115" s="617">
        <v>0</v>
      </c>
      <c r="I115" s="660">
        <v>0</v>
      </c>
      <c r="J115" s="1393">
        <v>0</v>
      </c>
      <c r="K115" s="1343">
        <v>17</v>
      </c>
      <c r="L115" s="669">
        <v>4097</v>
      </c>
      <c r="M115" s="1418">
        <v>0</v>
      </c>
      <c r="N115" s="617">
        <v>93</v>
      </c>
      <c r="O115" s="673">
        <v>5487</v>
      </c>
      <c r="P115" s="660">
        <v>-5487</v>
      </c>
      <c r="Q115" s="673">
        <v>0</v>
      </c>
      <c r="R115" s="1382">
        <v>60</v>
      </c>
      <c r="S115" s="1379">
        <v>60000</v>
      </c>
      <c r="T115" s="1379">
        <v>15120</v>
      </c>
      <c r="U115" s="1379">
        <v>75120</v>
      </c>
      <c r="V115" s="1382">
        <v>10</v>
      </c>
      <c r="W115" s="1379">
        <v>5000</v>
      </c>
      <c r="X115" s="1379">
        <v>1435</v>
      </c>
      <c r="Y115" s="1379">
        <v>6435</v>
      </c>
      <c r="Z115" s="1382">
        <v>70</v>
      </c>
      <c r="AA115" s="1379">
        <v>65000</v>
      </c>
      <c r="AB115" s="1379">
        <v>16555</v>
      </c>
      <c r="AC115" s="670">
        <v>81555</v>
      </c>
      <c r="AD115" s="1382">
        <v>60</v>
      </c>
      <c r="AE115" s="1379">
        <v>48000</v>
      </c>
      <c r="AF115" s="1379">
        <v>12096</v>
      </c>
      <c r="AG115" s="1379">
        <v>60096</v>
      </c>
      <c r="AH115" s="1382">
        <v>10</v>
      </c>
      <c r="AI115" s="1379">
        <v>4000</v>
      </c>
      <c r="AJ115" s="1379">
        <v>1148</v>
      </c>
      <c r="AK115" s="1379">
        <v>5148</v>
      </c>
      <c r="AL115" s="1382">
        <v>70</v>
      </c>
      <c r="AM115" s="1379">
        <v>52000</v>
      </c>
      <c r="AN115" s="1379">
        <v>13244</v>
      </c>
      <c r="AO115" s="1413">
        <v>65244</v>
      </c>
      <c r="AP115" s="675">
        <v>150896</v>
      </c>
      <c r="AR115" s="607"/>
      <c r="AT115" s="607">
        <v>0</v>
      </c>
      <c r="AU115" s="674">
        <v>0</v>
      </c>
    </row>
    <row r="116" spans="1:47" ht="15" customHeight="1" x14ac:dyDescent="0.2">
      <c r="A116" s="610" t="s">
        <v>492</v>
      </c>
      <c r="B116" s="307" t="s">
        <v>492</v>
      </c>
      <c r="C116" s="608" t="s">
        <v>277</v>
      </c>
      <c r="D116" s="615">
        <v>0</v>
      </c>
      <c r="E116" s="656">
        <v>0</v>
      </c>
      <c r="F116" s="615">
        <v>0</v>
      </c>
      <c r="G116" s="661">
        <v>0</v>
      </c>
      <c r="H116" s="615">
        <v>0</v>
      </c>
      <c r="I116" s="661">
        <v>0</v>
      </c>
      <c r="J116" s="1394">
        <v>0</v>
      </c>
      <c r="K116" s="1162">
        <v>0</v>
      </c>
      <c r="L116" s="665">
        <v>10000</v>
      </c>
      <c r="M116" s="1419">
        <v>0</v>
      </c>
      <c r="N116" s="615">
        <v>226</v>
      </c>
      <c r="O116" s="676">
        <v>13334</v>
      </c>
      <c r="P116" s="661">
        <v>-13334</v>
      </c>
      <c r="Q116" s="676">
        <v>0</v>
      </c>
      <c r="R116" s="1383">
        <v>80.200789999999998</v>
      </c>
      <c r="S116" s="1346">
        <v>80201</v>
      </c>
      <c r="T116" s="1346">
        <v>20211</v>
      </c>
      <c r="U116" s="1346">
        <v>100412</v>
      </c>
      <c r="V116" s="1383">
        <v>37.84948</v>
      </c>
      <c r="W116" s="1346">
        <v>18925</v>
      </c>
      <c r="X116" s="1346">
        <v>5431</v>
      </c>
      <c r="Y116" s="1346">
        <v>24356</v>
      </c>
      <c r="Z116" s="1383">
        <v>118.05027</v>
      </c>
      <c r="AA116" s="1346">
        <v>99126</v>
      </c>
      <c r="AB116" s="1346">
        <v>25642</v>
      </c>
      <c r="AC116" s="666">
        <v>124768</v>
      </c>
      <c r="AD116" s="1383">
        <v>80.200789999999998</v>
      </c>
      <c r="AE116" s="1346">
        <v>64161</v>
      </c>
      <c r="AF116" s="1346">
        <v>16169</v>
      </c>
      <c r="AG116" s="1346">
        <v>80330</v>
      </c>
      <c r="AH116" s="1383">
        <v>37.84948</v>
      </c>
      <c r="AI116" s="1346">
        <v>15140</v>
      </c>
      <c r="AJ116" s="1346">
        <v>4345</v>
      </c>
      <c r="AK116" s="1346">
        <v>19485</v>
      </c>
      <c r="AL116" s="1383">
        <v>118.05027</v>
      </c>
      <c r="AM116" s="1346">
        <v>79301</v>
      </c>
      <c r="AN116" s="1346">
        <v>20514</v>
      </c>
      <c r="AO116" s="1414">
        <v>99815</v>
      </c>
      <c r="AP116" s="678">
        <v>234583</v>
      </c>
      <c r="AR116" s="609"/>
      <c r="AT116" s="609">
        <v>127</v>
      </c>
      <c r="AU116" s="677">
        <v>30607</v>
      </c>
    </row>
    <row r="117" spans="1:47" ht="15" customHeight="1" x14ac:dyDescent="0.2">
      <c r="A117" s="610" t="s">
        <v>493</v>
      </c>
      <c r="B117" s="307" t="s">
        <v>493</v>
      </c>
      <c r="C117" s="608" t="s">
        <v>272</v>
      </c>
      <c r="D117" s="615">
        <v>0</v>
      </c>
      <c r="E117" s="656">
        <v>0</v>
      </c>
      <c r="F117" s="615">
        <v>0</v>
      </c>
      <c r="G117" s="661">
        <v>0</v>
      </c>
      <c r="H117" s="615">
        <v>0</v>
      </c>
      <c r="I117" s="661">
        <v>0</v>
      </c>
      <c r="J117" s="1394">
        <v>0</v>
      </c>
      <c r="K117" s="1162">
        <v>14</v>
      </c>
      <c r="L117" s="665">
        <v>3374</v>
      </c>
      <c r="M117" s="1419">
        <v>0</v>
      </c>
      <c r="N117" s="615">
        <v>79</v>
      </c>
      <c r="O117" s="676">
        <v>4661</v>
      </c>
      <c r="P117" s="661">
        <v>-4661</v>
      </c>
      <c r="Q117" s="676">
        <v>0</v>
      </c>
      <c r="R117" s="1383">
        <v>37.833379999999998</v>
      </c>
      <c r="S117" s="1346">
        <v>37833</v>
      </c>
      <c r="T117" s="1346">
        <v>9534</v>
      </c>
      <c r="U117" s="1346">
        <v>47367</v>
      </c>
      <c r="V117" s="1383">
        <v>23.46669</v>
      </c>
      <c r="W117" s="1346">
        <v>11733</v>
      </c>
      <c r="X117" s="1346">
        <v>3367</v>
      </c>
      <c r="Y117" s="1346">
        <v>15100</v>
      </c>
      <c r="Z117" s="1383">
        <v>61.300069999999998</v>
      </c>
      <c r="AA117" s="1346">
        <v>49566</v>
      </c>
      <c r="AB117" s="1346">
        <v>12901</v>
      </c>
      <c r="AC117" s="666">
        <v>62467</v>
      </c>
      <c r="AD117" s="1383">
        <v>37.833379999999998</v>
      </c>
      <c r="AE117" s="1346">
        <v>30267</v>
      </c>
      <c r="AF117" s="1346">
        <v>7627</v>
      </c>
      <c r="AG117" s="1346">
        <v>37894</v>
      </c>
      <c r="AH117" s="1383">
        <v>23.46669</v>
      </c>
      <c r="AI117" s="1346">
        <v>9387</v>
      </c>
      <c r="AJ117" s="1346">
        <v>2694</v>
      </c>
      <c r="AK117" s="1346">
        <v>12081</v>
      </c>
      <c r="AL117" s="1383">
        <v>61.300069999999998</v>
      </c>
      <c r="AM117" s="1346">
        <v>39654</v>
      </c>
      <c r="AN117" s="1346">
        <v>10321</v>
      </c>
      <c r="AO117" s="1414">
        <v>49975</v>
      </c>
      <c r="AP117" s="678">
        <v>115816</v>
      </c>
      <c r="AR117" s="609"/>
      <c r="AT117" s="609">
        <v>0</v>
      </c>
      <c r="AU117" s="677">
        <v>0</v>
      </c>
    </row>
    <row r="118" spans="1:47" ht="15" customHeight="1" x14ac:dyDescent="0.2">
      <c r="A118" s="610" t="s">
        <v>494</v>
      </c>
      <c r="B118" s="307" t="s">
        <v>494</v>
      </c>
      <c r="C118" s="608" t="s">
        <v>377</v>
      </c>
      <c r="D118" s="615">
        <v>0</v>
      </c>
      <c r="E118" s="656">
        <v>0</v>
      </c>
      <c r="F118" s="615">
        <v>0</v>
      </c>
      <c r="G118" s="661">
        <v>0</v>
      </c>
      <c r="H118" s="615">
        <v>0</v>
      </c>
      <c r="I118" s="661">
        <v>0</v>
      </c>
      <c r="J118" s="1394">
        <v>0</v>
      </c>
      <c r="K118" s="1162">
        <v>414</v>
      </c>
      <c r="L118" s="665">
        <v>99774</v>
      </c>
      <c r="M118" s="1419">
        <v>0</v>
      </c>
      <c r="N118" s="615">
        <v>1096</v>
      </c>
      <c r="O118" s="676">
        <v>64664</v>
      </c>
      <c r="P118" s="661">
        <v>3199</v>
      </c>
      <c r="Q118" s="676">
        <v>67863</v>
      </c>
      <c r="R118" s="1383">
        <v>90.942520000000016</v>
      </c>
      <c r="S118" s="1346">
        <v>90943</v>
      </c>
      <c r="T118" s="1346">
        <v>22918</v>
      </c>
      <c r="U118" s="1346">
        <v>113861</v>
      </c>
      <c r="V118" s="1383">
        <v>19.66666</v>
      </c>
      <c r="W118" s="1346">
        <v>9833</v>
      </c>
      <c r="X118" s="1346">
        <v>2822</v>
      </c>
      <c r="Y118" s="1346">
        <v>12655</v>
      </c>
      <c r="Z118" s="1383">
        <v>110.60918000000001</v>
      </c>
      <c r="AA118" s="1346">
        <v>100776</v>
      </c>
      <c r="AB118" s="1346">
        <v>25740</v>
      </c>
      <c r="AC118" s="666">
        <v>126516</v>
      </c>
      <c r="AD118" s="1383">
        <v>90.942520000000016</v>
      </c>
      <c r="AE118" s="1346">
        <v>72754</v>
      </c>
      <c r="AF118" s="1346">
        <v>18334</v>
      </c>
      <c r="AG118" s="1346">
        <v>91088</v>
      </c>
      <c r="AH118" s="1383">
        <v>19.66666</v>
      </c>
      <c r="AI118" s="1346">
        <v>7867</v>
      </c>
      <c r="AJ118" s="1346">
        <v>2258</v>
      </c>
      <c r="AK118" s="1346">
        <v>10125</v>
      </c>
      <c r="AL118" s="1383">
        <v>110.60918000000001</v>
      </c>
      <c r="AM118" s="1346">
        <v>80621</v>
      </c>
      <c r="AN118" s="1346">
        <v>20592</v>
      </c>
      <c r="AO118" s="1414">
        <v>101213</v>
      </c>
      <c r="AP118" s="678">
        <v>395366</v>
      </c>
      <c r="AR118" s="609"/>
      <c r="AT118" s="609">
        <v>647</v>
      </c>
      <c r="AU118" s="677">
        <v>155927</v>
      </c>
    </row>
    <row r="119" spans="1:47" ht="15" customHeight="1" x14ac:dyDescent="0.2">
      <c r="A119" s="611" t="s">
        <v>495</v>
      </c>
      <c r="B119" s="612" t="s">
        <v>495</v>
      </c>
      <c r="C119" s="613" t="s">
        <v>266</v>
      </c>
      <c r="D119" s="616">
        <v>0</v>
      </c>
      <c r="E119" s="657">
        <v>0</v>
      </c>
      <c r="F119" s="616">
        <v>0</v>
      </c>
      <c r="G119" s="662">
        <v>0</v>
      </c>
      <c r="H119" s="616">
        <v>0</v>
      </c>
      <c r="I119" s="662">
        <v>0</v>
      </c>
      <c r="J119" s="1395">
        <v>0</v>
      </c>
      <c r="K119" s="1344">
        <v>7</v>
      </c>
      <c r="L119" s="667">
        <v>1687</v>
      </c>
      <c r="M119" s="1420">
        <v>0</v>
      </c>
      <c r="N119" s="616">
        <v>156</v>
      </c>
      <c r="O119" s="679">
        <v>9204</v>
      </c>
      <c r="P119" s="662">
        <v>-9204</v>
      </c>
      <c r="Q119" s="679">
        <v>0</v>
      </c>
      <c r="R119" s="1384">
        <v>55</v>
      </c>
      <c r="S119" s="1380">
        <v>55000</v>
      </c>
      <c r="T119" s="1380">
        <v>13860</v>
      </c>
      <c r="U119" s="1380">
        <v>68860</v>
      </c>
      <c r="V119" s="1384">
        <v>14.962339999999999</v>
      </c>
      <c r="W119" s="1380">
        <v>7481</v>
      </c>
      <c r="X119" s="1380">
        <v>2147</v>
      </c>
      <c r="Y119" s="1380">
        <v>9628</v>
      </c>
      <c r="Z119" s="1384">
        <v>69.962339999999998</v>
      </c>
      <c r="AA119" s="1380">
        <v>62481</v>
      </c>
      <c r="AB119" s="1380">
        <v>16007</v>
      </c>
      <c r="AC119" s="668">
        <v>78488</v>
      </c>
      <c r="AD119" s="1384">
        <v>55</v>
      </c>
      <c r="AE119" s="1380">
        <v>44000</v>
      </c>
      <c r="AF119" s="1380">
        <v>11088</v>
      </c>
      <c r="AG119" s="1380">
        <v>55088</v>
      </c>
      <c r="AH119" s="1384">
        <v>14.962339999999999</v>
      </c>
      <c r="AI119" s="1380">
        <v>5985</v>
      </c>
      <c r="AJ119" s="1380">
        <v>1718</v>
      </c>
      <c r="AK119" s="1380">
        <v>7703</v>
      </c>
      <c r="AL119" s="1384">
        <v>69.962339999999998</v>
      </c>
      <c r="AM119" s="1380">
        <v>49985</v>
      </c>
      <c r="AN119" s="1380">
        <v>12806</v>
      </c>
      <c r="AO119" s="1415">
        <v>62791</v>
      </c>
      <c r="AP119" s="681">
        <v>142966</v>
      </c>
      <c r="AR119" s="614"/>
      <c r="AT119" s="614">
        <v>0</v>
      </c>
      <c r="AU119" s="680">
        <v>0</v>
      </c>
    </row>
    <row r="120" spans="1:47" ht="15" customHeight="1" x14ac:dyDescent="0.2">
      <c r="A120" s="604" t="s">
        <v>496</v>
      </c>
      <c r="B120" s="605" t="s">
        <v>496</v>
      </c>
      <c r="C120" s="606" t="s">
        <v>271</v>
      </c>
      <c r="D120" s="617">
        <v>0</v>
      </c>
      <c r="E120" s="655">
        <v>0</v>
      </c>
      <c r="F120" s="617">
        <v>0</v>
      </c>
      <c r="G120" s="660">
        <v>0</v>
      </c>
      <c r="H120" s="617">
        <v>0</v>
      </c>
      <c r="I120" s="660">
        <v>0</v>
      </c>
      <c r="J120" s="1393">
        <v>0</v>
      </c>
      <c r="K120" s="1343">
        <v>97</v>
      </c>
      <c r="L120" s="669">
        <v>23377</v>
      </c>
      <c r="M120" s="1418">
        <v>0</v>
      </c>
      <c r="N120" s="617">
        <v>167</v>
      </c>
      <c r="O120" s="673">
        <v>9853</v>
      </c>
      <c r="P120" s="660">
        <v>0</v>
      </c>
      <c r="Q120" s="673">
        <v>9853</v>
      </c>
      <c r="R120" s="1382">
        <v>24.476535999999999</v>
      </c>
      <c r="S120" s="1379">
        <v>24477</v>
      </c>
      <c r="T120" s="1379">
        <v>6168</v>
      </c>
      <c r="U120" s="1379">
        <v>30645</v>
      </c>
      <c r="V120" s="1382">
        <v>17.496786</v>
      </c>
      <c r="W120" s="1379">
        <v>8748</v>
      </c>
      <c r="X120" s="1379">
        <v>2511</v>
      </c>
      <c r="Y120" s="1379">
        <v>11259</v>
      </c>
      <c r="Z120" s="1382">
        <v>41.973321999999996</v>
      </c>
      <c r="AA120" s="1379">
        <v>33225</v>
      </c>
      <c r="AB120" s="1379">
        <v>8679</v>
      </c>
      <c r="AC120" s="670">
        <v>41904</v>
      </c>
      <c r="AD120" s="1382">
        <v>24.476535999999999</v>
      </c>
      <c r="AE120" s="1379">
        <v>19581</v>
      </c>
      <c r="AF120" s="1379">
        <v>4934</v>
      </c>
      <c r="AG120" s="1379">
        <v>24515</v>
      </c>
      <c r="AH120" s="1382">
        <v>17.496786</v>
      </c>
      <c r="AI120" s="1379">
        <v>6999</v>
      </c>
      <c r="AJ120" s="1379">
        <v>2009</v>
      </c>
      <c r="AK120" s="1379">
        <v>9008</v>
      </c>
      <c r="AL120" s="1382">
        <v>41.973321999999996</v>
      </c>
      <c r="AM120" s="1379">
        <v>26580</v>
      </c>
      <c r="AN120" s="1379">
        <v>6943</v>
      </c>
      <c r="AO120" s="1413">
        <v>33523</v>
      </c>
      <c r="AP120" s="675">
        <v>108657</v>
      </c>
      <c r="AR120" s="607"/>
      <c r="AT120" s="607">
        <v>101</v>
      </c>
      <c r="AU120" s="674">
        <v>24341</v>
      </c>
    </row>
    <row r="121" spans="1:47" ht="15" customHeight="1" x14ac:dyDescent="0.2">
      <c r="A121" s="610" t="s">
        <v>409</v>
      </c>
      <c r="B121" s="307" t="s">
        <v>409</v>
      </c>
      <c r="C121" s="608" t="s">
        <v>506</v>
      </c>
      <c r="D121" s="615">
        <v>0</v>
      </c>
      <c r="E121" s="656">
        <v>0</v>
      </c>
      <c r="F121" s="615">
        <v>0</v>
      </c>
      <c r="G121" s="661">
        <v>0</v>
      </c>
      <c r="H121" s="615">
        <v>0</v>
      </c>
      <c r="I121" s="661">
        <v>0</v>
      </c>
      <c r="J121" s="1394">
        <v>0</v>
      </c>
      <c r="K121" s="1162">
        <v>0</v>
      </c>
      <c r="L121" s="665">
        <v>0</v>
      </c>
      <c r="M121" s="1419">
        <v>0</v>
      </c>
      <c r="N121" s="615">
        <v>135</v>
      </c>
      <c r="O121" s="676">
        <v>7965</v>
      </c>
      <c r="P121" s="661">
        <v>-7965</v>
      </c>
      <c r="Q121" s="676">
        <v>0</v>
      </c>
      <c r="R121" s="1383">
        <v>59.92</v>
      </c>
      <c r="S121" s="1346">
        <v>59920</v>
      </c>
      <c r="T121" s="1346">
        <v>15100</v>
      </c>
      <c r="U121" s="1346">
        <v>75020</v>
      </c>
      <c r="V121" s="1383">
        <v>57.440000000000005</v>
      </c>
      <c r="W121" s="1346">
        <v>28720</v>
      </c>
      <c r="X121" s="1346">
        <v>8243</v>
      </c>
      <c r="Y121" s="1346">
        <v>36963</v>
      </c>
      <c r="Z121" s="1383">
        <v>117.36000000000001</v>
      </c>
      <c r="AA121" s="1346">
        <v>88640</v>
      </c>
      <c r="AB121" s="1346">
        <v>23343</v>
      </c>
      <c r="AC121" s="666">
        <v>111983</v>
      </c>
      <c r="AD121" s="1383">
        <v>59.92</v>
      </c>
      <c r="AE121" s="1346">
        <v>47936</v>
      </c>
      <c r="AF121" s="1346">
        <v>12080</v>
      </c>
      <c r="AG121" s="1346">
        <v>60016</v>
      </c>
      <c r="AH121" s="1383">
        <v>57.440000000000005</v>
      </c>
      <c r="AI121" s="1346">
        <v>22976</v>
      </c>
      <c r="AJ121" s="1346">
        <v>6594</v>
      </c>
      <c r="AK121" s="1346">
        <v>29570</v>
      </c>
      <c r="AL121" s="1383">
        <v>117.36000000000001</v>
      </c>
      <c r="AM121" s="1346">
        <v>70912</v>
      </c>
      <c r="AN121" s="1346">
        <v>18674</v>
      </c>
      <c r="AO121" s="1414">
        <v>89586</v>
      </c>
      <c r="AP121" s="678">
        <v>201569</v>
      </c>
      <c r="AR121" s="609"/>
      <c r="AT121" s="609">
        <v>0</v>
      </c>
      <c r="AU121" s="677">
        <v>0</v>
      </c>
    </row>
    <row r="122" spans="1:47" ht="15" customHeight="1" x14ac:dyDescent="0.2">
      <c r="A122" s="610" t="s">
        <v>819</v>
      </c>
      <c r="B122" s="307" t="s">
        <v>819</v>
      </c>
      <c r="C122" s="608" t="s">
        <v>816</v>
      </c>
      <c r="D122" s="615">
        <v>0</v>
      </c>
      <c r="E122" s="656">
        <v>0</v>
      </c>
      <c r="F122" s="615">
        <v>0</v>
      </c>
      <c r="G122" s="661">
        <v>0</v>
      </c>
      <c r="H122" s="615">
        <v>0</v>
      </c>
      <c r="I122" s="661">
        <v>0</v>
      </c>
      <c r="J122" s="1394">
        <v>0</v>
      </c>
      <c r="K122" s="1162">
        <v>0</v>
      </c>
      <c r="L122" s="665">
        <v>10000</v>
      </c>
      <c r="M122" s="1419">
        <v>18973</v>
      </c>
      <c r="N122" s="615">
        <v>170</v>
      </c>
      <c r="O122" s="676">
        <v>10030</v>
      </c>
      <c r="P122" s="661">
        <v>22150.760000000002</v>
      </c>
      <c r="Q122" s="676">
        <v>32180.760000000002</v>
      </c>
      <c r="R122" s="1383">
        <v>33</v>
      </c>
      <c r="S122" s="1346">
        <v>33000</v>
      </c>
      <c r="T122" s="1346">
        <v>8316</v>
      </c>
      <c r="U122" s="1346">
        <v>41316</v>
      </c>
      <c r="V122" s="1383">
        <v>9</v>
      </c>
      <c r="W122" s="1346">
        <v>4500</v>
      </c>
      <c r="X122" s="1346">
        <v>1292</v>
      </c>
      <c r="Y122" s="1346">
        <v>5792</v>
      </c>
      <c r="Z122" s="1383">
        <v>42</v>
      </c>
      <c r="AA122" s="1346">
        <v>37500</v>
      </c>
      <c r="AB122" s="1346">
        <v>9608</v>
      </c>
      <c r="AC122" s="666">
        <v>47108</v>
      </c>
      <c r="AD122" s="1383">
        <v>33</v>
      </c>
      <c r="AE122" s="1346">
        <v>26400</v>
      </c>
      <c r="AF122" s="1346">
        <v>6653</v>
      </c>
      <c r="AG122" s="1346">
        <v>33053</v>
      </c>
      <c r="AH122" s="1383">
        <v>9</v>
      </c>
      <c r="AI122" s="1346">
        <v>3600</v>
      </c>
      <c r="AJ122" s="1346">
        <v>1033</v>
      </c>
      <c r="AK122" s="1346">
        <v>4633</v>
      </c>
      <c r="AL122" s="1383">
        <v>42</v>
      </c>
      <c r="AM122" s="1346">
        <v>30000</v>
      </c>
      <c r="AN122" s="1346">
        <v>7686</v>
      </c>
      <c r="AO122" s="1414">
        <v>37686</v>
      </c>
      <c r="AP122" s="678">
        <v>145947.76</v>
      </c>
      <c r="AR122" s="609"/>
      <c r="AT122" s="609">
        <v>235</v>
      </c>
      <c r="AU122" s="677">
        <v>56635</v>
      </c>
    </row>
    <row r="123" spans="1:47" ht="15" customHeight="1" x14ac:dyDescent="0.2">
      <c r="A123" s="610" t="s">
        <v>821</v>
      </c>
      <c r="B123" s="307" t="s">
        <v>821</v>
      </c>
      <c r="C123" s="608" t="s">
        <v>954</v>
      </c>
      <c r="D123" s="615">
        <v>0</v>
      </c>
      <c r="E123" s="656">
        <v>0</v>
      </c>
      <c r="F123" s="615">
        <v>0</v>
      </c>
      <c r="G123" s="661">
        <v>0</v>
      </c>
      <c r="H123" s="615">
        <v>0</v>
      </c>
      <c r="I123" s="661">
        <v>0</v>
      </c>
      <c r="J123" s="1394">
        <v>0</v>
      </c>
      <c r="K123" s="1162">
        <v>0</v>
      </c>
      <c r="L123" s="665">
        <v>0</v>
      </c>
      <c r="M123" s="1419">
        <v>0</v>
      </c>
      <c r="N123" s="615">
        <v>252</v>
      </c>
      <c r="O123" s="676">
        <v>14868</v>
      </c>
      <c r="P123" s="661">
        <v>-14868</v>
      </c>
      <c r="Q123" s="676">
        <v>0</v>
      </c>
      <c r="R123" s="1383">
        <v>97.842919999999992</v>
      </c>
      <c r="S123" s="1346">
        <v>97843</v>
      </c>
      <c r="T123" s="1346">
        <v>24656</v>
      </c>
      <c r="U123" s="1346">
        <v>122499</v>
      </c>
      <c r="V123" s="1383">
        <v>46.733329999999995</v>
      </c>
      <c r="W123" s="1346">
        <v>23367</v>
      </c>
      <c r="X123" s="1346">
        <v>6706</v>
      </c>
      <c r="Y123" s="1346">
        <v>30073</v>
      </c>
      <c r="Z123" s="1383">
        <v>144.57624999999999</v>
      </c>
      <c r="AA123" s="1346">
        <v>121210</v>
      </c>
      <c r="AB123" s="1346">
        <v>31362</v>
      </c>
      <c r="AC123" s="666">
        <v>152572</v>
      </c>
      <c r="AD123" s="1383">
        <v>97.842919999999992</v>
      </c>
      <c r="AE123" s="1346">
        <v>78274</v>
      </c>
      <c r="AF123" s="1346">
        <v>19725</v>
      </c>
      <c r="AG123" s="1346">
        <v>97999</v>
      </c>
      <c r="AH123" s="1383">
        <v>46.733329999999995</v>
      </c>
      <c r="AI123" s="1346">
        <v>18693</v>
      </c>
      <c r="AJ123" s="1346">
        <v>5365</v>
      </c>
      <c r="AK123" s="1346">
        <v>24058</v>
      </c>
      <c r="AL123" s="1383">
        <v>144.57624999999999</v>
      </c>
      <c r="AM123" s="1346">
        <v>96967</v>
      </c>
      <c r="AN123" s="1346">
        <v>25090</v>
      </c>
      <c r="AO123" s="1414">
        <v>122057</v>
      </c>
      <c r="AP123" s="678">
        <v>274629</v>
      </c>
      <c r="AR123" s="609"/>
      <c r="AT123" s="609">
        <v>0</v>
      </c>
      <c r="AU123" s="677">
        <v>0</v>
      </c>
    </row>
    <row r="124" spans="1:47" ht="15" customHeight="1" x14ac:dyDescent="0.2">
      <c r="A124" s="611" t="s">
        <v>1031</v>
      </c>
      <c r="B124" s="612" t="s">
        <v>1031</v>
      </c>
      <c r="C124" s="613" t="s">
        <v>1032</v>
      </c>
      <c r="D124" s="616">
        <v>0</v>
      </c>
      <c r="E124" s="657">
        <v>0</v>
      </c>
      <c r="F124" s="616">
        <v>0</v>
      </c>
      <c r="G124" s="662">
        <v>0</v>
      </c>
      <c r="H124" s="616">
        <v>0</v>
      </c>
      <c r="I124" s="662">
        <v>0</v>
      </c>
      <c r="J124" s="1395">
        <v>0</v>
      </c>
      <c r="K124" s="1344">
        <v>8</v>
      </c>
      <c r="L124" s="667">
        <v>10000</v>
      </c>
      <c r="M124" s="1420">
        <v>0</v>
      </c>
      <c r="N124" s="616">
        <v>195</v>
      </c>
      <c r="O124" s="679">
        <v>11505</v>
      </c>
      <c r="P124" s="662">
        <v>0</v>
      </c>
      <c r="Q124" s="679">
        <v>11505</v>
      </c>
      <c r="R124" s="1384">
        <v>25</v>
      </c>
      <c r="S124" s="1380">
        <v>25000</v>
      </c>
      <c r="T124" s="1380">
        <v>6300</v>
      </c>
      <c r="U124" s="1380">
        <v>31300</v>
      </c>
      <c r="V124" s="1384">
        <v>13</v>
      </c>
      <c r="W124" s="1380">
        <v>6500</v>
      </c>
      <c r="X124" s="1380">
        <v>1866</v>
      </c>
      <c r="Y124" s="1380">
        <v>8366</v>
      </c>
      <c r="Z124" s="1384">
        <v>38</v>
      </c>
      <c r="AA124" s="1380">
        <v>31500</v>
      </c>
      <c r="AB124" s="1380">
        <v>8166</v>
      </c>
      <c r="AC124" s="668">
        <v>39666</v>
      </c>
      <c r="AD124" s="1384">
        <v>25</v>
      </c>
      <c r="AE124" s="1380">
        <v>20000</v>
      </c>
      <c r="AF124" s="1380">
        <v>5040</v>
      </c>
      <c r="AG124" s="1380">
        <v>25040</v>
      </c>
      <c r="AH124" s="1384">
        <v>13</v>
      </c>
      <c r="AI124" s="1380">
        <v>5200</v>
      </c>
      <c r="AJ124" s="1380">
        <v>1492</v>
      </c>
      <c r="AK124" s="1380">
        <v>6692</v>
      </c>
      <c r="AL124" s="1384">
        <v>38</v>
      </c>
      <c r="AM124" s="1380">
        <v>25200</v>
      </c>
      <c r="AN124" s="1380">
        <v>6532</v>
      </c>
      <c r="AO124" s="1415">
        <v>31732</v>
      </c>
      <c r="AP124" s="681">
        <v>92903</v>
      </c>
      <c r="AR124" s="614"/>
      <c r="AT124" s="614">
        <v>288</v>
      </c>
      <c r="AU124" s="680">
        <v>69408</v>
      </c>
    </row>
    <row r="125" spans="1:47" ht="15" customHeight="1" x14ac:dyDescent="0.2">
      <c r="A125" s="604" t="s">
        <v>1033</v>
      </c>
      <c r="B125" s="605" t="s">
        <v>1033</v>
      </c>
      <c r="C125" s="606" t="s">
        <v>1034</v>
      </c>
      <c r="D125" s="617">
        <v>0</v>
      </c>
      <c r="E125" s="655">
        <v>0</v>
      </c>
      <c r="F125" s="617">
        <v>0</v>
      </c>
      <c r="G125" s="660">
        <v>0</v>
      </c>
      <c r="H125" s="617">
        <v>0</v>
      </c>
      <c r="I125" s="660">
        <v>0</v>
      </c>
      <c r="J125" s="1393">
        <v>0</v>
      </c>
      <c r="K125" s="1343">
        <v>79</v>
      </c>
      <c r="L125" s="669">
        <v>19039</v>
      </c>
      <c r="M125" s="1418">
        <v>0</v>
      </c>
      <c r="N125" s="617">
        <v>207</v>
      </c>
      <c r="O125" s="673">
        <v>12213</v>
      </c>
      <c r="P125" s="660">
        <v>-12213</v>
      </c>
      <c r="Q125" s="673">
        <v>0</v>
      </c>
      <c r="R125" s="1382">
        <v>13.614229999999999</v>
      </c>
      <c r="S125" s="1379">
        <v>13614</v>
      </c>
      <c r="T125" s="1379">
        <v>3431</v>
      </c>
      <c r="U125" s="1379">
        <v>17045</v>
      </c>
      <c r="V125" s="1382">
        <v>7.3927100000000001</v>
      </c>
      <c r="W125" s="1379">
        <v>3696</v>
      </c>
      <c r="X125" s="1379">
        <v>1061</v>
      </c>
      <c r="Y125" s="1379">
        <v>4757</v>
      </c>
      <c r="Z125" s="1382">
        <v>21.00694</v>
      </c>
      <c r="AA125" s="1379">
        <v>17310</v>
      </c>
      <c r="AB125" s="1379">
        <v>4492</v>
      </c>
      <c r="AC125" s="670">
        <v>21802</v>
      </c>
      <c r="AD125" s="1382">
        <v>13.614229999999999</v>
      </c>
      <c r="AE125" s="1379">
        <v>10891</v>
      </c>
      <c r="AF125" s="1379">
        <v>2745</v>
      </c>
      <c r="AG125" s="1379">
        <v>13636</v>
      </c>
      <c r="AH125" s="1382">
        <v>7.3927100000000001</v>
      </c>
      <c r="AI125" s="1379">
        <v>2957</v>
      </c>
      <c r="AJ125" s="1379">
        <v>849</v>
      </c>
      <c r="AK125" s="1379">
        <v>3806</v>
      </c>
      <c r="AL125" s="1382">
        <v>21.00694</v>
      </c>
      <c r="AM125" s="1379">
        <v>13848</v>
      </c>
      <c r="AN125" s="1379">
        <v>3594</v>
      </c>
      <c r="AO125" s="1413">
        <v>17442</v>
      </c>
      <c r="AP125" s="675">
        <v>58283</v>
      </c>
      <c r="AR125" s="607"/>
      <c r="AT125" s="607">
        <v>76</v>
      </c>
      <c r="AU125" s="674">
        <v>18316</v>
      </c>
    </row>
    <row r="126" spans="1:47" ht="15" customHeight="1" x14ac:dyDescent="0.2">
      <c r="A126" s="610" t="s">
        <v>670</v>
      </c>
      <c r="B126" s="307" t="s">
        <v>670</v>
      </c>
      <c r="C126" s="608" t="s">
        <v>800</v>
      </c>
      <c r="D126" s="615">
        <v>0</v>
      </c>
      <c r="E126" s="656">
        <v>0</v>
      </c>
      <c r="F126" s="615">
        <v>0</v>
      </c>
      <c r="G126" s="661">
        <v>0</v>
      </c>
      <c r="H126" s="615">
        <v>0</v>
      </c>
      <c r="I126" s="661">
        <v>0</v>
      </c>
      <c r="J126" s="1394">
        <v>0</v>
      </c>
      <c r="K126" s="1162">
        <v>82</v>
      </c>
      <c r="L126" s="665">
        <v>19762</v>
      </c>
      <c r="M126" s="1419">
        <v>54215</v>
      </c>
      <c r="N126" s="615">
        <v>462</v>
      </c>
      <c r="O126" s="676">
        <v>27258</v>
      </c>
      <c r="P126" s="661">
        <v>-23358</v>
      </c>
      <c r="Q126" s="676">
        <v>3900</v>
      </c>
      <c r="R126" s="1383">
        <v>43</v>
      </c>
      <c r="S126" s="1346">
        <v>43000</v>
      </c>
      <c r="T126" s="1346">
        <v>10836</v>
      </c>
      <c r="U126" s="1346">
        <v>53836</v>
      </c>
      <c r="V126" s="1383">
        <v>13</v>
      </c>
      <c r="W126" s="1346">
        <v>6500</v>
      </c>
      <c r="X126" s="1346">
        <v>1866</v>
      </c>
      <c r="Y126" s="1346">
        <v>8366</v>
      </c>
      <c r="Z126" s="1383">
        <v>56</v>
      </c>
      <c r="AA126" s="1346">
        <v>49500</v>
      </c>
      <c r="AB126" s="1346">
        <v>12702</v>
      </c>
      <c r="AC126" s="666">
        <v>62202</v>
      </c>
      <c r="AD126" s="1383">
        <v>43</v>
      </c>
      <c r="AE126" s="1346">
        <v>34400</v>
      </c>
      <c r="AF126" s="1346">
        <v>8669</v>
      </c>
      <c r="AG126" s="1346">
        <v>43069</v>
      </c>
      <c r="AH126" s="1383">
        <v>13</v>
      </c>
      <c r="AI126" s="1346">
        <v>5200</v>
      </c>
      <c r="AJ126" s="1346">
        <v>1492</v>
      </c>
      <c r="AK126" s="1346">
        <v>6692</v>
      </c>
      <c r="AL126" s="1383">
        <v>56</v>
      </c>
      <c r="AM126" s="1346">
        <v>39600</v>
      </c>
      <c r="AN126" s="1346">
        <v>10161</v>
      </c>
      <c r="AO126" s="1414">
        <v>49761</v>
      </c>
      <c r="AP126" s="678">
        <v>189840</v>
      </c>
      <c r="AR126" s="609"/>
      <c r="AT126" s="609">
        <v>437</v>
      </c>
      <c r="AU126" s="677">
        <v>105317</v>
      </c>
    </row>
    <row r="127" spans="1:47" ht="15" customHeight="1" x14ac:dyDescent="0.2">
      <c r="A127" s="610" t="s">
        <v>671</v>
      </c>
      <c r="B127" s="307" t="s">
        <v>671</v>
      </c>
      <c r="C127" s="608" t="s">
        <v>908</v>
      </c>
      <c r="D127" s="615">
        <v>0</v>
      </c>
      <c r="E127" s="656">
        <v>0</v>
      </c>
      <c r="F127" s="615">
        <v>0</v>
      </c>
      <c r="G127" s="661">
        <v>0</v>
      </c>
      <c r="H127" s="615">
        <v>0</v>
      </c>
      <c r="I127" s="661">
        <v>0</v>
      </c>
      <c r="J127" s="1394">
        <v>0</v>
      </c>
      <c r="K127" s="1162">
        <v>58</v>
      </c>
      <c r="L127" s="665">
        <v>13978</v>
      </c>
      <c r="M127" s="1419">
        <v>0</v>
      </c>
      <c r="N127" s="615">
        <v>131</v>
      </c>
      <c r="O127" s="676">
        <v>7729</v>
      </c>
      <c r="P127" s="661">
        <v>-7729</v>
      </c>
      <c r="Q127" s="676">
        <v>0</v>
      </c>
      <c r="R127" s="1383">
        <v>61.160000000000004</v>
      </c>
      <c r="S127" s="1346">
        <v>61160</v>
      </c>
      <c r="T127" s="1346">
        <v>15412</v>
      </c>
      <c r="U127" s="1346">
        <v>76572</v>
      </c>
      <c r="V127" s="1383">
        <v>39.72</v>
      </c>
      <c r="W127" s="1346">
        <v>19860</v>
      </c>
      <c r="X127" s="1346">
        <v>5700</v>
      </c>
      <c r="Y127" s="1346">
        <v>25560</v>
      </c>
      <c r="Z127" s="1383">
        <v>100.88</v>
      </c>
      <c r="AA127" s="1346">
        <v>81020</v>
      </c>
      <c r="AB127" s="1346">
        <v>21112</v>
      </c>
      <c r="AC127" s="666">
        <v>102132</v>
      </c>
      <c r="AD127" s="1383">
        <v>61.160000000000004</v>
      </c>
      <c r="AE127" s="1346">
        <v>48928</v>
      </c>
      <c r="AF127" s="1346">
        <v>12330</v>
      </c>
      <c r="AG127" s="1346">
        <v>61258</v>
      </c>
      <c r="AH127" s="1383">
        <v>39.72</v>
      </c>
      <c r="AI127" s="1346">
        <v>15888</v>
      </c>
      <c r="AJ127" s="1346">
        <v>4560</v>
      </c>
      <c r="AK127" s="1346">
        <v>20448</v>
      </c>
      <c r="AL127" s="1383">
        <v>100.88</v>
      </c>
      <c r="AM127" s="1346">
        <v>64816</v>
      </c>
      <c r="AN127" s="1346">
        <v>16890</v>
      </c>
      <c r="AO127" s="1414">
        <v>81706</v>
      </c>
      <c r="AP127" s="678">
        <v>197816</v>
      </c>
      <c r="AR127" s="609"/>
      <c r="AT127" s="609">
        <v>0</v>
      </c>
      <c r="AU127" s="677">
        <v>0</v>
      </c>
    </row>
    <row r="128" spans="1:47" ht="15" customHeight="1" thickBot="1" x14ac:dyDescent="0.25">
      <c r="A128" s="624"/>
      <c r="B128" s="625"/>
      <c r="C128" s="1342" t="s">
        <v>383</v>
      </c>
      <c r="D128" s="626">
        <v>42</v>
      </c>
      <c r="E128" s="658">
        <v>882000</v>
      </c>
      <c r="F128" s="626">
        <v>15</v>
      </c>
      <c r="G128" s="664">
        <v>90000</v>
      </c>
      <c r="H128" s="626">
        <v>17</v>
      </c>
      <c r="I128" s="664">
        <v>68000</v>
      </c>
      <c r="J128" s="1397">
        <v>158000</v>
      </c>
      <c r="K128" s="1159">
        <v>2556</v>
      </c>
      <c r="L128" s="672">
        <v>685871</v>
      </c>
      <c r="M128" s="1422">
        <v>323902</v>
      </c>
      <c r="N128" s="626">
        <v>10460</v>
      </c>
      <c r="O128" s="685">
        <v>617140</v>
      </c>
      <c r="P128" s="664">
        <v>-107958.1</v>
      </c>
      <c r="Q128" s="685">
        <v>509181.9</v>
      </c>
      <c r="R128" s="1386">
        <v>1775.5394580000002</v>
      </c>
      <c r="S128" s="1348">
        <v>1775539</v>
      </c>
      <c r="T128" s="1348">
        <v>447437</v>
      </c>
      <c r="U128" s="1348">
        <v>2222976</v>
      </c>
      <c r="V128" s="1386">
        <v>679.54888899999992</v>
      </c>
      <c r="W128" s="1348">
        <v>339773</v>
      </c>
      <c r="X128" s="1348">
        <v>97520</v>
      </c>
      <c r="Y128" s="1348">
        <v>437293</v>
      </c>
      <c r="Z128" s="1386">
        <v>2455.0883470000008</v>
      </c>
      <c r="AA128" s="1348">
        <v>2115312</v>
      </c>
      <c r="AB128" s="1348">
        <v>544957</v>
      </c>
      <c r="AC128" s="1412">
        <v>2660269</v>
      </c>
      <c r="AD128" s="1386">
        <v>1775.5394580000002</v>
      </c>
      <c r="AE128" s="1348">
        <v>1420432</v>
      </c>
      <c r="AF128" s="1348">
        <v>357951</v>
      </c>
      <c r="AG128" s="1348">
        <v>1778383</v>
      </c>
      <c r="AH128" s="1386">
        <v>679.54888899999992</v>
      </c>
      <c r="AI128" s="1348">
        <v>271819</v>
      </c>
      <c r="AJ128" s="1348">
        <v>78014</v>
      </c>
      <c r="AK128" s="1348">
        <v>349833</v>
      </c>
      <c r="AL128" s="1386">
        <v>2455.0883470000008</v>
      </c>
      <c r="AM128" s="1348">
        <v>1692251</v>
      </c>
      <c r="AN128" s="1348">
        <v>435965</v>
      </c>
      <c r="AO128" s="1416">
        <v>2128216</v>
      </c>
      <c r="AP128" s="687">
        <v>7347439.8999999994</v>
      </c>
      <c r="AR128" s="626">
        <v>0</v>
      </c>
      <c r="AT128" s="626">
        <v>6995</v>
      </c>
      <c r="AU128" s="686">
        <v>1686637</v>
      </c>
    </row>
    <row r="129" spans="1:47" s="172" customFormat="1" ht="6.75" customHeight="1" thickTop="1" x14ac:dyDescent="0.2">
      <c r="A129" s="741"/>
      <c r="B129" s="742"/>
      <c r="C129" s="743"/>
      <c r="D129" s="744"/>
      <c r="E129" s="745"/>
      <c r="F129" s="746"/>
      <c r="G129" s="745"/>
      <c r="H129" s="747"/>
      <c r="I129" s="745"/>
      <c r="J129" s="745"/>
      <c r="K129" s="1161"/>
      <c r="L129" s="745"/>
      <c r="M129" s="745"/>
      <c r="N129" s="744"/>
      <c r="O129" s="748"/>
      <c r="P129" s="745"/>
      <c r="Q129" s="748"/>
      <c r="R129" s="1387"/>
      <c r="S129" s="749"/>
      <c r="T129" s="749"/>
      <c r="U129" s="749"/>
      <c r="V129" s="1387"/>
      <c r="W129" s="749"/>
      <c r="X129" s="749"/>
      <c r="Y129" s="749"/>
      <c r="Z129" s="1387"/>
      <c r="AA129" s="749"/>
      <c r="AB129" s="749"/>
      <c r="AC129" s="745"/>
      <c r="AD129" s="1387"/>
      <c r="AE129" s="749"/>
      <c r="AF129" s="749"/>
      <c r="AG129" s="749"/>
      <c r="AH129" s="1387"/>
      <c r="AI129" s="749"/>
      <c r="AJ129" s="749"/>
      <c r="AK129" s="749"/>
      <c r="AL129" s="1387"/>
      <c r="AM129" s="749"/>
      <c r="AN129" s="749"/>
      <c r="AO129" s="749"/>
      <c r="AP129" s="748"/>
      <c r="AQ129"/>
      <c r="AR129" s="746"/>
      <c r="AS129"/>
      <c r="AT129" s="746"/>
      <c r="AU129" s="749"/>
    </row>
    <row r="130" spans="1:47" ht="15" customHeight="1" x14ac:dyDescent="0.2">
      <c r="A130" s="604">
        <v>396211</v>
      </c>
      <c r="B130" s="605">
        <v>396211</v>
      </c>
      <c r="C130" s="606" t="s">
        <v>803</v>
      </c>
      <c r="D130" s="617">
        <v>0</v>
      </c>
      <c r="E130" s="655">
        <v>0</v>
      </c>
      <c r="F130" s="617">
        <v>0</v>
      </c>
      <c r="G130" s="660">
        <v>0</v>
      </c>
      <c r="H130" s="617">
        <v>0</v>
      </c>
      <c r="I130" s="660">
        <v>0</v>
      </c>
      <c r="J130" s="1393">
        <v>0</v>
      </c>
      <c r="K130" s="1343">
        <v>0</v>
      </c>
      <c r="L130" s="669">
        <v>0</v>
      </c>
      <c r="M130" s="1418">
        <v>0</v>
      </c>
      <c r="N130" s="617">
        <v>195</v>
      </c>
      <c r="O130" s="673">
        <v>11505</v>
      </c>
      <c r="P130" s="660">
        <v>-11505</v>
      </c>
      <c r="Q130" s="673">
        <v>0</v>
      </c>
      <c r="R130" s="1382">
        <v>83</v>
      </c>
      <c r="S130" s="1379">
        <v>83000</v>
      </c>
      <c r="T130" s="1379">
        <v>20916</v>
      </c>
      <c r="U130" s="1379">
        <v>103916</v>
      </c>
      <c r="V130" s="1382">
        <v>71.946150000000003</v>
      </c>
      <c r="W130" s="1379">
        <v>35973</v>
      </c>
      <c r="X130" s="1379">
        <v>10324</v>
      </c>
      <c r="Y130" s="1379">
        <v>46297</v>
      </c>
      <c r="Z130" s="1382">
        <v>154.94614999999999</v>
      </c>
      <c r="AA130" s="1379">
        <v>118973</v>
      </c>
      <c r="AB130" s="1379">
        <v>31240</v>
      </c>
      <c r="AC130" s="670">
        <v>150213</v>
      </c>
      <c r="AD130" s="1382">
        <v>83</v>
      </c>
      <c r="AE130" s="1379">
        <v>66400</v>
      </c>
      <c r="AF130" s="1379">
        <v>16733</v>
      </c>
      <c r="AG130" s="1379">
        <v>83133</v>
      </c>
      <c r="AH130" s="1382">
        <v>71.946150000000003</v>
      </c>
      <c r="AI130" s="1379">
        <v>28778</v>
      </c>
      <c r="AJ130" s="1379">
        <v>8259</v>
      </c>
      <c r="AK130" s="1379">
        <v>37037</v>
      </c>
      <c r="AL130" s="1382">
        <v>154.94614999999999</v>
      </c>
      <c r="AM130" s="1379">
        <v>95178</v>
      </c>
      <c r="AN130" s="1379">
        <v>24992</v>
      </c>
      <c r="AO130" s="1413">
        <v>120170</v>
      </c>
      <c r="AP130" s="675">
        <v>270383</v>
      </c>
      <c r="AR130" s="607"/>
      <c r="AT130" s="607">
        <v>0</v>
      </c>
      <c r="AU130" s="674">
        <v>0</v>
      </c>
    </row>
    <row r="131" spans="1:47" ht="15" customHeight="1" x14ac:dyDescent="0.2">
      <c r="A131" s="610" t="s">
        <v>1035</v>
      </c>
      <c r="B131" s="307" t="s">
        <v>1035</v>
      </c>
      <c r="C131" s="608" t="s">
        <v>1005</v>
      </c>
      <c r="D131" s="615">
        <v>0</v>
      </c>
      <c r="E131" s="656">
        <v>0</v>
      </c>
      <c r="F131" s="615">
        <v>0</v>
      </c>
      <c r="G131" s="661">
        <v>0</v>
      </c>
      <c r="H131" s="615">
        <v>0</v>
      </c>
      <c r="I131" s="661">
        <v>0</v>
      </c>
      <c r="J131" s="1394">
        <v>0</v>
      </c>
      <c r="K131" s="1162">
        <v>69</v>
      </c>
      <c r="L131" s="665">
        <v>16629</v>
      </c>
      <c r="M131" s="1419">
        <v>0</v>
      </c>
      <c r="N131" s="615">
        <v>337</v>
      </c>
      <c r="O131" s="676">
        <v>19883</v>
      </c>
      <c r="P131" s="661">
        <v>-14027.26</v>
      </c>
      <c r="Q131" s="676">
        <v>5855.74</v>
      </c>
      <c r="R131" s="1383">
        <v>32</v>
      </c>
      <c r="S131" s="1346">
        <v>32000</v>
      </c>
      <c r="T131" s="1346">
        <v>8064</v>
      </c>
      <c r="U131" s="1346">
        <v>40064</v>
      </c>
      <c r="V131" s="1383">
        <v>7</v>
      </c>
      <c r="W131" s="1346">
        <v>3500</v>
      </c>
      <c r="X131" s="1346">
        <v>1005</v>
      </c>
      <c r="Y131" s="1346">
        <v>4505</v>
      </c>
      <c r="Z131" s="1383">
        <v>39</v>
      </c>
      <c r="AA131" s="1346">
        <v>35500</v>
      </c>
      <c r="AB131" s="1346">
        <v>9069</v>
      </c>
      <c r="AC131" s="666">
        <v>44569</v>
      </c>
      <c r="AD131" s="1383">
        <v>32</v>
      </c>
      <c r="AE131" s="1346">
        <v>25600</v>
      </c>
      <c r="AF131" s="1346">
        <v>6451</v>
      </c>
      <c r="AG131" s="1346">
        <v>32051</v>
      </c>
      <c r="AH131" s="1383">
        <v>7</v>
      </c>
      <c r="AI131" s="1346">
        <v>2800</v>
      </c>
      <c r="AJ131" s="1346">
        <v>804</v>
      </c>
      <c r="AK131" s="1346">
        <v>3604</v>
      </c>
      <c r="AL131" s="1383">
        <v>39</v>
      </c>
      <c r="AM131" s="1346">
        <v>28400</v>
      </c>
      <c r="AN131" s="1346">
        <v>7255</v>
      </c>
      <c r="AO131" s="1414">
        <v>35655</v>
      </c>
      <c r="AP131" s="678">
        <v>102708.73999999999</v>
      </c>
      <c r="AR131" s="609"/>
      <c r="AT131" s="609">
        <v>350</v>
      </c>
      <c r="AU131" s="677">
        <v>84350</v>
      </c>
    </row>
    <row r="132" spans="1:47" ht="15" customHeight="1" x14ac:dyDescent="0.2">
      <c r="A132" s="610" t="s">
        <v>503</v>
      </c>
      <c r="B132" s="307" t="s">
        <v>372</v>
      </c>
      <c r="C132" s="608" t="s">
        <v>1053</v>
      </c>
      <c r="D132" s="615">
        <v>0</v>
      </c>
      <c r="E132" s="656">
        <v>0</v>
      </c>
      <c r="F132" s="615">
        <v>0</v>
      </c>
      <c r="G132" s="661">
        <v>0</v>
      </c>
      <c r="H132" s="615">
        <v>0</v>
      </c>
      <c r="I132" s="661">
        <v>0</v>
      </c>
      <c r="J132" s="1394">
        <v>0</v>
      </c>
      <c r="K132" s="1162">
        <v>0</v>
      </c>
      <c r="L132" s="665">
        <v>0</v>
      </c>
      <c r="M132" s="1419">
        <v>17618</v>
      </c>
      <c r="N132" s="615">
        <v>0</v>
      </c>
      <c r="O132" s="676">
        <v>0</v>
      </c>
      <c r="P132" s="661">
        <v>0</v>
      </c>
      <c r="Q132" s="676">
        <v>0</v>
      </c>
      <c r="R132" s="1383">
        <v>32.160040000000002</v>
      </c>
      <c r="S132" s="1346">
        <v>32160</v>
      </c>
      <c r="T132" s="1346">
        <v>8104</v>
      </c>
      <c r="U132" s="1346">
        <v>40264</v>
      </c>
      <c r="V132" s="1383">
        <v>10.81481</v>
      </c>
      <c r="W132" s="1346">
        <v>5407</v>
      </c>
      <c r="X132" s="1346">
        <v>1552</v>
      </c>
      <c r="Y132" s="1346">
        <v>6959</v>
      </c>
      <c r="Z132" s="1383">
        <v>42.974850000000004</v>
      </c>
      <c r="AA132" s="1346">
        <v>37567</v>
      </c>
      <c r="AB132" s="1346">
        <v>9656</v>
      </c>
      <c r="AC132" s="666">
        <v>47223</v>
      </c>
      <c r="AD132" s="1383">
        <v>32.160040000000002</v>
      </c>
      <c r="AE132" s="1346">
        <v>25728</v>
      </c>
      <c r="AF132" s="1346">
        <v>6483</v>
      </c>
      <c r="AG132" s="1346">
        <v>32211</v>
      </c>
      <c r="AH132" s="1383">
        <v>10.81481</v>
      </c>
      <c r="AI132" s="1346">
        <v>4326</v>
      </c>
      <c r="AJ132" s="1346">
        <v>1242</v>
      </c>
      <c r="AK132" s="1346">
        <v>5568</v>
      </c>
      <c r="AL132" s="1383">
        <v>42.974850000000004</v>
      </c>
      <c r="AM132" s="1346">
        <v>30054</v>
      </c>
      <c r="AN132" s="1346">
        <v>7725</v>
      </c>
      <c r="AO132" s="1414">
        <v>37779</v>
      </c>
      <c r="AP132" s="678">
        <v>102620</v>
      </c>
      <c r="AR132" s="609"/>
      <c r="AT132" s="609">
        <v>0</v>
      </c>
      <c r="AU132" s="677">
        <v>0</v>
      </c>
    </row>
    <row r="133" spans="1:47" ht="15" customHeight="1" x14ac:dyDescent="0.2">
      <c r="A133" s="610" t="s">
        <v>501</v>
      </c>
      <c r="B133" s="307" t="s">
        <v>340</v>
      </c>
      <c r="C133" s="608" t="s">
        <v>1054</v>
      </c>
      <c r="D133" s="615">
        <v>0</v>
      </c>
      <c r="E133" s="656">
        <v>0</v>
      </c>
      <c r="F133" s="615">
        <v>0</v>
      </c>
      <c r="G133" s="661">
        <v>0</v>
      </c>
      <c r="H133" s="615">
        <v>0</v>
      </c>
      <c r="I133" s="661">
        <v>0</v>
      </c>
      <c r="J133" s="1394">
        <v>0</v>
      </c>
      <c r="K133" s="1162">
        <v>0</v>
      </c>
      <c r="L133" s="665">
        <v>0</v>
      </c>
      <c r="M133" s="1419">
        <v>0</v>
      </c>
      <c r="N133" s="615">
        <v>0</v>
      </c>
      <c r="O133" s="676">
        <v>0</v>
      </c>
      <c r="P133" s="661">
        <v>0</v>
      </c>
      <c r="Q133" s="676">
        <v>0</v>
      </c>
      <c r="R133" s="1383">
        <v>30</v>
      </c>
      <c r="S133" s="1346">
        <v>30000</v>
      </c>
      <c r="T133" s="1346">
        <v>7560</v>
      </c>
      <c r="U133" s="1346">
        <v>37560</v>
      </c>
      <c r="V133" s="1383">
        <v>7.9943200000000001</v>
      </c>
      <c r="W133" s="1346">
        <v>3997</v>
      </c>
      <c r="X133" s="1346">
        <v>1147</v>
      </c>
      <c r="Y133" s="1346">
        <v>5144</v>
      </c>
      <c r="Z133" s="1383">
        <v>37.994320000000002</v>
      </c>
      <c r="AA133" s="1346">
        <v>33997</v>
      </c>
      <c r="AB133" s="1346">
        <v>8707</v>
      </c>
      <c r="AC133" s="666">
        <v>42704</v>
      </c>
      <c r="AD133" s="1383">
        <v>30</v>
      </c>
      <c r="AE133" s="1346">
        <v>24000</v>
      </c>
      <c r="AF133" s="1346">
        <v>6048</v>
      </c>
      <c r="AG133" s="1346">
        <v>30048</v>
      </c>
      <c r="AH133" s="1383">
        <v>7.9943200000000001</v>
      </c>
      <c r="AI133" s="1346">
        <v>3198</v>
      </c>
      <c r="AJ133" s="1346">
        <v>918</v>
      </c>
      <c r="AK133" s="1346">
        <v>4116</v>
      </c>
      <c r="AL133" s="1383">
        <v>37.994320000000002</v>
      </c>
      <c r="AM133" s="1346">
        <v>27198</v>
      </c>
      <c r="AN133" s="1346">
        <v>6966</v>
      </c>
      <c r="AO133" s="1414">
        <v>34164</v>
      </c>
      <c r="AP133" s="678">
        <v>76868</v>
      </c>
      <c r="AR133" s="609"/>
      <c r="AT133" s="609">
        <v>0</v>
      </c>
      <c r="AU133" s="677">
        <v>0</v>
      </c>
    </row>
    <row r="134" spans="1:47" ht="15" customHeight="1" x14ac:dyDescent="0.2">
      <c r="A134" s="611" t="s">
        <v>407</v>
      </c>
      <c r="B134" s="612" t="s">
        <v>407</v>
      </c>
      <c r="C134" s="613" t="s">
        <v>396</v>
      </c>
      <c r="D134" s="616">
        <v>0</v>
      </c>
      <c r="E134" s="657">
        <v>0</v>
      </c>
      <c r="F134" s="616">
        <v>0</v>
      </c>
      <c r="G134" s="662">
        <v>0</v>
      </c>
      <c r="H134" s="616">
        <v>0</v>
      </c>
      <c r="I134" s="662">
        <v>0</v>
      </c>
      <c r="J134" s="1395">
        <v>0</v>
      </c>
      <c r="K134" s="1344">
        <v>0</v>
      </c>
      <c r="L134" s="667">
        <v>0</v>
      </c>
      <c r="M134" s="1420">
        <v>0</v>
      </c>
      <c r="N134" s="616">
        <v>118</v>
      </c>
      <c r="O134" s="679">
        <v>6962</v>
      </c>
      <c r="P134" s="662">
        <v>-6962</v>
      </c>
      <c r="Q134" s="679">
        <v>0</v>
      </c>
      <c r="R134" s="1384">
        <v>44</v>
      </c>
      <c r="S134" s="1380">
        <v>44000</v>
      </c>
      <c r="T134" s="1380">
        <v>11088</v>
      </c>
      <c r="U134" s="1380">
        <v>55088</v>
      </c>
      <c r="V134" s="1384">
        <v>15</v>
      </c>
      <c r="W134" s="1380">
        <v>7500</v>
      </c>
      <c r="X134" s="1380">
        <v>2153</v>
      </c>
      <c r="Y134" s="1380">
        <v>9653</v>
      </c>
      <c r="Z134" s="1384">
        <v>59</v>
      </c>
      <c r="AA134" s="1380">
        <v>51500</v>
      </c>
      <c r="AB134" s="1380">
        <v>13241</v>
      </c>
      <c r="AC134" s="668">
        <v>64741</v>
      </c>
      <c r="AD134" s="1384">
        <v>44</v>
      </c>
      <c r="AE134" s="1380">
        <v>35200</v>
      </c>
      <c r="AF134" s="1380">
        <v>8870</v>
      </c>
      <c r="AG134" s="1380">
        <v>44070</v>
      </c>
      <c r="AH134" s="1384">
        <v>15</v>
      </c>
      <c r="AI134" s="1380">
        <v>6000</v>
      </c>
      <c r="AJ134" s="1380">
        <v>1722</v>
      </c>
      <c r="AK134" s="1380">
        <v>7722</v>
      </c>
      <c r="AL134" s="1384">
        <v>59</v>
      </c>
      <c r="AM134" s="1380">
        <v>41200</v>
      </c>
      <c r="AN134" s="1380">
        <v>10592</v>
      </c>
      <c r="AO134" s="1415">
        <v>51792</v>
      </c>
      <c r="AP134" s="681">
        <v>116533</v>
      </c>
      <c r="AR134" s="614"/>
      <c r="AT134" s="614">
        <v>0</v>
      </c>
      <c r="AU134" s="680">
        <v>0</v>
      </c>
    </row>
    <row r="135" spans="1:47" ht="15" customHeight="1" x14ac:dyDescent="0.2">
      <c r="A135" s="610" t="s">
        <v>500</v>
      </c>
      <c r="B135" s="307">
        <v>389002</v>
      </c>
      <c r="C135" s="608" t="s">
        <v>395</v>
      </c>
      <c r="D135" s="615">
        <v>0</v>
      </c>
      <c r="E135" s="656">
        <v>0</v>
      </c>
      <c r="F135" s="615">
        <v>0</v>
      </c>
      <c r="G135" s="661">
        <v>0</v>
      </c>
      <c r="H135" s="615">
        <v>0</v>
      </c>
      <c r="I135" s="661">
        <v>0</v>
      </c>
      <c r="J135" s="1394">
        <v>0</v>
      </c>
      <c r="K135" s="1162">
        <v>0</v>
      </c>
      <c r="L135" s="665">
        <v>0</v>
      </c>
      <c r="M135" s="1419">
        <v>0</v>
      </c>
      <c r="N135" s="615">
        <v>279</v>
      </c>
      <c r="O135" s="676">
        <v>16461</v>
      </c>
      <c r="P135" s="661">
        <v>-16461</v>
      </c>
      <c r="Q135" s="676">
        <v>0</v>
      </c>
      <c r="R135" s="1383">
        <v>44</v>
      </c>
      <c r="S135" s="1346">
        <v>44000</v>
      </c>
      <c r="T135" s="1346">
        <v>11088</v>
      </c>
      <c r="U135" s="1346">
        <v>55088</v>
      </c>
      <c r="V135" s="1383">
        <v>10</v>
      </c>
      <c r="W135" s="1346">
        <v>5000</v>
      </c>
      <c r="X135" s="1346">
        <v>1435</v>
      </c>
      <c r="Y135" s="1346">
        <v>6435</v>
      </c>
      <c r="Z135" s="1383">
        <v>54</v>
      </c>
      <c r="AA135" s="1346">
        <v>49000</v>
      </c>
      <c r="AB135" s="1346">
        <v>12523</v>
      </c>
      <c r="AC135" s="666">
        <v>61523</v>
      </c>
      <c r="AD135" s="1383">
        <v>44</v>
      </c>
      <c r="AE135" s="1346">
        <v>35200</v>
      </c>
      <c r="AF135" s="1346">
        <v>8870</v>
      </c>
      <c r="AG135" s="1346">
        <v>44070</v>
      </c>
      <c r="AH135" s="1383">
        <v>10</v>
      </c>
      <c r="AI135" s="1346">
        <v>4000</v>
      </c>
      <c r="AJ135" s="1346">
        <v>1148</v>
      </c>
      <c r="AK135" s="1346">
        <v>5148</v>
      </c>
      <c r="AL135" s="1383">
        <v>54</v>
      </c>
      <c r="AM135" s="1346">
        <v>39200</v>
      </c>
      <c r="AN135" s="1346">
        <v>10018</v>
      </c>
      <c r="AO135" s="1414">
        <v>49218</v>
      </c>
      <c r="AP135" s="678">
        <v>110741</v>
      </c>
      <c r="AR135" s="609"/>
      <c r="AT135" s="609">
        <v>0</v>
      </c>
      <c r="AU135" s="677">
        <v>0</v>
      </c>
    </row>
    <row r="136" spans="1:47" ht="15" customHeight="1" x14ac:dyDescent="0.2">
      <c r="A136" s="611" t="s">
        <v>1036</v>
      </c>
      <c r="B136" s="612" t="s">
        <v>1037</v>
      </c>
      <c r="C136" s="613" t="s">
        <v>1055</v>
      </c>
      <c r="D136" s="616">
        <v>0</v>
      </c>
      <c r="E136" s="657">
        <v>0</v>
      </c>
      <c r="F136" s="616">
        <v>0</v>
      </c>
      <c r="G136" s="662">
        <v>0</v>
      </c>
      <c r="H136" s="616">
        <v>0</v>
      </c>
      <c r="I136" s="662">
        <v>0</v>
      </c>
      <c r="J136" s="1395">
        <v>0</v>
      </c>
      <c r="K136" s="1344">
        <v>0</v>
      </c>
      <c r="L136" s="667">
        <v>0</v>
      </c>
      <c r="M136" s="1420">
        <v>0</v>
      </c>
      <c r="N136" s="616">
        <v>154</v>
      </c>
      <c r="O136" s="679">
        <v>9086</v>
      </c>
      <c r="P136" s="662">
        <v>-9086</v>
      </c>
      <c r="Q136" s="679">
        <v>0</v>
      </c>
      <c r="R136" s="1384">
        <v>30.740079999999999</v>
      </c>
      <c r="S136" s="1380">
        <v>30740</v>
      </c>
      <c r="T136" s="1380">
        <v>7746</v>
      </c>
      <c r="U136" s="1380">
        <v>38486</v>
      </c>
      <c r="V136" s="1384">
        <v>11.703670000000001</v>
      </c>
      <c r="W136" s="1380">
        <v>5852</v>
      </c>
      <c r="X136" s="1380">
        <v>1680</v>
      </c>
      <c r="Y136" s="1380">
        <v>7532</v>
      </c>
      <c r="Z136" s="1384">
        <v>42.443750000000001</v>
      </c>
      <c r="AA136" s="1380">
        <v>36592</v>
      </c>
      <c r="AB136" s="1380">
        <v>9426</v>
      </c>
      <c r="AC136" s="668">
        <v>46018</v>
      </c>
      <c r="AD136" s="1384">
        <v>30.740079999999999</v>
      </c>
      <c r="AE136" s="1380">
        <v>24592</v>
      </c>
      <c r="AF136" s="1380">
        <v>6197</v>
      </c>
      <c r="AG136" s="1380">
        <v>30789</v>
      </c>
      <c r="AH136" s="1384">
        <v>11.703670000000001</v>
      </c>
      <c r="AI136" s="1380">
        <v>4681</v>
      </c>
      <c r="AJ136" s="1380">
        <v>1343</v>
      </c>
      <c r="AK136" s="1380">
        <v>6024</v>
      </c>
      <c r="AL136" s="1384">
        <v>42.443750000000001</v>
      </c>
      <c r="AM136" s="1380">
        <v>29273</v>
      </c>
      <c r="AN136" s="1380">
        <v>7540</v>
      </c>
      <c r="AO136" s="1415">
        <v>36813</v>
      </c>
      <c r="AP136" s="681">
        <v>82831</v>
      </c>
      <c r="AR136" s="614"/>
      <c r="AT136" s="614">
        <v>0</v>
      </c>
      <c r="AU136" s="680">
        <v>0</v>
      </c>
    </row>
    <row r="137" spans="1:47" ht="15" customHeight="1" thickBot="1" x14ac:dyDescent="0.25">
      <c r="A137" s="624"/>
      <c r="B137" s="625"/>
      <c r="C137" s="1342" t="s">
        <v>1003</v>
      </c>
      <c r="D137" s="626">
        <v>0</v>
      </c>
      <c r="E137" s="658">
        <v>0</v>
      </c>
      <c r="F137" s="626">
        <v>0</v>
      </c>
      <c r="G137" s="664">
        <v>0</v>
      </c>
      <c r="H137" s="626">
        <v>0</v>
      </c>
      <c r="I137" s="664">
        <v>0</v>
      </c>
      <c r="J137" s="1397">
        <v>0</v>
      </c>
      <c r="K137" s="1159">
        <v>69</v>
      </c>
      <c r="L137" s="672">
        <v>16629</v>
      </c>
      <c r="M137" s="1422">
        <v>17618</v>
      </c>
      <c r="N137" s="626">
        <v>1083</v>
      </c>
      <c r="O137" s="685">
        <v>63897</v>
      </c>
      <c r="P137" s="664">
        <v>-58041.26</v>
      </c>
      <c r="Q137" s="685">
        <v>5855.74</v>
      </c>
      <c r="R137" s="1386">
        <v>295.90011999999996</v>
      </c>
      <c r="S137" s="1348">
        <v>295900</v>
      </c>
      <c r="T137" s="1348">
        <v>74566</v>
      </c>
      <c r="U137" s="1348">
        <v>370466</v>
      </c>
      <c r="V137" s="1386">
        <v>134.45894999999999</v>
      </c>
      <c r="W137" s="1348">
        <v>67229</v>
      </c>
      <c r="X137" s="1348">
        <v>19296</v>
      </c>
      <c r="Y137" s="1348">
        <v>86525</v>
      </c>
      <c r="Z137" s="1386">
        <v>430.35907000000003</v>
      </c>
      <c r="AA137" s="1348">
        <v>363129</v>
      </c>
      <c r="AB137" s="1348">
        <v>93862</v>
      </c>
      <c r="AC137" s="1412">
        <v>456991</v>
      </c>
      <c r="AD137" s="1386">
        <v>295.90011999999996</v>
      </c>
      <c r="AE137" s="1348">
        <v>236720</v>
      </c>
      <c r="AF137" s="1348">
        <v>59652</v>
      </c>
      <c r="AG137" s="1348">
        <v>296372</v>
      </c>
      <c r="AH137" s="1386">
        <v>134.45894999999999</v>
      </c>
      <c r="AI137" s="1348">
        <v>53783</v>
      </c>
      <c r="AJ137" s="1348">
        <v>15436</v>
      </c>
      <c r="AK137" s="1348">
        <v>69219</v>
      </c>
      <c r="AL137" s="1386">
        <v>430.35907000000003</v>
      </c>
      <c r="AM137" s="1348">
        <v>290503</v>
      </c>
      <c r="AN137" s="1348">
        <v>75088</v>
      </c>
      <c r="AO137" s="1416">
        <v>365591</v>
      </c>
      <c r="AP137" s="687">
        <v>862684.74</v>
      </c>
      <c r="AR137" s="626">
        <v>0</v>
      </c>
      <c r="AT137" s="626">
        <v>350</v>
      </c>
      <c r="AU137" s="686">
        <v>84350</v>
      </c>
    </row>
    <row r="138" spans="1:47" s="172" customFormat="1" ht="6.75" customHeight="1" thickTop="1" x14ac:dyDescent="0.2">
      <c r="A138" s="631"/>
      <c r="B138" s="627"/>
      <c r="C138" s="170"/>
      <c r="D138" s="628"/>
      <c r="E138" s="630"/>
      <c r="F138" s="628"/>
      <c r="G138" s="630"/>
      <c r="H138" s="629"/>
      <c r="I138" s="630"/>
      <c r="J138" s="630"/>
      <c r="K138" s="1163"/>
      <c r="L138" s="630"/>
      <c r="M138" s="630"/>
      <c r="N138" s="632"/>
      <c r="O138" s="630"/>
      <c r="P138" s="630"/>
      <c r="Q138" s="630"/>
      <c r="R138" s="1388"/>
      <c r="S138" s="1381"/>
      <c r="T138" s="1381"/>
      <c r="U138" s="1381"/>
      <c r="V138" s="1388"/>
      <c r="W138" s="1381"/>
      <c r="X138" s="1381"/>
      <c r="Y138" s="1381"/>
      <c r="Z138" s="1388"/>
      <c r="AA138" s="1381"/>
      <c r="AB138" s="1381"/>
      <c r="AC138" s="630"/>
      <c r="AD138" s="1388"/>
      <c r="AE138" s="1381"/>
      <c r="AF138" s="1381"/>
      <c r="AG138" s="1381"/>
      <c r="AH138" s="1388"/>
      <c r="AI138" s="1381"/>
      <c r="AJ138" s="1381"/>
      <c r="AK138" s="1381"/>
      <c r="AL138" s="1388"/>
      <c r="AM138" s="1381"/>
      <c r="AN138" s="1381"/>
      <c r="AO138" s="1381"/>
      <c r="AP138" s="633"/>
      <c r="AQ138"/>
      <c r="AR138" s="632"/>
      <c r="AS138"/>
      <c r="AT138" s="632"/>
      <c r="AU138" s="688"/>
    </row>
    <row r="139" spans="1:47" ht="15" customHeight="1" thickBot="1" x14ac:dyDescent="0.25">
      <c r="A139" s="624"/>
      <c r="B139" s="625"/>
      <c r="C139" s="1342" t="s">
        <v>261</v>
      </c>
      <c r="D139" s="626">
        <v>245</v>
      </c>
      <c r="E139" s="658">
        <v>5145000</v>
      </c>
      <c r="F139" s="626">
        <v>69</v>
      </c>
      <c r="G139" s="664">
        <v>414000</v>
      </c>
      <c r="H139" s="626">
        <v>101</v>
      </c>
      <c r="I139" s="664">
        <v>404000</v>
      </c>
      <c r="J139" s="1397">
        <v>818000</v>
      </c>
      <c r="K139" s="1159">
        <v>93821.5</v>
      </c>
      <c r="L139" s="672">
        <v>22846805.5</v>
      </c>
      <c r="M139" s="1422">
        <v>12000000</v>
      </c>
      <c r="N139" s="626">
        <v>305297</v>
      </c>
      <c r="O139" s="685">
        <v>18012523</v>
      </c>
      <c r="P139" s="664">
        <v>-0.77999999999155989</v>
      </c>
      <c r="Q139" s="685">
        <v>18012522.219999995</v>
      </c>
      <c r="R139" s="1386">
        <v>59896.687366000013</v>
      </c>
      <c r="S139" s="1348">
        <v>59896687</v>
      </c>
      <c r="T139" s="1348">
        <v>15093969</v>
      </c>
      <c r="U139" s="1348">
        <v>74990656</v>
      </c>
      <c r="V139" s="1386">
        <v>37473.307459000011</v>
      </c>
      <c r="W139" s="1348">
        <v>18736648</v>
      </c>
      <c r="X139" s="1348">
        <v>5377437</v>
      </c>
      <c r="Y139" s="1348">
        <v>24114085</v>
      </c>
      <c r="Z139" s="1386">
        <v>97369.994825000002</v>
      </c>
      <c r="AA139" s="1348">
        <v>78633335</v>
      </c>
      <c r="AB139" s="1348">
        <v>20471406</v>
      </c>
      <c r="AC139" s="1412">
        <v>99104741</v>
      </c>
      <c r="AD139" s="1386">
        <v>59896.687366000013</v>
      </c>
      <c r="AE139" s="1348">
        <v>47917345</v>
      </c>
      <c r="AF139" s="1348">
        <v>12075170</v>
      </c>
      <c r="AG139" s="1348">
        <v>59992515</v>
      </c>
      <c r="AH139" s="1386">
        <v>37473.307459000011</v>
      </c>
      <c r="AI139" s="1348">
        <v>14989327</v>
      </c>
      <c r="AJ139" s="1348">
        <v>4301933</v>
      </c>
      <c r="AK139" s="1348">
        <v>19291260</v>
      </c>
      <c r="AL139" s="1386">
        <v>97369.994825000002</v>
      </c>
      <c r="AM139" s="1348">
        <v>62906672</v>
      </c>
      <c r="AN139" s="1348">
        <v>16377103</v>
      </c>
      <c r="AO139" s="1416">
        <v>79283775</v>
      </c>
      <c r="AP139" s="687">
        <v>237210843.72</v>
      </c>
      <c r="AR139" s="626"/>
      <c r="AT139" s="626">
        <v>200057</v>
      </c>
      <c r="AU139" s="686">
        <v>48214579</v>
      </c>
    </row>
    <row r="140" spans="1:47" s="172" customFormat="1" ht="6.75" customHeight="1" thickTop="1" x14ac:dyDescent="0.2">
      <c r="A140" s="846"/>
      <c r="B140" s="847"/>
      <c r="C140" s="848"/>
      <c r="D140" s="654"/>
      <c r="E140" s="659"/>
      <c r="F140" s="849"/>
      <c r="G140" s="659"/>
      <c r="H140" s="850"/>
      <c r="I140" s="659"/>
      <c r="J140" s="659"/>
      <c r="K140" s="1164"/>
      <c r="L140" s="659"/>
      <c r="M140" s="659"/>
      <c r="N140" s="654"/>
      <c r="O140" s="851"/>
      <c r="P140" s="659"/>
      <c r="Q140" s="851"/>
      <c r="R140" s="852"/>
      <c r="S140" s="852"/>
      <c r="T140" s="852"/>
      <c r="U140" s="852"/>
      <c r="V140" s="852"/>
      <c r="W140" s="852"/>
      <c r="X140" s="852"/>
      <c r="Y140" s="852"/>
      <c r="Z140" s="852"/>
      <c r="AA140" s="852"/>
      <c r="AB140" s="852"/>
      <c r="AC140" s="659"/>
      <c r="AD140" s="852"/>
      <c r="AE140" s="852"/>
      <c r="AF140" s="852"/>
      <c r="AG140" s="852"/>
      <c r="AH140" s="852"/>
      <c r="AI140" s="852"/>
      <c r="AJ140" s="852"/>
      <c r="AK140" s="852"/>
      <c r="AL140" s="852"/>
      <c r="AM140" s="852"/>
      <c r="AN140" s="852"/>
      <c r="AO140" s="852"/>
      <c r="AP140" s="851"/>
      <c r="AQ140"/>
      <c r="AR140" s="849"/>
      <c r="AS140"/>
      <c r="AT140" s="849"/>
      <c r="AU140" s="852"/>
    </row>
  </sheetData>
  <sheetProtection password="D893" sheet="1" objects="1" scenarios="1"/>
  <sortState ref="A141:AU212">
    <sortCondition ref="A141:A21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31">
    <mergeCell ref="K1:L1"/>
    <mergeCell ref="AM2:AM3"/>
    <mergeCell ref="AL1:AO1"/>
    <mergeCell ref="D2:D3"/>
    <mergeCell ref="AK2:AK3"/>
    <mergeCell ref="AG2:AG3"/>
    <mergeCell ref="M1:M2"/>
    <mergeCell ref="R1:Y1"/>
    <mergeCell ref="Z1:AC1"/>
    <mergeCell ref="AD1:AK1"/>
    <mergeCell ref="AN2:AN3"/>
    <mergeCell ref="AO2:AO3"/>
    <mergeCell ref="AA2:AA3"/>
    <mergeCell ref="AB2:AB3"/>
    <mergeCell ref="AC2:AC3"/>
    <mergeCell ref="AT2:AT3"/>
    <mergeCell ref="AR2:AR3"/>
    <mergeCell ref="A1:C3"/>
    <mergeCell ref="AP1:AP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U2:U3"/>
    <mergeCell ref="Y2:Y3"/>
  </mergeCells>
  <conditionalFormatting sqref="N135:N137 N140">
    <cfRule type="cellIs" dxfId="67" priority="381" operator="between">
      <formula>0.1</formula>
      <formula>10</formula>
    </cfRule>
  </conditionalFormatting>
  <conditionalFormatting sqref="N128 N7:N41 N83:N99 N43:N77">
    <cfRule type="cellIs" dxfId="66" priority="391" operator="between">
      <formula>0.1</formula>
      <formula>10</formula>
    </cfRule>
  </conditionalFormatting>
  <conditionalFormatting sqref="N129">
    <cfRule type="cellIs" dxfId="65" priority="390" operator="between">
      <formula>0.1</formula>
      <formula>10</formula>
    </cfRule>
  </conditionalFormatting>
  <conditionalFormatting sqref="N78:N82">
    <cfRule type="cellIs" dxfId="64" priority="200" operator="between">
      <formula>0.1</formula>
      <formula>10</formula>
    </cfRule>
  </conditionalFormatting>
  <conditionalFormatting sqref="N105:N109">
    <cfRule type="cellIs" dxfId="63" priority="160" operator="between">
      <formula>0.1</formula>
      <formula>10</formula>
    </cfRule>
  </conditionalFormatting>
  <conditionalFormatting sqref="N100:N104">
    <cfRule type="cellIs" dxfId="62" priority="163" operator="between">
      <formula>0.1</formula>
      <formula>10</formula>
    </cfRule>
  </conditionalFormatting>
  <conditionalFormatting sqref="N110:N114">
    <cfRule type="cellIs" dxfId="61" priority="157" operator="between">
      <formula>0.1</formula>
      <formula>10</formula>
    </cfRule>
  </conditionalFormatting>
  <conditionalFormatting sqref="N115:N119">
    <cfRule type="cellIs" dxfId="60" priority="154" operator="between">
      <formula>0.1</formula>
      <formula>10</formula>
    </cfRule>
  </conditionalFormatting>
  <conditionalFormatting sqref="N120:N124">
    <cfRule type="cellIs" dxfId="59" priority="151" operator="between">
      <formula>0.1</formula>
      <formula>10</formula>
    </cfRule>
  </conditionalFormatting>
  <conditionalFormatting sqref="N125:N127">
    <cfRule type="cellIs" dxfId="58" priority="148" operator="between">
      <formula>0.1</formula>
      <formula>10</formula>
    </cfRule>
  </conditionalFormatting>
  <conditionalFormatting sqref="N130:N134">
    <cfRule type="cellIs" dxfId="57" priority="20" operator="between">
      <formula>0.1</formula>
      <formula>10</formula>
    </cfRule>
  </conditionalFormatting>
  <conditionalFormatting sqref="N42">
    <cfRule type="cellIs" dxfId="56" priority="4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FY2021-22 Budget Letter
Level 4 Supplementary Allocations June 2022</oddHeader>
    <oddFooter>&amp;R&amp;P</oddFooter>
  </headerFooter>
  <rowBreaks count="1" manualBreakCount="1">
    <brk id="77" max="41" man="1"/>
  </rowBreaks>
  <colBreaks count="5" manualBreakCount="5">
    <brk id="10" max="1048575" man="1"/>
    <brk id="17" max="214" man="1"/>
    <brk id="25" max="214" man="1"/>
    <brk id="29" max="214" man="1"/>
    <brk id="37" max="2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71"/>
  <sheetViews>
    <sheetView workbookViewId="0">
      <selection sqref="A1:B3"/>
    </sheetView>
  </sheetViews>
  <sheetFormatPr defaultColWidth="8.85546875" defaultRowHeight="12.75" x14ac:dyDescent="0.2"/>
  <cols>
    <col min="1" max="1" width="7.7109375" style="31" bestFit="1" customWidth="1"/>
    <col min="2" max="2" width="20.140625" style="31" customWidth="1"/>
    <col min="3" max="3" width="13.28515625" style="31" customWidth="1"/>
    <col min="4" max="5" width="14.42578125" style="31" customWidth="1"/>
    <col min="6" max="6" width="13.28515625" style="31" customWidth="1"/>
    <col min="7" max="8" width="14.42578125" style="31" customWidth="1"/>
    <col min="9" max="11" width="15.140625" style="31" customWidth="1"/>
    <col min="12" max="14" width="14.42578125" style="31" customWidth="1"/>
    <col min="15" max="18" width="14.85546875" style="31" customWidth="1"/>
    <col min="19" max="19" width="17.28515625" style="31" customWidth="1"/>
    <col min="20" max="21" width="13.5703125" style="31" customWidth="1"/>
    <col min="22" max="22" width="12.28515625" style="31" customWidth="1"/>
    <col min="23" max="25" width="14.85546875" style="31" customWidth="1"/>
    <col min="26" max="26" width="17.28515625" style="31" customWidth="1"/>
    <col min="27" max="16384" width="8.85546875" style="31"/>
  </cols>
  <sheetData>
    <row r="1" spans="1:26" ht="23.45" customHeight="1" x14ac:dyDescent="0.2">
      <c r="A1" s="1938" t="s">
        <v>446</v>
      </c>
      <c r="B1" s="1938"/>
      <c r="C1" s="1942" t="s">
        <v>350</v>
      </c>
      <c r="D1" s="1942"/>
      <c r="E1" s="1942"/>
      <c r="F1" s="1942"/>
      <c r="G1" s="1942"/>
      <c r="H1" s="1942"/>
      <c r="I1" s="1942"/>
      <c r="J1" s="1942"/>
      <c r="K1" s="1942"/>
      <c r="L1" s="1942"/>
      <c r="M1" s="1942"/>
      <c r="N1" s="1943"/>
      <c r="O1" s="1944" t="s">
        <v>350</v>
      </c>
      <c r="P1" s="1942"/>
      <c r="Q1" s="1945"/>
      <c r="R1" s="1945"/>
      <c r="S1" s="1942"/>
      <c r="T1" s="1942"/>
      <c r="U1" s="1942"/>
      <c r="V1" s="1942"/>
      <c r="W1" s="1942"/>
      <c r="X1" s="1945"/>
      <c r="Y1" s="1942"/>
      <c r="Z1" s="1943"/>
    </row>
    <row r="2" spans="1:26" ht="30" customHeight="1" x14ac:dyDescent="0.2">
      <c r="A2" s="1938"/>
      <c r="B2" s="1938"/>
      <c r="C2" s="257"/>
      <c r="D2" s="257"/>
      <c r="E2" s="258"/>
      <c r="F2" s="27"/>
      <c r="G2" s="27"/>
      <c r="H2" s="27"/>
      <c r="I2" s="1939" t="s">
        <v>242</v>
      </c>
      <c r="J2" s="1940"/>
      <c r="K2" s="1941"/>
      <c r="L2" s="27"/>
      <c r="M2" s="259"/>
      <c r="N2" s="260"/>
      <c r="O2" s="1831" t="s">
        <v>347</v>
      </c>
      <c r="P2" s="1831"/>
      <c r="Q2" s="1831"/>
      <c r="R2" s="1831"/>
      <c r="S2" s="259"/>
      <c r="T2" s="259"/>
      <c r="U2" s="259"/>
      <c r="V2" s="259"/>
      <c r="W2" s="1831" t="s">
        <v>349</v>
      </c>
      <c r="X2" s="1831"/>
      <c r="Y2" s="1831"/>
      <c r="Z2" s="260"/>
    </row>
    <row r="3" spans="1:26" ht="134.25" customHeight="1" x14ac:dyDescent="0.2">
      <c r="A3" s="1938"/>
      <c r="B3" s="1938"/>
      <c r="C3" s="1131" t="s">
        <v>1211</v>
      </c>
      <c r="D3" s="1131" t="s">
        <v>1579</v>
      </c>
      <c r="E3" s="1132" t="s">
        <v>1580</v>
      </c>
      <c r="F3" s="1131" t="s">
        <v>1111</v>
      </c>
      <c r="G3" s="1131" t="s">
        <v>348</v>
      </c>
      <c r="H3" s="1132" t="s">
        <v>1079</v>
      </c>
      <c r="I3" s="1133" t="s">
        <v>1197</v>
      </c>
      <c r="J3" s="1133" t="s">
        <v>1198</v>
      </c>
      <c r="K3" s="1133" t="s">
        <v>243</v>
      </c>
      <c r="L3" s="1131" t="s">
        <v>466</v>
      </c>
      <c r="M3" s="1134" t="s">
        <v>1308</v>
      </c>
      <c r="N3" s="1131" t="s">
        <v>1112</v>
      </c>
      <c r="O3" s="1471" t="s">
        <v>1244</v>
      </c>
      <c r="P3" s="1471" t="s">
        <v>1245</v>
      </c>
      <c r="Q3" s="1471" t="s">
        <v>1337</v>
      </c>
      <c r="R3" s="1471" t="s">
        <v>1338</v>
      </c>
      <c r="S3" s="1131" t="s">
        <v>1212</v>
      </c>
      <c r="T3" s="1695" t="s">
        <v>1113</v>
      </c>
      <c r="U3" s="1131" t="s">
        <v>283</v>
      </c>
      <c r="V3" s="1131" t="s">
        <v>1114</v>
      </c>
      <c r="W3" s="1472" t="s">
        <v>1246</v>
      </c>
      <c r="X3" s="1472" t="s">
        <v>1692</v>
      </c>
      <c r="Y3" s="1472" t="s">
        <v>405</v>
      </c>
      <c r="Z3" s="1131" t="s">
        <v>835</v>
      </c>
    </row>
    <row r="4" spans="1:26" x14ac:dyDescent="0.2">
      <c r="A4" s="261"/>
      <c r="B4" s="262"/>
      <c r="C4" s="263">
        <v>1</v>
      </c>
      <c r="D4" s="263">
        <v>2</v>
      </c>
      <c r="E4" s="263">
        <v>3</v>
      </c>
      <c r="F4" s="263">
        <v>4</v>
      </c>
      <c r="G4" s="263">
        <v>5</v>
      </c>
      <c r="H4" s="263">
        <v>6</v>
      </c>
      <c r="I4" s="263">
        <v>7</v>
      </c>
      <c r="J4" s="263">
        <v>8</v>
      </c>
      <c r="K4" s="263">
        <v>9</v>
      </c>
      <c r="L4" s="263">
        <v>10</v>
      </c>
      <c r="M4" s="263">
        <v>11</v>
      </c>
      <c r="N4" s="263">
        <v>12</v>
      </c>
      <c r="O4" s="263">
        <v>13</v>
      </c>
      <c r="P4" s="263">
        <v>14</v>
      </c>
      <c r="Q4" s="263">
        <v>15</v>
      </c>
      <c r="R4" s="263">
        <v>16</v>
      </c>
      <c r="S4" s="263">
        <v>17</v>
      </c>
      <c r="T4" s="263">
        <v>18</v>
      </c>
      <c r="U4" s="263">
        <v>19</v>
      </c>
      <c r="V4" s="263">
        <v>20</v>
      </c>
      <c r="W4" s="263">
        <v>21</v>
      </c>
      <c r="X4" s="263">
        <v>22</v>
      </c>
      <c r="Y4" s="263">
        <v>23</v>
      </c>
      <c r="Z4" s="263">
        <v>24</v>
      </c>
    </row>
    <row r="5" spans="1:26" s="488" customFormat="1" ht="22.5" hidden="1" x14ac:dyDescent="0.2">
      <c r="A5" s="763"/>
      <c r="B5" s="763"/>
      <c r="C5" s="642" t="s">
        <v>594</v>
      </c>
      <c r="D5" s="642" t="s">
        <v>594</v>
      </c>
      <c r="E5" s="642" t="s">
        <v>595</v>
      </c>
      <c r="F5" s="739" t="s">
        <v>705</v>
      </c>
      <c r="G5" s="642" t="s">
        <v>595</v>
      </c>
      <c r="H5" s="642" t="s">
        <v>595</v>
      </c>
      <c r="I5" s="642" t="s">
        <v>745</v>
      </c>
      <c r="J5" s="642" t="s">
        <v>745</v>
      </c>
      <c r="K5" s="642" t="s">
        <v>595</v>
      </c>
      <c r="L5" s="642" t="s">
        <v>595</v>
      </c>
      <c r="M5" s="642" t="s">
        <v>746</v>
      </c>
      <c r="N5" s="642" t="s">
        <v>595</v>
      </c>
      <c r="O5" s="642" t="s">
        <v>594</v>
      </c>
      <c r="P5" s="642" t="s">
        <v>594</v>
      </c>
      <c r="Q5" s="1424"/>
      <c r="R5" s="1424"/>
      <c r="S5" s="642" t="s">
        <v>595</v>
      </c>
      <c r="T5" s="642" t="s">
        <v>834</v>
      </c>
      <c r="U5" s="642" t="s">
        <v>595</v>
      </c>
      <c r="V5" s="642" t="s">
        <v>595</v>
      </c>
      <c r="W5" s="642" t="s">
        <v>594</v>
      </c>
      <c r="X5" s="642" t="s">
        <v>594</v>
      </c>
      <c r="Y5" s="642" t="s">
        <v>594</v>
      </c>
      <c r="Z5" s="642" t="s">
        <v>595</v>
      </c>
    </row>
    <row r="6" spans="1:26" s="488" customFormat="1" ht="33.75" x14ac:dyDescent="0.2">
      <c r="A6" s="763"/>
      <c r="B6" s="763"/>
      <c r="C6" s="642" t="s">
        <v>1521</v>
      </c>
      <c r="D6" s="642" t="s">
        <v>1581</v>
      </c>
      <c r="E6" s="642" t="s">
        <v>742</v>
      </c>
      <c r="F6" s="739" t="s">
        <v>702</v>
      </c>
      <c r="G6" s="642" t="s">
        <v>680</v>
      </c>
      <c r="H6" s="642" t="s">
        <v>1522</v>
      </c>
      <c r="I6" s="639" t="s">
        <v>838</v>
      </c>
      <c r="J6" s="639" t="s">
        <v>839</v>
      </c>
      <c r="K6" s="642" t="s">
        <v>743</v>
      </c>
      <c r="L6" s="642" t="s">
        <v>744</v>
      </c>
      <c r="M6" s="642" t="s">
        <v>746</v>
      </c>
      <c r="N6" s="642" t="s">
        <v>1523</v>
      </c>
      <c r="O6" s="639" t="s">
        <v>1258</v>
      </c>
      <c r="P6" s="639" t="s">
        <v>1259</v>
      </c>
      <c r="Q6" s="1423" t="s">
        <v>1260</v>
      </c>
      <c r="R6" s="1423" t="s">
        <v>1261</v>
      </c>
      <c r="S6" s="642" t="s">
        <v>1524</v>
      </c>
      <c r="T6" s="642" t="s">
        <v>1535</v>
      </c>
      <c r="U6" s="642" t="s">
        <v>1525</v>
      </c>
      <c r="V6" s="642" t="s">
        <v>1526</v>
      </c>
      <c r="W6" s="639" t="s">
        <v>1267</v>
      </c>
      <c r="X6" s="639" t="s">
        <v>1268</v>
      </c>
      <c r="Y6" s="639" t="s">
        <v>1269</v>
      </c>
      <c r="Z6" s="642" t="s">
        <v>1527</v>
      </c>
    </row>
    <row r="7" spans="1:26" ht="31.5" customHeight="1" x14ac:dyDescent="0.2">
      <c r="A7" s="264">
        <v>318</v>
      </c>
      <c r="B7" s="265" t="s">
        <v>448</v>
      </c>
      <c r="C7" s="266">
        <v>1428</v>
      </c>
      <c r="D7" s="267">
        <v>4722.1788885734077</v>
      </c>
      <c r="E7" s="267">
        <v>6743271.4528828263</v>
      </c>
      <c r="F7" s="267">
        <v>605.97</v>
      </c>
      <c r="G7" s="267">
        <v>865325.16</v>
      </c>
      <c r="H7" s="268">
        <v>7608597</v>
      </c>
      <c r="I7" s="269">
        <v>378299</v>
      </c>
      <c r="J7" s="269">
        <v>-127876</v>
      </c>
      <c r="K7" s="270">
        <v>250423</v>
      </c>
      <c r="L7" s="268">
        <v>7859020</v>
      </c>
      <c r="M7" s="267">
        <v>0</v>
      </c>
      <c r="N7" s="268">
        <v>7859020</v>
      </c>
      <c r="O7" s="271">
        <v>0</v>
      </c>
      <c r="P7" s="271">
        <v>11583.5</v>
      </c>
      <c r="Q7" s="1425">
        <v>91725</v>
      </c>
      <c r="R7" s="1425">
        <v>73379</v>
      </c>
      <c r="S7" s="268">
        <v>8035708</v>
      </c>
      <c r="T7" s="269">
        <v>7364302</v>
      </c>
      <c r="U7" s="269">
        <v>671406</v>
      </c>
      <c r="V7" s="268">
        <v>671406</v>
      </c>
      <c r="W7" s="267">
        <v>0</v>
      </c>
      <c r="X7" s="267">
        <v>19521</v>
      </c>
      <c r="Y7" s="267">
        <v>0</v>
      </c>
      <c r="Z7" s="268">
        <v>8055229</v>
      </c>
    </row>
    <row r="8" spans="1:26" ht="31.5" customHeight="1" x14ac:dyDescent="0.2">
      <c r="A8" s="272">
        <v>319</v>
      </c>
      <c r="B8" s="273" t="s">
        <v>447</v>
      </c>
      <c r="C8" s="266">
        <v>672</v>
      </c>
      <c r="D8" s="267">
        <v>4722.1788885734077</v>
      </c>
      <c r="E8" s="267">
        <v>3173304.2131213299</v>
      </c>
      <c r="F8" s="267">
        <v>699.9</v>
      </c>
      <c r="G8" s="267">
        <v>470332.8</v>
      </c>
      <c r="H8" s="268">
        <v>3643637</v>
      </c>
      <c r="I8" s="269">
        <v>298214</v>
      </c>
      <c r="J8" s="269">
        <v>-119286</v>
      </c>
      <c r="K8" s="270">
        <v>178928</v>
      </c>
      <c r="L8" s="268">
        <v>3822565</v>
      </c>
      <c r="M8" s="267">
        <v>-5362</v>
      </c>
      <c r="N8" s="268">
        <v>3817203</v>
      </c>
      <c r="O8" s="271">
        <v>0</v>
      </c>
      <c r="P8" s="271">
        <v>0</v>
      </c>
      <c r="Q8" s="1425">
        <v>36402</v>
      </c>
      <c r="R8" s="1425">
        <v>29121</v>
      </c>
      <c r="S8" s="268">
        <v>3882726</v>
      </c>
      <c r="T8" s="269">
        <v>3548946</v>
      </c>
      <c r="U8" s="269">
        <v>333780</v>
      </c>
      <c r="V8" s="268">
        <v>333780</v>
      </c>
      <c r="W8" s="267">
        <v>0</v>
      </c>
      <c r="X8" s="267">
        <v>10000</v>
      </c>
      <c r="Y8" s="267">
        <v>0</v>
      </c>
      <c r="Z8" s="268">
        <v>3892726</v>
      </c>
    </row>
    <row r="9" spans="1:26" s="106" customFormat="1" ht="31.5" customHeight="1" thickBot="1" x14ac:dyDescent="0.25">
      <c r="A9" s="274"/>
      <c r="B9" s="274" t="s">
        <v>85</v>
      </c>
      <c r="C9" s="275">
        <v>2100</v>
      </c>
      <c r="D9" s="107"/>
      <c r="E9" s="108">
        <v>9916575.6660041567</v>
      </c>
      <c r="F9" s="108"/>
      <c r="G9" s="108">
        <v>1335657.96</v>
      </c>
      <c r="H9" s="109">
        <v>11252234</v>
      </c>
      <c r="I9" s="110">
        <v>676513</v>
      </c>
      <c r="J9" s="110">
        <v>-247162</v>
      </c>
      <c r="K9" s="111">
        <v>429351</v>
      </c>
      <c r="L9" s="109">
        <v>11681585</v>
      </c>
      <c r="M9" s="108">
        <v>-5362</v>
      </c>
      <c r="N9" s="109">
        <v>11676223</v>
      </c>
      <c r="O9" s="276">
        <v>0</v>
      </c>
      <c r="P9" s="276">
        <v>11583.5</v>
      </c>
      <c r="Q9" s="276">
        <v>128127</v>
      </c>
      <c r="R9" s="276">
        <v>102500</v>
      </c>
      <c r="S9" s="109">
        <v>11918434</v>
      </c>
      <c r="T9" s="110">
        <v>10913248</v>
      </c>
      <c r="U9" s="110">
        <v>1005186</v>
      </c>
      <c r="V9" s="109">
        <v>1005186</v>
      </c>
      <c r="W9" s="108">
        <v>0</v>
      </c>
      <c r="X9" s="108">
        <v>29521</v>
      </c>
      <c r="Y9" s="108">
        <v>0</v>
      </c>
      <c r="Z9" s="109">
        <v>11947955</v>
      </c>
    </row>
    <row r="10" spans="1:26" s="106" customFormat="1" ht="13.5" thickTop="1" x14ac:dyDescent="0.2">
      <c r="B10" s="277"/>
      <c r="C10" s="278"/>
      <c r="D10" s="279"/>
      <c r="E10" s="280"/>
    </row>
    <row r="11" spans="1:26" x14ac:dyDescent="0.2">
      <c r="D11"/>
      <c r="L11" s="150"/>
      <c r="M11" s="1235"/>
      <c r="N11" s="150"/>
      <c r="V11" s="31">
        <v>1</v>
      </c>
    </row>
    <row r="16" spans="1:26" x14ac:dyDescent="0.2">
      <c r="V16" s="101"/>
    </row>
    <row r="17" spans="17:22" x14ac:dyDescent="0.2">
      <c r="V17" s="101"/>
    </row>
    <row r="20" spans="17:22" x14ac:dyDescent="0.2">
      <c r="Q20" s="101" t="s">
        <v>1819</v>
      </c>
    </row>
    <row r="70" spans="20:20" x14ac:dyDescent="0.2">
      <c r="T70" s="31" t="s">
        <v>1677</v>
      </c>
    </row>
    <row r="71" spans="20:20" x14ac:dyDescent="0.2">
      <c r="T71" s="31" t="s">
        <v>1678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I2:K2"/>
    <mergeCell ref="C1:N1"/>
    <mergeCell ref="O1:Z1"/>
    <mergeCell ref="O2:R2"/>
    <mergeCell ref="W2:Y2"/>
  </mergeCells>
  <phoneticPr fontId="0" type="noConversion"/>
  <printOptions horizontalCentered="1"/>
  <pageMargins left="0.25" right="0.25" top="0.95" bottom="0.5" header="0.25" footer="0.25"/>
  <pageSetup paperSize="5" scale="75" firstPageNumber="3" orientation="landscape" r:id="rId2"/>
  <headerFooter alignWithMargins="0">
    <oddHeader xml:space="preserve">&amp;L&amp;"Arial,Bold"&amp;20&amp;K000000FY2021-22 Budget Letter
June 2022&amp;R
</oddHeader>
    <oddFooter>&amp;R&amp;P</oddFooter>
  </headerFooter>
  <colBreaks count="1" manualBreakCount="1">
    <brk id="14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K33"/>
  <sheetViews>
    <sheetView workbookViewId="0">
      <selection sqref="A1:B3"/>
    </sheetView>
  </sheetViews>
  <sheetFormatPr defaultColWidth="8.85546875" defaultRowHeight="12.75" x14ac:dyDescent="0.2"/>
  <cols>
    <col min="1" max="1" width="7" style="29" bestFit="1" customWidth="1"/>
    <col min="2" max="2" width="23.28515625" style="29" customWidth="1"/>
    <col min="3" max="3" width="12.140625" style="29" bestFit="1" customWidth="1"/>
    <col min="4" max="4" width="6.42578125" style="29" customWidth="1"/>
    <col min="5" max="5" width="14" style="29" customWidth="1"/>
    <col min="6" max="6" width="7.28515625" style="29" customWidth="1"/>
    <col min="7" max="7" width="14" style="29" customWidth="1"/>
    <col min="8" max="8" width="10.28515625" style="29" customWidth="1"/>
    <col min="9" max="9" width="6.42578125" style="29" customWidth="1"/>
    <col min="10" max="10" width="11.28515625" style="29" customWidth="1"/>
    <col min="11" max="11" width="10.28515625" style="29" customWidth="1"/>
    <col min="12" max="12" width="6.42578125" style="29" customWidth="1"/>
    <col min="13" max="13" width="11.28515625" style="29" customWidth="1"/>
    <col min="14" max="14" width="10.28515625" style="29" customWidth="1"/>
    <col min="15" max="15" width="6.42578125" style="29" customWidth="1"/>
    <col min="16" max="16" width="11.28515625" style="29" customWidth="1"/>
    <col min="17" max="17" width="10.28515625" style="29" customWidth="1"/>
    <col min="18" max="18" width="6.42578125" style="29" customWidth="1"/>
    <col min="19" max="19" width="11.28515625" style="29" customWidth="1"/>
    <col min="20" max="20" width="12.5703125" style="29" bestFit="1" customWidth="1"/>
    <col min="21" max="22" width="14" style="29" customWidth="1"/>
    <col min="23" max="23" width="13.28515625" style="29" customWidth="1"/>
    <col min="24" max="24" width="13.5703125" style="29" customWidth="1"/>
    <col min="25" max="25" width="10.85546875" style="29" bestFit="1" customWidth="1"/>
    <col min="26" max="26" width="13.5703125" style="29" customWidth="1"/>
    <col min="27" max="27" width="14.28515625" style="29" customWidth="1"/>
    <col min="28" max="28" width="12.85546875" style="29" bestFit="1" customWidth="1"/>
    <col min="29" max="29" width="15.28515625" style="29" customWidth="1"/>
    <col min="30" max="30" width="13" style="29" customWidth="1"/>
    <col min="31" max="31" width="12.85546875" style="29" customWidth="1"/>
    <col min="32" max="32" width="13" style="29" customWidth="1"/>
    <col min="33" max="33" width="12.85546875" style="29" bestFit="1" customWidth="1"/>
    <col min="34" max="34" width="16.28515625" style="29" customWidth="1"/>
    <col min="35" max="37" width="12.85546875" style="29" hidden="1" customWidth="1"/>
    <col min="38" max="16384" width="8.85546875" style="29"/>
  </cols>
  <sheetData>
    <row r="1" spans="1:37" ht="19.899999999999999" customHeight="1" x14ac:dyDescent="0.2">
      <c r="A1" s="1958" t="s">
        <v>453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8"/>
      <c r="K1" s="1948"/>
      <c r="L1" s="1948"/>
      <c r="M1" s="1948"/>
      <c r="N1" s="1948"/>
      <c r="O1" s="1948"/>
      <c r="P1" s="1948"/>
      <c r="Q1" s="1948"/>
      <c r="R1" s="1948"/>
      <c r="S1" s="1948"/>
      <c r="T1" s="1949"/>
      <c r="U1" s="1947" t="s">
        <v>350</v>
      </c>
      <c r="V1" s="1948"/>
      <c r="W1" s="1948"/>
      <c r="X1" s="1948"/>
      <c r="Y1" s="1948"/>
      <c r="Z1" s="1948"/>
      <c r="AA1" s="1948"/>
      <c r="AB1" s="1948"/>
      <c r="AC1" s="1948"/>
      <c r="AD1" s="1948"/>
      <c r="AE1" s="1948"/>
      <c r="AF1" s="1948"/>
      <c r="AG1" s="1948"/>
      <c r="AH1" s="1949"/>
      <c r="AI1" s="1946" t="s">
        <v>1158</v>
      </c>
      <c r="AJ1" s="1946"/>
      <c r="AK1" s="1946"/>
    </row>
    <row r="2" spans="1:37" ht="42" customHeight="1" x14ac:dyDescent="0.2">
      <c r="A2" s="1960"/>
      <c r="B2" s="1961"/>
      <c r="C2" s="1780" t="s">
        <v>1213</v>
      </c>
      <c r="D2" s="1774" t="s">
        <v>1659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950" t="s">
        <v>1295</v>
      </c>
      <c r="AC2" s="1952" t="s">
        <v>825</v>
      </c>
      <c r="AD2" s="1954" t="s">
        <v>1113</v>
      </c>
      <c r="AE2" s="1952" t="s">
        <v>283</v>
      </c>
      <c r="AF2" s="1952" t="s">
        <v>401</v>
      </c>
      <c r="AG2" s="1950" t="s">
        <v>1307</v>
      </c>
      <c r="AH2" s="1952" t="s">
        <v>468</v>
      </c>
      <c r="AI2" s="1967" t="s">
        <v>1143</v>
      </c>
      <c r="AJ2" s="1968" t="s">
        <v>1532</v>
      </c>
      <c r="AK2" s="1967" t="s">
        <v>1531</v>
      </c>
    </row>
    <row r="3" spans="1:37" ht="113.45" customHeight="1" x14ac:dyDescent="0.2">
      <c r="A3" s="1962"/>
      <c r="B3" s="1963"/>
      <c r="C3" s="1964"/>
      <c r="D3" s="689" t="s">
        <v>424</v>
      </c>
      <c r="E3" s="689" t="s">
        <v>560</v>
      </c>
      <c r="F3" s="689" t="s">
        <v>424</v>
      </c>
      <c r="G3" s="689" t="s">
        <v>559</v>
      </c>
      <c r="H3" s="689" t="s">
        <v>1214</v>
      </c>
      <c r="I3" s="689" t="s">
        <v>424</v>
      </c>
      <c r="J3" s="689" t="s">
        <v>364</v>
      </c>
      <c r="K3" s="689" t="s">
        <v>1215</v>
      </c>
      <c r="L3" s="689" t="s">
        <v>424</v>
      </c>
      <c r="M3" s="689" t="s">
        <v>364</v>
      </c>
      <c r="N3" s="689" t="s">
        <v>1216</v>
      </c>
      <c r="O3" s="689" t="s">
        <v>424</v>
      </c>
      <c r="P3" s="689" t="s">
        <v>364</v>
      </c>
      <c r="Q3" s="689" t="s">
        <v>1216</v>
      </c>
      <c r="R3" s="689" t="s">
        <v>424</v>
      </c>
      <c r="S3" s="689" t="s">
        <v>364</v>
      </c>
      <c r="T3" s="1780"/>
      <c r="U3" s="577" t="s">
        <v>1197</v>
      </c>
      <c r="V3" s="577" t="s">
        <v>1198</v>
      </c>
      <c r="W3" s="577" t="s">
        <v>243</v>
      </c>
      <c r="X3" s="1780"/>
      <c r="Y3" s="1953"/>
      <c r="Z3" s="1953"/>
      <c r="AA3" s="1791"/>
      <c r="AB3" s="1951"/>
      <c r="AC3" s="1953"/>
      <c r="AD3" s="1955"/>
      <c r="AE3" s="1953"/>
      <c r="AF3" s="1953"/>
      <c r="AG3" s="1951"/>
      <c r="AH3" s="1953"/>
      <c r="AI3" s="1967"/>
      <c r="AJ3" s="1968"/>
      <c r="AK3" s="1967"/>
    </row>
    <row r="4" spans="1:37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 t="s">
        <v>748</v>
      </c>
      <c r="AC4" s="187">
        <v>26</v>
      </c>
      <c r="AD4" s="187">
        <v>27</v>
      </c>
      <c r="AE4" s="187">
        <v>28</v>
      </c>
      <c r="AF4" s="187">
        <v>29</v>
      </c>
      <c r="AG4" s="187" t="s">
        <v>749</v>
      </c>
      <c r="AH4" s="187">
        <v>30</v>
      </c>
      <c r="AI4" s="187">
        <v>31</v>
      </c>
      <c r="AJ4" s="187">
        <v>32</v>
      </c>
      <c r="AK4" s="187">
        <v>33</v>
      </c>
    </row>
    <row r="5" spans="1:37" s="767" customFormat="1" ht="11.25" hidden="1" x14ac:dyDescent="0.2">
      <c r="A5" s="768"/>
      <c r="B5" s="769"/>
      <c r="C5" s="766" t="s">
        <v>594</v>
      </c>
      <c r="D5" s="766"/>
      <c r="E5" s="766" t="s">
        <v>594</v>
      </c>
      <c r="F5" s="766"/>
      <c r="G5" s="766" t="s">
        <v>594</v>
      </c>
      <c r="H5" s="766" t="s">
        <v>594</v>
      </c>
      <c r="I5" s="766"/>
      <c r="J5" s="766" t="s">
        <v>594</v>
      </c>
      <c r="K5" s="766" t="s">
        <v>594</v>
      </c>
      <c r="L5" s="766"/>
      <c r="M5" s="766" t="s">
        <v>594</v>
      </c>
      <c r="N5" s="766" t="s">
        <v>594</v>
      </c>
      <c r="O5" s="766"/>
      <c r="P5" s="766" t="s">
        <v>594</v>
      </c>
      <c r="Q5" s="766" t="s">
        <v>594</v>
      </c>
      <c r="R5" s="766"/>
      <c r="S5" s="766" t="s">
        <v>594</v>
      </c>
      <c r="T5" s="883"/>
      <c r="U5" s="766" t="s">
        <v>594</v>
      </c>
      <c r="V5" s="766" t="s">
        <v>594</v>
      </c>
      <c r="W5" s="766" t="s">
        <v>594</v>
      </c>
      <c r="X5" s="766" t="s">
        <v>594</v>
      </c>
      <c r="Y5" s="766" t="s">
        <v>594</v>
      </c>
      <c r="Z5" s="766" t="s">
        <v>594</v>
      </c>
      <c r="AA5" s="766" t="s">
        <v>594</v>
      </c>
      <c r="AB5" s="766" t="s">
        <v>594</v>
      </c>
      <c r="AC5" s="766" t="s">
        <v>594</v>
      </c>
      <c r="AD5" s="766" t="s">
        <v>594</v>
      </c>
      <c r="AE5" s="766" t="s">
        <v>594</v>
      </c>
      <c r="AF5" s="766" t="s">
        <v>594</v>
      </c>
      <c r="AG5" s="766" t="s">
        <v>594</v>
      </c>
      <c r="AH5" s="766" t="s">
        <v>594</v>
      </c>
      <c r="AI5" s="766" t="s">
        <v>705</v>
      </c>
      <c r="AJ5" s="766" t="s">
        <v>594</v>
      </c>
      <c r="AK5" s="766" t="s">
        <v>595</v>
      </c>
    </row>
    <row r="6" spans="1:37" s="767" customFormat="1" ht="45" x14ac:dyDescent="0.2">
      <c r="A6" s="764"/>
      <c r="B6" s="765"/>
      <c r="C6" s="766" t="s">
        <v>741</v>
      </c>
      <c r="D6" s="766" t="s">
        <v>1160</v>
      </c>
      <c r="E6" s="766" t="s">
        <v>742</v>
      </c>
      <c r="F6" s="766" t="s">
        <v>702</v>
      </c>
      <c r="G6" s="766" t="s">
        <v>680</v>
      </c>
      <c r="H6" s="766" t="s">
        <v>848</v>
      </c>
      <c r="I6" s="766" t="s">
        <v>1161</v>
      </c>
      <c r="J6" s="766" t="s">
        <v>751</v>
      </c>
      <c r="K6" s="766" t="s">
        <v>849</v>
      </c>
      <c r="L6" s="766" t="s">
        <v>1162</v>
      </c>
      <c r="M6" s="766" t="s">
        <v>752</v>
      </c>
      <c r="N6" s="766" t="s">
        <v>850</v>
      </c>
      <c r="O6" s="766" t="s">
        <v>1163</v>
      </c>
      <c r="P6" s="766" t="s">
        <v>753</v>
      </c>
      <c r="Q6" s="766" t="s">
        <v>851</v>
      </c>
      <c r="R6" s="766" t="s">
        <v>1164</v>
      </c>
      <c r="S6" s="766" t="s">
        <v>754</v>
      </c>
      <c r="T6" s="766" t="s">
        <v>755</v>
      </c>
      <c r="U6" s="766" t="s">
        <v>836</v>
      </c>
      <c r="V6" s="766" t="s">
        <v>837</v>
      </c>
      <c r="W6" s="766" t="s">
        <v>756</v>
      </c>
      <c r="X6" s="766" t="s">
        <v>757</v>
      </c>
      <c r="Y6" s="766" t="s">
        <v>758</v>
      </c>
      <c r="Z6" s="766" t="s">
        <v>759</v>
      </c>
      <c r="AA6" s="766" t="s">
        <v>746</v>
      </c>
      <c r="AB6" s="766" t="s">
        <v>1528</v>
      </c>
      <c r="AC6" s="766" t="s">
        <v>869</v>
      </c>
      <c r="AD6" s="766" t="s">
        <v>1536</v>
      </c>
      <c r="AE6" s="766" t="s">
        <v>760</v>
      </c>
      <c r="AF6" s="766" t="s">
        <v>852</v>
      </c>
      <c r="AG6" s="766" t="s">
        <v>1529</v>
      </c>
      <c r="AH6" s="766" t="s">
        <v>870</v>
      </c>
      <c r="AI6" s="766" t="s">
        <v>750</v>
      </c>
      <c r="AJ6" s="766" t="s">
        <v>1533</v>
      </c>
      <c r="AK6" s="766" t="s">
        <v>1530</v>
      </c>
    </row>
    <row r="7" spans="1:37" s="31" customFormat="1" ht="26.25" customHeight="1" x14ac:dyDescent="0.2">
      <c r="A7" s="420">
        <v>321001</v>
      </c>
      <c r="B7" s="197" t="s">
        <v>379</v>
      </c>
      <c r="C7" s="198">
        <v>256</v>
      </c>
      <c r="D7" s="199"/>
      <c r="E7" s="200">
        <v>2424368.5997108822</v>
      </c>
      <c r="F7" s="200"/>
      <c r="G7" s="200">
        <v>183372.79999999999</v>
      </c>
      <c r="H7" s="201">
        <v>229</v>
      </c>
      <c r="I7" s="199"/>
      <c r="J7" s="200">
        <v>142119.52323707653</v>
      </c>
      <c r="K7" s="201">
        <v>0</v>
      </c>
      <c r="L7" s="199"/>
      <c r="M7" s="200">
        <v>0</v>
      </c>
      <c r="N7" s="201">
        <v>26</v>
      </c>
      <c r="O7" s="199"/>
      <c r="P7" s="200">
        <v>109596.81812450905</v>
      </c>
      <c r="Q7" s="201">
        <v>0</v>
      </c>
      <c r="R7" s="199"/>
      <c r="S7" s="200">
        <v>0</v>
      </c>
      <c r="T7" s="995">
        <v>2859458</v>
      </c>
      <c r="U7" s="199">
        <v>-372670</v>
      </c>
      <c r="V7" s="199">
        <v>-88011</v>
      </c>
      <c r="W7" s="203">
        <v>-460681</v>
      </c>
      <c r="X7" s="202">
        <v>2398777</v>
      </c>
      <c r="Y7" s="200">
        <v>-5997</v>
      </c>
      <c r="Z7" s="202">
        <v>2392780</v>
      </c>
      <c r="AA7" s="199">
        <v>0</v>
      </c>
      <c r="AB7" s="213">
        <v>47577</v>
      </c>
      <c r="AC7" s="202">
        <v>2440357</v>
      </c>
      <c r="AD7" s="199">
        <v>2300732</v>
      </c>
      <c r="AE7" s="199">
        <v>139625</v>
      </c>
      <c r="AF7" s="202">
        <v>139625</v>
      </c>
      <c r="AG7" s="213">
        <v>0</v>
      </c>
      <c r="AH7" s="202">
        <v>2440357</v>
      </c>
      <c r="AI7" s="209">
        <v>5997</v>
      </c>
      <c r="AJ7" s="209">
        <v>5997</v>
      </c>
      <c r="AK7" s="209">
        <v>0</v>
      </c>
    </row>
    <row r="8" spans="1:37" s="31" customFormat="1" ht="26.25" customHeight="1" x14ac:dyDescent="0.2">
      <c r="A8" s="421">
        <v>329001</v>
      </c>
      <c r="B8" s="214" t="s">
        <v>380</v>
      </c>
      <c r="C8" s="215">
        <v>383</v>
      </c>
      <c r="D8" s="216"/>
      <c r="E8" s="217">
        <v>3332755.5606718217</v>
      </c>
      <c r="F8" s="217"/>
      <c r="G8" s="217">
        <v>229187.20000000001</v>
      </c>
      <c r="H8" s="218">
        <v>296</v>
      </c>
      <c r="I8" s="216"/>
      <c r="J8" s="217">
        <v>179736.2276536219</v>
      </c>
      <c r="K8" s="218">
        <v>99</v>
      </c>
      <c r="L8" s="216"/>
      <c r="M8" s="217">
        <v>16442.465298439602</v>
      </c>
      <c r="N8" s="218">
        <v>45</v>
      </c>
      <c r="O8" s="216"/>
      <c r="P8" s="217">
        <v>185474.95585038853</v>
      </c>
      <c r="Q8" s="218">
        <v>1</v>
      </c>
      <c r="R8" s="216"/>
      <c r="S8" s="217">
        <v>1618.8714140761924</v>
      </c>
      <c r="T8" s="884">
        <v>3945215</v>
      </c>
      <c r="U8" s="216">
        <v>111463</v>
      </c>
      <c r="V8" s="216">
        <v>-35635</v>
      </c>
      <c r="W8" s="220">
        <v>75828</v>
      </c>
      <c r="X8" s="219">
        <v>4021043</v>
      </c>
      <c r="Y8" s="217">
        <v>-10052</v>
      </c>
      <c r="Z8" s="219">
        <v>4010991</v>
      </c>
      <c r="AA8" s="216">
        <v>0</v>
      </c>
      <c r="AB8" s="221">
        <v>99659</v>
      </c>
      <c r="AC8" s="219">
        <v>4110650</v>
      </c>
      <c r="AD8" s="216">
        <v>3749211</v>
      </c>
      <c r="AE8" s="216">
        <v>361439</v>
      </c>
      <c r="AF8" s="219">
        <v>361439</v>
      </c>
      <c r="AG8" s="221">
        <v>13255</v>
      </c>
      <c r="AH8" s="219">
        <v>4123905</v>
      </c>
      <c r="AI8" s="227">
        <v>10052</v>
      </c>
      <c r="AJ8" s="227">
        <v>10052</v>
      </c>
      <c r="AK8" s="227">
        <v>0</v>
      </c>
    </row>
    <row r="9" spans="1:37" s="31" customFormat="1" ht="26.25" customHeight="1" x14ac:dyDescent="0.2">
      <c r="A9" s="421">
        <v>331001</v>
      </c>
      <c r="B9" s="214" t="s">
        <v>381</v>
      </c>
      <c r="C9" s="215">
        <v>1291</v>
      </c>
      <c r="D9" s="216"/>
      <c r="E9" s="217">
        <v>12092673.08800238</v>
      </c>
      <c r="F9" s="217"/>
      <c r="G9" s="217">
        <v>922819.71000000008</v>
      </c>
      <c r="H9" s="218">
        <v>786</v>
      </c>
      <c r="I9" s="216"/>
      <c r="J9" s="217">
        <v>378960.87902815122</v>
      </c>
      <c r="K9" s="218">
        <v>0</v>
      </c>
      <c r="L9" s="216"/>
      <c r="M9" s="217">
        <v>0</v>
      </c>
      <c r="N9" s="218">
        <v>97</v>
      </c>
      <c r="O9" s="216"/>
      <c r="P9" s="217">
        <v>321095.52721831307</v>
      </c>
      <c r="Q9" s="218">
        <v>0</v>
      </c>
      <c r="R9" s="216"/>
      <c r="S9" s="217">
        <v>0</v>
      </c>
      <c r="T9" s="884">
        <v>13715550</v>
      </c>
      <c r="U9" s="216">
        <v>-1145913</v>
      </c>
      <c r="V9" s="216">
        <v>-73764</v>
      </c>
      <c r="W9" s="220">
        <v>-1219677</v>
      </c>
      <c r="X9" s="219">
        <v>12495873</v>
      </c>
      <c r="Y9" s="217">
        <v>-31240</v>
      </c>
      <c r="Z9" s="219">
        <v>12464633</v>
      </c>
      <c r="AA9" s="216">
        <v>-4763</v>
      </c>
      <c r="AB9" s="221">
        <v>729601</v>
      </c>
      <c r="AC9" s="219">
        <v>13189471</v>
      </c>
      <c r="AD9" s="216">
        <v>12273445</v>
      </c>
      <c r="AE9" s="216">
        <v>916026</v>
      </c>
      <c r="AF9" s="219">
        <v>916026</v>
      </c>
      <c r="AG9" s="221">
        <v>46000</v>
      </c>
      <c r="AH9" s="219">
        <v>13235471</v>
      </c>
      <c r="AI9" s="227">
        <v>31240</v>
      </c>
      <c r="AJ9" s="227">
        <v>31419</v>
      </c>
      <c r="AK9" s="227">
        <v>-179</v>
      </c>
    </row>
    <row r="10" spans="1:37" s="31" customFormat="1" ht="26.25" customHeight="1" x14ac:dyDescent="0.2">
      <c r="A10" s="421">
        <v>333001</v>
      </c>
      <c r="B10" s="214" t="s">
        <v>435</v>
      </c>
      <c r="C10" s="215">
        <v>664</v>
      </c>
      <c r="D10" s="216"/>
      <c r="E10" s="217">
        <v>4628676.7978117224</v>
      </c>
      <c r="F10" s="217"/>
      <c r="G10" s="217">
        <v>355983.67999999993</v>
      </c>
      <c r="H10" s="218">
        <v>391</v>
      </c>
      <c r="I10" s="216"/>
      <c r="J10" s="217">
        <v>277529.02559551381</v>
      </c>
      <c r="K10" s="218">
        <v>71</v>
      </c>
      <c r="L10" s="216"/>
      <c r="M10" s="217">
        <v>13803.327267425935</v>
      </c>
      <c r="N10" s="218">
        <v>38</v>
      </c>
      <c r="O10" s="216"/>
      <c r="P10" s="217">
        <v>184883.49276103434</v>
      </c>
      <c r="Q10" s="218">
        <v>0</v>
      </c>
      <c r="R10" s="216"/>
      <c r="S10" s="217">
        <v>0</v>
      </c>
      <c r="T10" s="884">
        <v>5460876</v>
      </c>
      <c r="U10" s="216">
        <v>301916</v>
      </c>
      <c r="V10" s="216">
        <v>-46026</v>
      </c>
      <c r="W10" s="220">
        <v>255890</v>
      </c>
      <c r="X10" s="219">
        <v>5716766</v>
      </c>
      <c r="Y10" s="217">
        <v>-14292</v>
      </c>
      <c r="Z10" s="219">
        <v>5702474</v>
      </c>
      <c r="AA10" s="216">
        <v>0</v>
      </c>
      <c r="AB10" s="221">
        <v>123447</v>
      </c>
      <c r="AC10" s="219">
        <v>5825921</v>
      </c>
      <c r="AD10" s="216">
        <v>5285195</v>
      </c>
      <c r="AE10" s="216">
        <v>540726</v>
      </c>
      <c r="AF10" s="219">
        <v>540726</v>
      </c>
      <c r="AG10" s="221">
        <v>10000</v>
      </c>
      <c r="AH10" s="219">
        <v>5835921</v>
      </c>
      <c r="AI10" s="227">
        <v>14292</v>
      </c>
      <c r="AJ10" s="227">
        <v>14292</v>
      </c>
      <c r="AK10" s="227">
        <v>0</v>
      </c>
    </row>
    <row r="11" spans="1:37" s="31" customFormat="1" ht="26.25" customHeight="1" x14ac:dyDescent="0.2">
      <c r="A11" s="422">
        <v>336001</v>
      </c>
      <c r="B11" s="228" t="s">
        <v>375</v>
      </c>
      <c r="C11" s="229">
        <v>763</v>
      </c>
      <c r="D11" s="230"/>
      <c r="E11" s="231">
        <v>6841383.2418095889</v>
      </c>
      <c r="F11" s="231"/>
      <c r="G11" s="231">
        <v>402116.26</v>
      </c>
      <c r="H11" s="232">
        <v>630</v>
      </c>
      <c r="I11" s="230"/>
      <c r="J11" s="231">
        <v>387966.97770282696</v>
      </c>
      <c r="K11" s="232">
        <v>414</v>
      </c>
      <c r="L11" s="230"/>
      <c r="M11" s="231">
        <v>69930.685986886951</v>
      </c>
      <c r="N11" s="232">
        <v>63</v>
      </c>
      <c r="O11" s="230"/>
      <c r="P11" s="231">
        <v>269504.7323443428</v>
      </c>
      <c r="Q11" s="232">
        <v>7</v>
      </c>
      <c r="R11" s="230"/>
      <c r="S11" s="231">
        <v>11751.022239449883</v>
      </c>
      <c r="T11" s="996">
        <v>7982653</v>
      </c>
      <c r="U11" s="230">
        <v>-313591</v>
      </c>
      <c r="V11" s="230">
        <v>-131054</v>
      </c>
      <c r="W11" s="234">
        <v>-444645</v>
      </c>
      <c r="X11" s="233">
        <v>7538008</v>
      </c>
      <c r="Y11" s="231">
        <v>-18845</v>
      </c>
      <c r="Z11" s="233">
        <v>7519163</v>
      </c>
      <c r="AA11" s="230">
        <v>-4787</v>
      </c>
      <c r="AB11" s="235">
        <v>206704</v>
      </c>
      <c r="AC11" s="233">
        <v>7721080</v>
      </c>
      <c r="AD11" s="230">
        <v>7123293</v>
      </c>
      <c r="AE11" s="236">
        <v>597787</v>
      </c>
      <c r="AF11" s="233">
        <v>597787</v>
      </c>
      <c r="AG11" s="235">
        <v>48200</v>
      </c>
      <c r="AH11" s="237">
        <v>7769280</v>
      </c>
      <c r="AI11" s="242">
        <v>18845</v>
      </c>
      <c r="AJ11" s="242">
        <v>18845</v>
      </c>
      <c r="AK11" s="242">
        <v>0</v>
      </c>
    </row>
    <row r="12" spans="1:37" s="31" customFormat="1" ht="26.25" customHeight="1" x14ac:dyDescent="0.2">
      <c r="A12" s="420">
        <v>337001</v>
      </c>
      <c r="B12" s="197" t="s">
        <v>382</v>
      </c>
      <c r="C12" s="198">
        <v>871</v>
      </c>
      <c r="D12" s="199"/>
      <c r="E12" s="200">
        <v>9789980.2705197539</v>
      </c>
      <c r="F12" s="200"/>
      <c r="G12" s="200">
        <v>687131.89999999991</v>
      </c>
      <c r="H12" s="201">
        <v>348</v>
      </c>
      <c r="I12" s="199"/>
      <c r="J12" s="200">
        <v>122674.2886586751</v>
      </c>
      <c r="K12" s="201">
        <v>2</v>
      </c>
      <c r="L12" s="199"/>
      <c r="M12" s="200">
        <v>120.44999605619563</v>
      </c>
      <c r="N12" s="201">
        <v>98</v>
      </c>
      <c r="O12" s="199"/>
      <c r="P12" s="200">
        <v>244988.65749718662</v>
      </c>
      <c r="Q12" s="201">
        <v>39</v>
      </c>
      <c r="R12" s="199"/>
      <c r="S12" s="200">
        <v>34400.602908291396</v>
      </c>
      <c r="T12" s="995">
        <v>10879296</v>
      </c>
      <c r="U12" s="199">
        <v>-242330</v>
      </c>
      <c r="V12" s="199">
        <v>-56257</v>
      </c>
      <c r="W12" s="203">
        <v>-298587</v>
      </c>
      <c r="X12" s="202">
        <v>10580709</v>
      </c>
      <c r="Y12" s="200">
        <v>-26452</v>
      </c>
      <c r="Z12" s="202">
        <v>10554257</v>
      </c>
      <c r="AA12" s="199">
        <v>0</v>
      </c>
      <c r="AB12" s="213">
        <v>313755</v>
      </c>
      <c r="AC12" s="202">
        <v>10868012</v>
      </c>
      <c r="AD12" s="199">
        <v>9927925</v>
      </c>
      <c r="AE12" s="199">
        <v>940087</v>
      </c>
      <c r="AF12" s="202">
        <v>940087</v>
      </c>
      <c r="AG12" s="213">
        <v>0</v>
      </c>
      <c r="AH12" s="202">
        <v>10868012</v>
      </c>
      <c r="AI12" s="209">
        <v>26452</v>
      </c>
      <c r="AJ12" s="209">
        <v>26477</v>
      </c>
      <c r="AK12" s="209">
        <v>-25</v>
      </c>
    </row>
    <row r="13" spans="1:37" s="31" customFormat="1" ht="26.25" customHeight="1" x14ac:dyDescent="0.2">
      <c r="A13" s="421">
        <v>340001</v>
      </c>
      <c r="B13" s="214" t="s">
        <v>436</v>
      </c>
      <c r="C13" s="215">
        <v>120</v>
      </c>
      <c r="D13" s="216"/>
      <c r="E13" s="217">
        <v>1100212.2397325465</v>
      </c>
      <c r="F13" s="217"/>
      <c r="G13" s="217">
        <v>79105.200000000012</v>
      </c>
      <c r="H13" s="218">
        <v>51</v>
      </c>
      <c r="I13" s="216"/>
      <c r="J13" s="217">
        <v>29999.930354997068</v>
      </c>
      <c r="K13" s="218">
        <v>12</v>
      </c>
      <c r="L13" s="216"/>
      <c r="M13" s="217">
        <v>1896.3220588187428</v>
      </c>
      <c r="N13" s="218">
        <v>30</v>
      </c>
      <c r="O13" s="216"/>
      <c r="P13" s="217">
        <v>121989.83727823831</v>
      </c>
      <c r="Q13" s="218">
        <v>0</v>
      </c>
      <c r="R13" s="216"/>
      <c r="S13" s="217">
        <v>0</v>
      </c>
      <c r="T13" s="884">
        <v>1333204</v>
      </c>
      <c r="U13" s="216">
        <v>-74206</v>
      </c>
      <c r="V13" s="216">
        <v>-13277</v>
      </c>
      <c r="W13" s="220">
        <v>-87483</v>
      </c>
      <c r="X13" s="219">
        <v>1245721</v>
      </c>
      <c r="Y13" s="217">
        <v>-3114</v>
      </c>
      <c r="Z13" s="219">
        <v>1242607</v>
      </c>
      <c r="AA13" s="216">
        <v>0</v>
      </c>
      <c r="AB13" s="221">
        <v>40485</v>
      </c>
      <c r="AC13" s="219">
        <v>1283092</v>
      </c>
      <c r="AD13" s="216">
        <v>1180283</v>
      </c>
      <c r="AE13" s="216">
        <v>102809</v>
      </c>
      <c r="AF13" s="219">
        <v>102809</v>
      </c>
      <c r="AG13" s="221">
        <v>0</v>
      </c>
      <c r="AH13" s="219">
        <v>1283092</v>
      </c>
      <c r="AI13" s="227">
        <v>3114</v>
      </c>
      <c r="AJ13" s="227">
        <v>3114</v>
      </c>
      <c r="AK13" s="227">
        <v>0</v>
      </c>
    </row>
    <row r="14" spans="1:37" s="101" customFormat="1" ht="26.25" customHeight="1" thickBot="1" x14ac:dyDescent="0.25">
      <c r="A14" s="1728" t="s">
        <v>411</v>
      </c>
      <c r="B14" s="1729"/>
      <c r="C14" s="243">
        <v>4348</v>
      </c>
      <c r="D14" s="244"/>
      <c r="E14" s="245">
        <v>40210049.798258692</v>
      </c>
      <c r="F14" s="245"/>
      <c r="G14" s="245">
        <v>2859716.75</v>
      </c>
      <c r="H14" s="243">
        <v>2731</v>
      </c>
      <c r="I14" s="244"/>
      <c r="J14" s="245">
        <v>1518986.8522308625</v>
      </c>
      <c r="K14" s="243">
        <v>598</v>
      </c>
      <c r="L14" s="244"/>
      <c r="M14" s="245">
        <v>102193.25060762743</v>
      </c>
      <c r="N14" s="243">
        <v>397</v>
      </c>
      <c r="O14" s="244"/>
      <c r="P14" s="245">
        <v>1437534.0210740129</v>
      </c>
      <c r="Q14" s="243">
        <v>47</v>
      </c>
      <c r="R14" s="244"/>
      <c r="S14" s="245">
        <v>47770.496561817476</v>
      </c>
      <c r="T14" s="997">
        <v>46176252</v>
      </c>
      <c r="U14" s="244">
        <v>-1735331</v>
      </c>
      <c r="V14" s="244">
        <v>-444024</v>
      </c>
      <c r="W14" s="247">
        <v>-2179355</v>
      </c>
      <c r="X14" s="246">
        <v>43996897</v>
      </c>
      <c r="Y14" s="245">
        <v>-109992</v>
      </c>
      <c r="Z14" s="246">
        <v>43886905</v>
      </c>
      <c r="AA14" s="245">
        <v>-9550</v>
      </c>
      <c r="AB14" s="248">
        <v>1561228</v>
      </c>
      <c r="AC14" s="246">
        <v>45438583</v>
      </c>
      <c r="AD14" s="245">
        <v>41840084</v>
      </c>
      <c r="AE14" s="245">
        <v>3598499</v>
      </c>
      <c r="AF14" s="246">
        <v>3598499</v>
      </c>
      <c r="AG14" s="248">
        <v>117455</v>
      </c>
      <c r="AH14" s="246">
        <v>45556038</v>
      </c>
      <c r="AI14" s="254">
        <v>109992</v>
      </c>
      <c r="AJ14" s="254">
        <v>110196</v>
      </c>
      <c r="AK14" s="254">
        <v>-204</v>
      </c>
    </row>
    <row r="15" spans="1:37" ht="14.25" thickTop="1" thickBot="1" x14ac:dyDescent="0.25">
      <c r="B15" s="88"/>
      <c r="C15" s="243"/>
      <c r="D15" s="244"/>
      <c r="E15" s="245"/>
      <c r="F15" s="245"/>
      <c r="G15" s="245"/>
      <c r="H15" s="243"/>
      <c r="I15" s="244"/>
      <c r="J15" s="245"/>
      <c r="K15" s="243"/>
      <c r="L15" s="244"/>
      <c r="M15" s="245"/>
      <c r="N15" s="243"/>
      <c r="O15" s="244"/>
      <c r="P15" s="245"/>
      <c r="Q15" s="243"/>
      <c r="R15" s="244"/>
      <c r="S15" s="245"/>
      <c r="T15" s="997"/>
      <c r="U15" s="244"/>
      <c r="V15" s="244"/>
      <c r="W15" s="247"/>
      <c r="X15" s="246"/>
      <c r="Y15" s="245"/>
      <c r="Z15" s="246"/>
      <c r="AA15" s="245"/>
      <c r="AB15" s="248"/>
      <c r="AC15" s="246"/>
      <c r="AD15" s="245"/>
      <c r="AE15" s="245"/>
      <c r="AF15" s="246"/>
      <c r="AG15" s="248"/>
      <c r="AH15" s="246"/>
      <c r="AI15" s="254"/>
      <c r="AJ15" s="254"/>
      <c r="AK15" s="254"/>
    </row>
    <row r="16" spans="1:37" ht="14.25" thickTop="1" thickBot="1" x14ac:dyDescent="0.25">
      <c r="C16" s="243"/>
      <c r="D16" s="244"/>
      <c r="E16" s="245"/>
      <c r="F16" s="245"/>
      <c r="G16" s="245"/>
      <c r="H16" s="243"/>
      <c r="I16" s="244"/>
      <c r="J16" s="245"/>
      <c r="K16" s="243"/>
      <c r="L16" s="244"/>
      <c r="M16" s="245"/>
      <c r="N16" s="243"/>
      <c r="O16" s="244"/>
      <c r="P16" s="245"/>
      <c r="Q16" s="243"/>
      <c r="R16" s="244"/>
      <c r="S16" s="245"/>
      <c r="T16" s="997"/>
      <c r="U16" s="244"/>
      <c r="V16" s="244"/>
      <c r="W16" s="247"/>
      <c r="X16" s="246"/>
      <c r="Y16" s="245"/>
      <c r="Z16" s="246"/>
      <c r="AA16" s="245"/>
      <c r="AB16" s="248"/>
      <c r="AC16" s="246"/>
      <c r="AD16" s="245"/>
      <c r="AE16" s="245"/>
      <c r="AF16" s="246"/>
      <c r="AG16" s="248"/>
      <c r="AH16" s="246"/>
      <c r="AI16" s="254"/>
      <c r="AJ16" s="254"/>
      <c r="AK16" s="254"/>
    </row>
    <row r="17" spans="2:32" ht="13.5" thickTop="1" x14ac:dyDescent="0.2"/>
    <row r="19" spans="2:32" x14ac:dyDescent="0.2">
      <c r="AF19" s="88"/>
    </row>
    <row r="20" spans="2:32" x14ac:dyDescent="0.2">
      <c r="AF20" s="88"/>
    </row>
    <row r="21" spans="2:32" x14ac:dyDescent="0.2">
      <c r="AF21" s="88"/>
    </row>
    <row r="22" spans="2:32" x14ac:dyDescent="0.2">
      <c r="AF22" s="88"/>
    </row>
    <row r="23" spans="2:32" x14ac:dyDescent="0.2">
      <c r="AF23" s="88"/>
    </row>
    <row r="31" spans="2:32" x14ac:dyDescent="0.2">
      <c r="B31" s="88"/>
    </row>
    <row r="32" spans="2:32" x14ac:dyDescent="0.2">
      <c r="B32" s="88"/>
    </row>
    <row r="33" spans="2:2" x14ac:dyDescent="0.2">
      <c r="B33" s="88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7">
    <mergeCell ref="AJ2:AJ3"/>
    <mergeCell ref="AK2:AK3"/>
    <mergeCell ref="AB2:AB3"/>
    <mergeCell ref="AE2:AE3"/>
    <mergeCell ref="AF2:AF3"/>
    <mergeCell ref="AH2:AH3"/>
    <mergeCell ref="H2:J2"/>
    <mergeCell ref="K2:M2"/>
    <mergeCell ref="N2:P2"/>
    <mergeCell ref="D2:G2"/>
    <mergeCell ref="AI2:AI3"/>
    <mergeCell ref="AI1:AK1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&amp;L&amp;"Arial,Bold"&amp;20&amp;K000000FY2021-22 Budget Letter
June 2022</oddHeader>
    <oddFooter>&amp;R&amp;P</oddFooter>
  </headerFooter>
  <colBreaks count="2" manualBreakCount="2">
    <brk id="20" max="13" man="1"/>
    <brk id="34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95"/>
  <sheetViews>
    <sheetView topLeftCell="A64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454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475" t="s">
        <v>424</v>
      </c>
      <c r="E3" s="475" t="s">
        <v>560</v>
      </c>
      <c r="F3" s="475" t="s">
        <v>424</v>
      </c>
      <c r="G3" s="475" t="s">
        <v>559</v>
      </c>
      <c r="H3" s="1530" t="s">
        <v>1214</v>
      </c>
      <c r="I3" s="475" t="s">
        <v>424</v>
      </c>
      <c r="J3" s="475" t="s">
        <v>364</v>
      </c>
      <c r="K3" s="1530" t="s">
        <v>1215</v>
      </c>
      <c r="L3" s="475" t="s">
        <v>424</v>
      </c>
      <c r="M3" s="475" t="s">
        <v>364</v>
      </c>
      <c r="N3" s="1530" t="s">
        <v>1216</v>
      </c>
      <c r="O3" s="475" t="s">
        <v>424</v>
      </c>
      <c r="P3" s="475" t="s">
        <v>364</v>
      </c>
      <c r="Q3" s="1530" t="s">
        <v>1216</v>
      </c>
      <c r="R3" s="475" t="s">
        <v>424</v>
      </c>
      <c r="S3" s="475" t="s">
        <v>364</v>
      </c>
      <c r="T3" s="1780"/>
      <c r="U3" s="476" t="s">
        <v>1197</v>
      </c>
      <c r="V3" s="476" t="s">
        <v>1198</v>
      </c>
      <c r="W3" s="476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1537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1539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256</v>
      </c>
      <c r="D76" s="1427"/>
      <c r="E76" s="244">
        <v>2424368.5997108822</v>
      </c>
      <c r="F76" s="1427"/>
      <c r="G76" s="244">
        <v>183372.79999999999</v>
      </c>
      <c r="H76" s="1352">
        <v>229</v>
      </c>
      <c r="I76" s="1427"/>
      <c r="J76" s="244">
        <v>142119.52323707653</v>
      </c>
      <c r="K76" s="1352">
        <v>0</v>
      </c>
      <c r="L76" s="1427"/>
      <c r="M76" s="244">
        <v>0</v>
      </c>
      <c r="N76" s="1352">
        <v>26</v>
      </c>
      <c r="O76" s="1427"/>
      <c r="P76" s="244">
        <v>109596.81812450905</v>
      </c>
      <c r="Q76" s="1352">
        <v>0</v>
      </c>
      <c r="R76" s="1427"/>
      <c r="S76" s="244">
        <v>0</v>
      </c>
      <c r="T76" s="246">
        <v>2859458</v>
      </c>
      <c r="U76" s="244">
        <v>-372670</v>
      </c>
      <c r="V76" s="244">
        <v>-88011</v>
      </c>
      <c r="W76" s="247">
        <v>-460681</v>
      </c>
      <c r="X76" s="246">
        <v>2398777</v>
      </c>
      <c r="Y76" s="244">
        <v>-5997</v>
      </c>
      <c r="Z76" s="246">
        <v>2392780</v>
      </c>
      <c r="AA76" s="244">
        <v>0</v>
      </c>
      <c r="AB76" s="246">
        <v>2392780</v>
      </c>
      <c r="AC76" s="244">
        <v>2257320</v>
      </c>
      <c r="AD76" s="244">
        <v>135460</v>
      </c>
      <c r="AE76" s="246">
        <v>135460</v>
      </c>
      <c r="AF76" s="249">
        <v>2392780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0</v>
      </c>
      <c r="AC82" s="236">
        <v>0</v>
      </c>
      <c r="AD82" s="814">
        <v>0</v>
      </c>
      <c r="AE82" s="237">
        <v>0</v>
      </c>
      <c r="AF82" s="237">
        <v>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26432</v>
      </c>
      <c r="AC83" s="811">
        <v>24118</v>
      </c>
      <c r="AD83" s="810">
        <v>2314</v>
      </c>
      <c r="AE83" s="222">
        <v>2314</v>
      </c>
      <c r="AF83" s="222">
        <v>26432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21145</v>
      </c>
      <c r="AC84" s="811">
        <v>19294</v>
      </c>
      <c r="AD84" s="810">
        <v>1851</v>
      </c>
      <c r="AE84" s="222">
        <v>1851</v>
      </c>
      <c r="AF84" s="222">
        <v>21145</v>
      </c>
    </row>
    <row r="85" spans="1:32" s="88" customFormat="1" ht="15" customHeight="1" thickBot="1" x14ac:dyDescent="0.25">
      <c r="A85" s="1728" t="s">
        <v>430</v>
      </c>
      <c r="B85" s="1729"/>
      <c r="C85" s="1352">
        <v>256</v>
      </c>
      <c r="D85" s="1427"/>
      <c r="E85" s="244">
        <v>2424368.5997108822</v>
      </c>
      <c r="F85" s="1427"/>
      <c r="G85" s="244">
        <v>183372.79999999999</v>
      </c>
      <c r="H85" s="1352">
        <v>229</v>
      </c>
      <c r="I85" s="1427"/>
      <c r="J85" s="244">
        <v>142119.52323707653</v>
      </c>
      <c r="K85" s="1352">
        <v>0</v>
      </c>
      <c r="L85" s="1427"/>
      <c r="M85" s="244">
        <v>0</v>
      </c>
      <c r="N85" s="1352">
        <v>26</v>
      </c>
      <c r="O85" s="1427"/>
      <c r="P85" s="244">
        <v>109596.81812450905</v>
      </c>
      <c r="Q85" s="1352">
        <v>0</v>
      </c>
      <c r="R85" s="1427"/>
      <c r="S85" s="244">
        <v>0</v>
      </c>
      <c r="T85" s="246">
        <v>2859458</v>
      </c>
      <c r="U85" s="244">
        <v>-372670</v>
      </c>
      <c r="V85" s="244">
        <v>-88011</v>
      </c>
      <c r="W85" s="247">
        <v>-460681</v>
      </c>
      <c r="X85" s="246">
        <v>2398777</v>
      </c>
      <c r="Y85" s="244">
        <v>-5997</v>
      </c>
      <c r="Z85" s="246">
        <v>2392780</v>
      </c>
      <c r="AA85" s="244">
        <v>0</v>
      </c>
      <c r="AB85" s="246">
        <v>2440357</v>
      </c>
      <c r="AC85" s="244">
        <v>2300732</v>
      </c>
      <c r="AD85" s="244">
        <v>139625</v>
      </c>
      <c r="AE85" s="246">
        <v>139625</v>
      </c>
      <c r="AF85" s="249">
        <v>2440357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873"/>
      <c r="D89" s="873"/>
      <c r="E89" s="873"/>
      <c r="F89" s="1246"/>
      <c r="G89" s="1246"/>
      <c r="H89" s="873"/>
      <c r="I89" s="873"/>
      <c r="J89" s="873"/>
      <c r="K89" s="873"/>
      <c r="L89" s="873"/>
      <c r="M89" s="873"/>
      <c r="N89" s="873"/>
      <c r="O89" s="873"/>
      <c r="P89" s="873"/>
      <c r="Q89" s="873"/>
      <c r="R89" s="873"/>
      <c r="S89" s="873"/>
      <c r="T89" s="873"/>
      <c r="U89" s="873"/>
      <c r="V89" s="873"/>
      <c r="W89" s="873"/>
      <c r="X89" s="873"/>
      <c r="Y89" s="873"/>
      <c r="Z89" s="873"/>
      <c r="AA89" s="873"/>
      <c r="AB89" s="873"/>
      <c r="AC89" s="873"/>
      <c r="AD89" s="873"/>
      <c r="AE89" s="873"/>
      <c r="AF89" s="873"/>
    </row>
    <row r="90" spans="1:32" x14ac:dyDescent="0.2">
      <c r="A90" s="32"/>
      <c r="B90" s="32"/>
      <c r="C90" s="878"/>
      <c r="D90" s="878"/>
      <c r="E90" s="878"/>
      <c r="F90" s="1246"/>
      <c r="G90" s="1246"/>
      <c r="H90" s="873"/>
      <c r="I90" s="873"/>
      <c r="J90" s="873"/>
      <c r="K90" s="873"/>
      <c r="L90" s="873"/>
      <c r="M90" s="873"/>
      <c r="N90" s="873"/>
      <c r="O90" s="873"/>
      <c r="P90" s="873"/>
      <c r="Q90" s="873"/>
      <c r="R90" s="873"/>
      <c r="S90" s="873"/>
      <c r="T90" s="873"/>
      <c r="U90" s="873"/>
      <c r="V90" s="873"/>
      <c r="W90" s="873"/>
      <c r="X90" s="873"/>
      <c r="Y90" s="873"/>
      <c r="Z90" s="873"/>
      <c r="AA90" s="873"/>
      <c r="AB90" s="873"/>
      <c r="AC90" s="873"/>
      <c r="AD90" s="873"/>
      <c r="AE90" s="873"/>
      <c r="AF90" s="873"/>
    </row>
    <row r="91" spans="1:32" x14ac:dyDescent="0.2">
      <c r="A91" s="32"/>
      <c r="B91" s="32"/>
      <c r="C91" s="873"/>
      <c r="D91" s="873"/>
      <c r="E91" s="873"/>
      <c r="F91" s="873"/>
      <c r="G91" s="873"/>
      <c r="H91" s="873"/>
      <c r="I91" s="873"/>
      <c r="J91" s="873"/>
      <c r="K91" s="873"/>
      <c r="L91" s="873"/>
      <c r="M91" s="873"/>
      <c r="N91" s="873"/>
      <c r="O91" s="873"/>
      <c r="P91" s="873"/>
      <c r="Q91" s="873"/>
      <c r="R91" s="873"/>
      <c r="S91" s="873"/>
      <c r="T91" s="873"/>
      <c r="U91" s="873"/>
      <c r="V91" s="873"/>
      <c r="W91" s="873"/>
      <c r="X91" s="873"/>
      <c r="Y91" s="873"/>
      <c r="Z91" s="873"/>
      <c r="AA91" s="873"/>
      <c r="AB91" s="873"/>
      <c r="AC91" s="873" t="s">
        <v>1677</v>
      </c>
      <c r="AD91" s="873"/>
      <c r="AE91" s="873"/>
      <c r="AF91" s="873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875" t="s">
        <v>1748</v>
      </c>
      <c r="Z92" s="32"/>
      <c r="AA92" s="32"/>
      <c r="AB92" s="32"/>
      <c r="AC92" s="32" t="s">
        <v>1679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1660" t="s">
        <v>1749</v>
      </c>
      <c r="Z93" s="32"/>
      <c r="AA93" s="32"/>
      <c r="AB93" s="32"/>
      <c r="AC93" s="32" t="s">
        <v>1744</v>
      </c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F2:AF3"/>
    <mergeCell ref="A1:B3"/>
    <mergeCell ref="A81:B81"/>
    <mergeCell ref="AB2:AB3"/>
    <mergeCell ref="AC2:AC3"/>
    <mergeCell ref="AD2:AD3"/>
    <mergeCell ref="AB1:AF1"/>
    <mergeCell ref="AE2:AE3"/>
    <mergeCell ref="Q2:S2"/>
    <mergeCell ref="Y2:Y3"/>
    <mergeCell ref="Z2:Z3"/>
    <mergeCell ref="AA2:AA3"/>
    <mergeCell ref="T2:T3"/>
    <mergeCell ref="U2:W2"/>
    <mergeCell ref="C1:J1"/>
    <mergeCell ref="U1:AA1"/>
    <mergeCell ref="D2:G2"/>
    <mergeCell ref="X2:X3"/>
    <mergeCell ref="K1:T1"/>
    <mergeCell ref="H2:J2"/>
    <mergeCell ref="A85:B85"/>
    <mergeCell ref="N2:P2"/>
    <mergeCell ref="A79:B79"/>
    <mergeCell ref="A78:B78"/>
    <mergeCell ref="A83:B83"/>
    <mergeCell ref="A84:B84"/>
    <mergeCell ref="A82:B82"/>
    <mergeCell ref="K2:M2"/>
    <mergeCell ref="A80:B80"/>
    <mergeCell ref="A77:B77"/>
    <mergeCell ref="C2:C3"/>
    <mergeCell ref="A76:B76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5"/>
  <sheetViews>
    <sheetView topLeftCell="M61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471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530" t="s">
        <v>1214</v>
      </c>
      <c r="I3" s="1337" t="s">
        <v>424</v>
      </c>
      <c r="J3" s="1337" t="s">
        <v>364</v>
      </c>
      <c r="K3" s="1530" t="s">
        <v>1215</v>
      </c>
      <c r="L3" s="1337" t="s">
        <v>424</v>
      </c>
      <c r="M3" s="1337" t="s">
        <v>364</v>
      </c>
      <c r="N3" s="1530" t="s">
        <v>1216</v>
      </c>
      <c r="O3" s="1337" t="s">
        <v>424</v>
      </c>
      <c r="P3" s="1337" t="s">
        <v>364</v>
      </c>
      <c r="Q3" s="1530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1547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1540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383</v>
      </c>
      <c r="D76" s="1427"/>
      <c r="E76" s="244">
        <v>3332755.5606718217</v>
      </c>
      <c r="F76" s="1427"/>
      <c r="G76" s="244">
        <v>229187.20000000001</v>
      </c>
      <c r="H76" s="1352">
        <v>296</v>
      </c>
      <c r="I76" s="1427"/>
      <c r="J76" s="244">
        <v>179736.2276536219</v>
      </c>
      <c r="K76" s="1352">
        <v>99</v>
      </c>
      <c r="L76" s="1427"/>
      <c r="M76" s="244">
        <v>16442.465298439602</v>
      </c>
      <c r="N76" s="1352">
        <v>45</v>
      </c>
      <c r="O76" s="1427"/>
      <c r="P76" s="244">
        <v>185474.95585038853</v>
      </c>
      <c r="Q76" s="1352">
        <v>1</v>
      </c>
      <c r="R76" s="1427"/>
      <c r="S76" s="244">
        <v>1618.8714140761924</v>
      </c>
      <c r="T76" s="246">
        <v>3945215</v>
      </c>
      <c r="U76" s="244">
        <v>111463</v>
      </c>
      <c r="V76" s="244">
        <v>-35635</v>
      </c>
      <c r="W76" s="247">
        <v>75828</v>
      </c>
      <c r="X76" s="246">
        <v>4021043</v>
      </c>
      <c r="Y76" s="244">
        <v>-10052</v>
      </c>
      <c r="Z76" s="246">
        <v>4010991</v>
      </c>
      <c r="AA76" s="244">
        <v>0</v>
      </c>
      <c r="AB76" s="246">
        <v>4010991</v>
      </c>
      <c r="AC76" s="244">
        <v>3653470</v>
      </c>
      <c r="AD76" s="244">
        <v>357521</v>
      </c>
      <c r="AE76" s="246">
        <v>357521</v>
      </c>
      <c r="AF76" s="249">
        <v>4010991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13255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0</v>
      </c>
      <c r="AC82" s="236">
        <v>5354</v>
      </c>
      <c r="AD82" s="814">
        <v>-5354</v>
      </c>
      <c r="AE82" s="237">
        <v>-5354</v>
      </c>
      <c r="AF82" s="237">
        <v>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55366</v>
      </c>
      <c r="AC83" s="811">
        <v>50216</v>
      </c>
      <c r="AD83" s="810">
        <v>5150</v>
      </c>
      <c r="AE83" s="222">
        <v>5150</v>
      </c>
      <c r="AF83" s="222">
        <v>55366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44293</v>
      </c>
      <c r="AC84" s="811">
        <v>40171</v>
      </c>
      <c r="AD84" s="810">
        <v>4122</v>
      </c>
      <c r="AE84" s="222">
        <v>4122</v>
      </c>
      <c r="AF84" s="222">
        <v>44293</v>
      </c>
    </row>
    <row r="85" spans="1:32" s="88" customFormat="1" ht="15" customHeight="1" thickBot="1" x14ac:dyDescent="0.25">
      <c r="A85" s="1728" t="s">
        <v>430</v>
      </c>
      <c r="B85" s="1729"/>
      <c r="C85" s="1352">
        <v>383</v>
      </c>
      <c r="D85" s="1427"/>
      <c r="E85" s="244">
        <v>3332755.5606718217</v>
      </c>
      <c r="F85" s="1427"/>
      <c r="G85" s="244">
        <v>229187.20000000001</v>
      </c>
      <c r="H85" s="1352">
        <v>296</v>
      </c>
      <c r="I85" s="1427"/>
      <c r="J85" s="244">
        <v>179736.2276536219</v>
      </c>
      <c r="K85" s="1352">
        <v>99</v>
      </c>
      <c r="L85" s="1427"/>
      <c r="M85" s="244">
        <v>16442.465298439602</v>
      </c>
      <c r="N85" s="1352">
        <v>45</v>
      </c>
      <c r="O85" s="1427"/>
      <c r="P85" s="244">
        <v>185474.95585038853</v>
      </c>
      <c r="Q85" s="1352">
        <v>1</v>
      </c>
      <c r="R85" s="1427"/>
      <c r="S85" s="244">
        <v>1618.8714140761924</v>
      </c>
      <c r="T85" s="246">
        <v>3945215</v>
      </c>
      <c r="U85" s="244">
        <v>111463</v>
      </c>
      <c r="V85" s="244">
        <v>-35635</v>
      </c>
      <c r="W85" s="247">
        <v>75828</v>
      </c>
      <c r="X85" s="246">
        <v>4021043</v>
      </c>
      <c r="Y85" s="244">
        <v>-10052</v>
      </c>
      <c r="Z85" s="246">
        <v>4010991</v>
      </c>
      <c r="AA85" s="244">
        <v>0</v>
      </c>
      <c r="AB85" s="246">
        <v>4110650</v>
      </c>
      <c r="AC85" s="244">
        <v>3749211</v>
      </c>
      <c r="AD85" s="244">
        <v>361439</v>
      </c>
      <c r="AE85" s="246">
        <v>361439</v>
      </c>
      <c r="AF85" s="249">
        <v>4123905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37"/>
      <c r="G89" s="1237"/>
      <c r="H89" s="32"/>
      <c r="I89" s="32"/>
      <c r="J89" s="32"/>
      <c r="K89" s="32"/>
      <c r="L89" s="873"/>
      <c r="M89" s="873"/>
      <c r="N89" s="873"/>
      <c r="O89" s="873"/>
      <c r="P89" s="873"/>
      <c r="Q89" s="873"/>
      <c r="R89" s="873"/>
      <c r="S89" s="873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37"/>
      <c r="G90" s="1237"/>
      <c r="H90" s="32"/>
      <c r="I90" s="32"/>
      <c r="J90" s="32"/>
      <c r="K90" s="32"/>
      <c r="L90" s="873"/>
      <c r="M90" s="873"/>
      <c r="N90" s="873"/>
      <c r="O90" s="873"/>
      <c r="P90" s="873"/>
      <c r="Q90" s="873"/>
      <c r="R90" s="873"/>
      <c r="S90" s="873"/>
      <c r="T90" s="32"/>
      <c r="U90" s="32"/>
      <c r="V90" s="32"/>
      <c r="W90" s="32"/>
      <c r="X90" s="32"/>
      <c r="Y90" s="562"/>
      <c r="Z90" s="874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62"/>
      <c r="Z91" s="874"/>
      <c r="AA91" s="32"/>
      <c r="AB91" s="32"/>
      <c r="AC91" s="32" t="s">
        <v>1677</v>
      </c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875" t="s">
        <v>1677</v>
      </c>
      <c r="Z92" s="32"/>
      <c r="AA92" s="32"/>
      <c r="AB92" s="32"/>
      <c r="AC92" s="32" t="s">
        <v>1678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875" t="s">
        <v>1745</v>
      </c>
      <c r="Z93" s="32"/>
      <c r="AA93" s="32"/>
      <c r="AB93" s="32"/>
      <c r="AC93" s="32" t="s">
        <v>1744</v>
      </c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5:B85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7"/>
  <sheetViews>
    <sheetView topLeftCell="N64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8" t="s">
        <v>986</v>
      </c>
      <c r="B1" s="197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80"/>
      <c r="B2" s="198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82"/>
      <c r="B3" s="198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530" t="s">
        <v>1214</v>
      </c>
      <c r="I3" s="1337" t="s">
        <v>424</v>
      </c>
      <c r="J3" s="1337" t="s">
        <v>364</v>
      </c>
      <c r="K3" s="1530" t="s">
        <v>1215</v>
      </c>
      <c r="L3" s="1337" t="s">
        <v>424</v>
      </c>
      <c r="M3" s="1337" t="s">
        <v>364</v>
      </c>
      <c r="N3" s="1530" t="s">
        <v>1216</v>
      </c>
      <c r="O3" s="1337" t="s">
        <v>424</v>
      </c>
      <c r="P3" s="1337" t="s">
        <v>364</v>
      </c>
      <c r="Q3" s="1530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1.5" customHeight="1" x14ac:dyDescent="0.2">
      <c r="A5" s="764"/>
      <c r="B5" s="765"/>
      <c r="C5" s="639" t="s">
        <v>1548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1541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432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1291</v>
      </c>
      <c r="D76" s="1427"/>
      <c r="E76" s="244">
        <v>12092673.08800238</v>
      </c>
      <c r="F76" s="1427"/>
      <c r="G76" s="244">
        <v>922819.71000000008</v>
      </c>
      <c r="H76" s="1352">
        <v>786</v>
      </c>
      <c r="I76" s="1427"/>
      <c r="J76" s="244">
        <v>378960.87902815122</v>
      </c>
      <c r="K76" s="1352">
        <v>0</v>
      </c>
      <c r="L76" s="1427"/>
      <c r="M76" s="244">
        <v>0</v>
      </c>
      <c r="N76" s="1352">
        <v>97</v>
      </c>
      <c r="O76" s="1427"/>
      <c r="P76" s="244">
        <v>321095.52721831307</v>
      </c>
      <c r="Q76" s="1352">
        <v>0</v>
      </c>
      <c r="R76" s="1427"/>
      <c r="S76" s="244">
        <v>0</v>
      </c>
      <c r="T76" s="246">
        <v>13715550</v>
      </c>
      <c r="U76" s="244">
        <v>-1145913</v>
      </c>
      <c r="V76" s="244">
        <v>-73764</v>
      </c>
      <c r="W76" s="247">
        <v>-1219677</v>
      </c>
      <c r="X76" s="246">
        <v>12495873</v>
      </c>
      <c r="Y76" s="244">
        <v>-31240</v>
      </c>
      <c r="Z76" s="246">
        <v>12464633</v>
      </c>
      <c r="AA76" s="244">
        <v>-4763</v>
      </c>
      <c r="AB76" s="246">
        <v>12459870</v>
      </c>
      <c r="AC76" s="244">
        <v>11581011</v>
      </c>
      <c r="AD76" s="244">
        <v>878859</v>
      </c>
      <c r="AE76" s="246">
        <v>878859</v>
      </c>
      <c r="AF76" s="249">
        <v>12459870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420000</v>
      </c>
      <c r="AC78" s="199">
        <v>385000</v>
      </c>
      <c r="AD78" s="810">
        <v>35000</v>
      </c>
      <c r="AE78" s="222">
        <v>35000</v>
      </c>
      <c r="AF78" s="222">
        <v>420000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46000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0</v>
      </c>
      <c r="AC82" s="199">
        <v>10816</v>
      </c>
      <c r="AD82" s="814">
        <v>-10816</v>
      </c>
      <c r="AE82" s="237">
        <v>-10816</v>
      </c>
      <c r="AF82" s="237">
        <v>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172001</v>
      </c>
      <c r="AC83" s="199">
        <v>164788</v>
      </c>
      <c r="AD83" s="810">
        <v>7213</v>
      </c>
      <c r="AE83" s="222">
        <v>7213</v>
      </c>
      <c r="AF83" s="222">
        <v>172001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137600</v>
      </c>
      <c r="AC84" s="199">
        <v>131830</v>
      </c>
      <c r="AD84" s="810">
        <v>5770</v>
      </c>
      <c r="AE84" s="222">
        <v>5770</v>
      </c>
      <c r="AF84" s="222">
        <v>137600</v>
      </c>
    </row>
    <row r="85" spans="1:32" s="88" customFormat="1" ht="15" customHeight="1" thickBot="1" x14ac:dyDescent="0.25">
      <c r="A85" s="1728" t="s">
        <v>430</v>
      </c>
      <c r="B85" s="1729"/>
      <c r="C85" s="1352">
        <v>1291</v>
      </c>
      <c r="D85" s="1427"/>
      <c r="E85" s="244">
        <v>12092673.08800238</v>
      </c>
      <c r="F85" s="1427"/>
      <c r="G85" s="244">
        <v>922819.71000000008</v>
      </c>
      <c r="H85" s="1352">
        <v>786</v>
      </c>
      <c r="I85" s="1427"/>
      <c r="J85" s="244">
        <v>378960.87902815122</v>
      </c>
      <c r="K85" s="1352">
        <v>0</v>
      </c>
      <c r="L85" s="1427"/>
      <c r="M85" s="244">
        <v>0</v>
      </c>
      <c r="N85" s="1352">
        <v>97</v>
      </c>
      <c r="O85" s="1427"/>
      <c r="P85" s="244">
        <v>321095.52721831307</v>
      </c>
      <c r="Q85" s="1352">
        <v>0</v>
      </c>
      <c r="R85" s="1427"/>
      <c r="S85" s="244">
        <v>0</v>
      </c>
      <c r="T85" s="246">
        <v>13715550</v>
      </c>
      <c r="U85" s="244">
        <v>-1145913</v>
      </c>
      <c r="V85" s="244">
        <v>-73764</v>
      </c>
      <c r="W85" s="247">
        <v>-1219677</v>
      </c>
      <c r="X85" s="246">
        <v>12495873</v>
      </c>
      <c r="Y85" s="244">
        <v>-31240</v>
      </c>
      <c r="Z85" s="246">
        <v>12464633</v>
      </c>
      <c r="AA85" s="244">
        <v>-4763</v>
      </c>
      <c r="AB85" s="246">
        <v>13189471</v>
      </c>
      <c r="AC85" s="244">
        <v>12273445</v>
      </c>
      <c r="AD85" s="244">
        <v>916026</v>
      </c>
      <c r="AE85" s="246">
        <v>916026</v>
      </c>
      <c r="AF85" s="249">
        <v>13235471</v>
      </c>
    </row>
    <row r="86" spans="1:32" s="1355" customFormat="1" ht="8.4499999999999993" customHeight="1" thickTop="1" x14ac:dyDescent="0.2"/>
    <row r="87" spans="1:32" s="1033" customFormat="1" ht="15" customHeight="1" x14ac:dyDescent="0.2">
      <c r="A87" s="1974" t="s">
        <v>433</v>
      </c>
      <c r="B87" s="1975"/>
      <c r="C87" s="1082">
        <v>515</v>
      </c>
      <c r="D87" s="1083">
        <v>8651.0220772496359</v>
      </c>
      <c r="E87" s="1083">
        <v>4455276.3697835626</v>
      </c>
      <c r="F87" s="1149"/>
      <c r="G87" s="1149"/>
      <c r="H87" s="1149"/>
      <c r="I87" s="1149"/>
      <c r="J87" s="1149"/>
      <c r="K87" s="1149"/>
      <c r="L87" s="1149"/>
      <c r="M87" s="1149"/>
      <c r="N87" s="1149"/>
      <c r="O87" s="1149"/>
      <c r="P87" s="1149"/>
      <c r="Q87" s="1149"/>
      <c r="R87" s="1149"/>
      <c r="S87" s="1149"/>
      <c r="T87" s="1149"/>
      <c r="U87" s="1149"/>
      <c r="V87" s="1149"/>
      <c r="W87" s="1149"/>
      <c r="X87" s="1149"/>
      <c r="Y87" s="1149"/>
      <c r="Z87" s="1149"/>
      <c r="AA87" s="1149"/>
      <c r="AB87" s="1149"/>
      <c r="AC87" s="1149"/>
      <c r="AD87" s="1149"/>
      <c r="AE87" s="1149"/>
      <c r="AF87" s="1149"/>
    </row>
    <row r="88" spans="1:32" s="1033" customFormat="1" ht="15" customHeight="1" x14ac:dyDescent="0.2">
      <c r="A88" s="1976" t="s">
        <v>434</v>
      </c>
      <c r="B88" s="1977"/>
      <c r="C88" s="1084">
        <v>209</v>
      </c>
      <c r="D88" s="1085">
        <v>9377.0220772496359</v>
      </c>
      <c r="E88" s="1085">
        <v>1959797.6141451739</v>
      </c>
      <c r="F88" s="1149"/>
      <c r="G88" s="1149"/>
      <c r="H88" s="1149"/>
      <c r="I88" s="1149"/>
      <c r="J88" s="1149"/>
      <c r="K88" s="1149"/>
      <c r="L88" s="1149"/>
      <c r="M88" s="1149"/>
      <c r="N88" s="1149"/>
      <c r="O88" s="1149"/>
      <c r="P88" s="1149"/>
      <c r="Q88" s="1149"/>
      <c r="R88" s="1149"/>
      <c r="S88" s="1149"/>
      <c r="T88" s="1149"/>
      <c r="U88" s="1149"/>
      <c r="V88" s="1149"/>
      <c r="W88" s="1149"/>
      <c r="X88" s="1149"/>
      <c r="Y88" s="1149"/>
      <c r="Z88" s="1149"/>
      <c r="AA88" s="1149"/>
      <c r="AB88" s="1149"/>
      <c r="AC88" s="1149"/>
      <c r="AD88" s="1149"/>
      <c r="AE88" s="1149"/>
      <c r="AF88" s="1149"/>
    </row>
    <row r="89" spans="1:32" ht="16.149999999999999" customHeight="1" x14ac:dyDescent="0.2">
      <c r="A89" s="32"/>
      <c r="B89" s="32" t="s">
        <v>482</v>
      </c>
      <c r="C89" s="872">
        <v>724</v>
      </c>
      <c r="D89" s="562"/>
      <c r="E89" s="562"/>
      <c r="F89" s="1245"/>
      <c r="G89" s="1245"/>
      <c r="H89" s="562"/>
      <c r="I89" s="562"/>
      <c r="J89" s="562"/>
      <c r="K89" s="562"/>
      <c r="L89" s="873"/>
      <c r="M89" s="873"/>
      <c r="N89" s="873"/>
      <c r="O89" s="873"/>
      <c r="P89" s="873"/>
      <c r="Q89" s="873"/>
      <c r="R89" s="873"/>
      <c r="S89" s="873"/>
      <c r="T89" s="562"/>
      <c r="U89" s="562"/>
      <c r="V89" s="562"/>
      <c r="W89" s="562"/>
      <c r="X89" s="562"/>
      <c r="Y89" s="562"/>
      <c r="Z89" s="874"/>
      <c r="AA89" s="562"/>
      <c r="AB89" s="562"/>
      <c r="AC89" s="562"/>
      <c r="AD89" s="562"/>
      <c r="AE89" s="32"/>
      <c r="AF89" s="562"/>
    </row>
    <row r="90" spans="1:32" ht="16.149999999999999" customHeight="1" x14ac:dyDescent="0.2">
      <c r="A90" s="875"/>
      <c r="B90" s="875"/>
      <c r="C90" s="872"/>
      <c r="D90" s="562"/>
      <c r="E90" s="562"/>
      <c r="F90" s="1245"/>
      <c r="G90" s="1245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2"/>
      <c r="S90" s="562"/>
      <c r="T90" s="562"/>
      <c r="U90" s="562"/>
      <c r="V90" s="562"/>
      <c r="W90" s="562"/>
      <c r="X90" s="562"/>
      <c r="Y90" s="562"/>
      <c r="Z90" s="874"/>
      <c r="AA90" s="562"/>
      <c r="AB90" s="562"/>
      <c r="AC90" s="562"/>
      <c r="AD90" s="562"/>
      <c r="AE90" s="562"/>
      <c r="AF90" s="562"/>
    </row>
    <row r="91" spans="1:32" ht="16.149999999999999" customHeight="1" x14ac:dyDescent="0.2">
      <c r="A91" s="32"/>
      <c r="B91" s="32"/>
      <c r="C91" s="872"/>
      <c r="D91" s="32"/>
      <c r="E91" s="32"/>
      <c r="F91" s="873"/>
      <c r="G91" s="873"/>
      <c r="H91" s="873"/>
      <c r="I91" s="873"/>
      <c r="J91" s="873"/>
      <c r="K91" s="873"/>
      <c r="L91" s="873"/>
      <c r="M91" s="873"/>
      <c r="N91" s="873"/>
      <c r="O91" s="873"/>
      <c r="P91" s="873"/>
      <c r="Q91" s="873"/>
      <c r="R91" s="873"/>
      <c r="S91" s="873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873"/>
      <c r="G92" s="873"/>
      <c r="H92" s="873"/>
      <c r="I92" s="873"/>
      <c r="J92" s="873"/>
      <c r="K92" s="873"/>
      <c r="L92" s="873"/>
      <c r="M92" s="873"/>
      <c r="N92" s="873"/>
      <c r="O92" s="873"/>
      <c r="P92" s="873"/>
      <c r="Q92" s="873"/>
      <c r="R92" s="873"/>
      <c r="S92" s="873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>
        <v>1</v>
      </c>
      <c r="AF92" s="32"/>
    </row>
    <row r="93" spans="1:32" x14ac:dyDescent="0.2">
      <c r="A93" s="32"/>
      <c r="B93" s="877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1677</v>
      </c>
      <c r="AD93" s="32"/>
      <c r="AE93" s="32"/>
      <c r="AF93" s="32"/>
    </row>
    <row r="94" spans="1:32" x14ac:dyDescent="0.2">
      <c r="A94" s="32"/>
      <c r="B94" s="877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 t="s">
        <v>1678</v>
      </c>
      <c r="AD94" s="32"/>
      <c r="AE94" s="32"/>
      <c r="AF94" s="32"/>
    </row>
    <row r="95" spans="1:32" x14ac:dyDescent="0.2">
      <c r="A95" s="32"/>
      <c r="B95" s="877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 t="s">
        <v>1744</v>
      </c>
      <c r="AD95" s="32"/>
      <c r="AE95" s="32"/>
      <c r="AF95" s="32"/>
    </row>
    <row r="96" spans="1:32" x14ac:dyDescent="0.2">
      <c r="A96"/>
      <c r="B96"/>
    </row>
    <row r="97" spans="1:2" x14ac:dyDescent="0.2">
      <c r="A97"/>
      <c r="B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4">
    <mergeCell ref="A88:B88"/>
    <mergeCell ref="A78:B78"/>
    <mergeCell ref="A1:B3"/>
    <mergeCell ref="N2:P2"/>
    <mergeCell ref="K1:T1"/>
    <mergeCell ref="A77:B77"/>
    <mergeCell ref="A85:B85"/>
    <mergeCell ref="A79:B79"/>
    <mergeCell ref="A80:B80"/>
    <mergeCell ref="A81:B81"/>
    <mergeCell ref="A82:B82"/>
    <mergeCell ref="A83:B83"/>
    <mergeCell ref="A84:B84"/>
    <mergeCell ref="X2:X3"/>
    <mergeCell ref="K2:M2"/>
    <mergeCell ref="AD2:AD3"/>
    <mergeCell ref="A76:B76"/>
    <mergeCell ref="AF2:AF3"/>
    <mergeCell ref="AB1:AF1"/>
    <mergeCell ref="A87:B87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5"/>
  <sheetViews>
    <sheetView topLeftCell="O64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431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530" t="s">
        <v>1214</v>
      </c>
      <c r="I3" s="1337" t="s">
        <v>424</v>
      </c>
      <c r="J3" s="1337" t="s">
        <v>364</v>
      </c>
      <c r="K3" s="1530" t="s">
        <v>1215</v>
      </c>
      <c r="L3" s="1337" t="s">
        <v>424</v>
      </c>
      <c r="M3" s="1337" t="s">
        <v>364</v>
      </c>
      <c r="N3" s="1530" t="s">
        <v>1216</v>
      </c>
      <c r="O3" s="1337" t="s">
        <v>424</v>
      </c>
      <c r="P3" s="1337" t="s">
        <v>364</v>
      </c>
      <c r="Q3" s="1530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1549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1542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664</v>
      </c>
      <c r="D76" s="1427"/>
      <c r="E76" s="244">
        <v>4628676.7978117224</v>
      </c>
      <c r="F76" s="1427"/>
      <c r="G76" s="244">
        <v>355983.67999999993</v>
      </c>
      <c r="H76" s="1352">
        <v>391</v>
      </c>
      <c r="I76" s="1427"/>
      <c r="J76" s="244">
        <v>277529.02559551381</v>
      </c>
      <c r="K76" s="1352">
        <v>71</v>
      </c>
      <c r="L76" s="1427"/>
      <c r="M76" s="244">
        <v>13803.327267425935</v>
      </c>
      <c r="N76" s="1352">
        <v>38</v>
      </c>
      <c r="O76" s="1427"/>
      <c r="P76" s="244">
        <v>184883.49276103434</v>
      </c>
      <c r="Q76" s="1352">
        <v>0</v>
      </c>
      <c r="R76" s="1427"/>
      <c r="S76" s="244">
        <v>0</v>
      </c>
      <c r="T76" s="246">
        <v>5460876</v>
      </c>
      <c r="U76" s="244">
        <v>301916</v>
      </c>
      <c r="V76" s="244">
        <v>-46026</v>
      </c>
      <c r="W76" s="247">
        <v>255890</v>
      </c>
      <c r="X76" s="246">
        <v>5716766</v>
      </c>
      <c r="Y76" s="244">
        <v>-14292</v>
      </c>
      <c r="Z76" s="246">
        <v>5702474</v>
      </c>
      <c r="AA76" s="244">
        <v>0</v>
      </c>
      <c r="AB76" s="246">
        <v>5702474</v>
      </c>
      <c r="AC76" s="244">
        <v>5155992</v>
      </c>
      <c r="AD76" s="244">
        <v>546482</v>
      </c>
      <c r="AE76" s="246">
        <v>546482</v>
      </c>
      <c r="AF76" s="249">
        <v>5702474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10000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0</v>
      </c>
      <c r="AC82" s="236">
        <v>16767</v>
      </c>
      <c r="AD82" s="814">
        <v>-16767</v>
      </c>
      <c r="AE82" s="237">
        <v>-16767</v>
      </c>
      <c r="AF82" s="237">
        <v>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68582</v>
      </c>
      <c r="AC83" s="811">
        <v>62466</v>
      </c>
      <c r="AD83" s="810">
        <v>6116</v>
      </c>
      <c r="AE83" s="222">
        <v>6116</v>
      </c>
      <c r="AF83" s="222">
        <v>68582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54865</v>
      </c>
      <c r="AC84" s="811">
        <v>49970</v>
      </c>
      <c r="AD84" s="810">
        <v>4895</v>
      </c>
      <c r="AE84" s="222">
        <v>4895</v>
      </c>
      <c r="AF84" s="222">
        <v>54865</v>
      </c>
    </row>
    <row r="85" spans="1:32" s="88" customFormat="1" ht="15" customHeight="1" thickBot="1" x14ac:dyDescent="0.25">
      <c r="A85" s="1728" t="s">
        <v>430</v>
      </c>
      <c r="B85" s="1729"/>
      <c r="C85" s="1352">
        <v>664</v>
      </c>
      <c r="D85" s="1427"/>
      <c r="E85" s="244">
        <v>4628676.7978117224</v>
      </c>
      <c r="F85" s="1427"/>
      <c r="G85" s="244">
        <v>355983.67999999993</v>
      </c>
      <c r="H85" s="1352">
        <v>391</v>
      </c>
      <c r="I85" s="1427"/>
      <c r="J85" s="244">
        <v>277529.02559551381</v>
      </c>
      <c r="K85" s="1352">
        <v>71</v>
      </c>
      <c r="L85" s="1427"/>
      <c r="M85" s="244">
        <v>13803.327267425935</v>
      </c>
      <c r="N85" s="1352">
        <v>38</v>
      </c>
      <c r="O85" s="1427"/>
      <c r="P85" s="244">
        <v>184883.49276103434</v>
      </c>
      <c r="Q85" s="1352">
        <v>0</v>
      </c>
      <c r="R85" s="1427"/>
      <c r="S85" s="244">
        <v>0</v>
      </c>
      <c r="T85" s="246">
        <v>5460876</v>
      </c>
      <c r="U85" s="244">
        <v>301916</v>
      </c>
      <c r="V85" s="244">
        <v>-46026</v>
      </c>
      <c r="W85" s="247">
        <v>255890</v>
      </c>
      <c r="X85" s="246">
        <v>5716766</v>
      </c>
      <c r="Y85" s="244">
        <v>-14292</v>
      </c>
      <c r="Z85" s="246">
        <v>5702474</v>
      </c>
      <c r="AA85" s="244">
        <v>0</v>
      </c>
      <c r="AB85" s="246">
        <v>5825921</v>
      </c>
      <c r="AC85" s="244">
        <v>5285195</v>
      </c>
      <c r="AD85" s="244">
        <v>540726</v>
      </c>
      <c r="AE85" s="246">
        <v>540726</v>
      </c>
      <c r="AF85" s="249">
        <v>5835921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37"/>
      <c r="G89" s="1237"/>
      <c r="H89" s="32"/>
      <c r="I89" s="32"/>
      <c r="J89" s="32"/>
      <c r="K89" s="32"/>
      <c r="L89" s="873"/>
      <c r="M89" s="873"/>
      <c r="N89" s="873"/>
      <c r="O89" s="873"/>
      <c r="P89" s="873"/>
      <c r="Q89" s="873"/>
      <c r="R89" s="873"/>
      <c r="S89" s="873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37"/>
      <c r="G90" s="1237"/>
      <c r="H90" s="32"/>
      <c r="I90" s="32"/>
      <c r="J90" s="32"/>
      <c r="K90" s="32"/>
      <c r="L90" s="873"/>
      <c r="M90" s="873"/>
      <c r="N90" s="873"/>
      <c r="O90" s="873"/>
      <c r="P90" s="873"/>
      <c r="Q90" s="873"/>
      <c r="R90" s="873"/>
      <c r="S90" s="873"/>
      <c r="T90" s="32"/>
      <c r="U90" s="32"/>
      <c r="V90" s="32"/>
      <c r="W90" s="32"/>
      <c r="X90" s="32"/>
      <c r="Y90" s="562"/>
      <c r="Z90" s="874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874" t="s">
        <v>1677</v>
      </c>
      <c r="Z91" s="874"/>
      <c r="AA91" s="32"/>
      <c r="AB91" s="32"/>
      <c r="AC91" s="32" t="s">
        <v>1677</v>
      </c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875" t="s">
        <v>1745</v>
      </c>
      <c r="Z92" s="32"/>
      <c r="AA92" s="32"/>
      <c r="AB92" s="32"/>
      <c r="AC92" s="32" t="s">
        <v>1678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1744</v>
      </c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5:B85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5"/>
  <sheetViews>
    <sheetView topLeftCell="G64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455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530" t="s">
        <v>1214</v>
      </c>
      <c r="I3" s="1337" t="s">
        <v>424</v>
      </c>
      <c r="J3" s="1337" t="s">
        <v>364</v>
      </c>
      <c r="K3" s="1530" t="s">
        <v>1215</v>
      </c>
      <c r="L3" s="1337" t="s">
        <v>424</v>
      </c>
      <c r="M3" s="1337" t="s">
        <v>364</v>
      </c>
      <c r="N3" s="1530" t="s">
        <v>1216</v>
      </c>
      <c r="O3" s="1337" t="s">
        <v>424</v>
      </c>
      <c r="P3" s="1337" t="s">
        <v>364</v>
      </c>
      <c r="Q3" s="1530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1550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1543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763</v>
      </c>
      <c r="D76" s="1427"/>
      <c r="E76" s="244">
        <v>6841383.2418095889</v>
      </c>
      <c r="F76" s="1427"/>
      <c r="G76" s="244">
        <v>402116.26</v>
      </c>
      <c r="H76" s="1352">
        <v>630</v>
      </c>
      <c r="I76" s="1427"/>
      <c r="J76" s="244">
        <v>387966.97770282696</v>
      </c>
      <c r="K76" s="1352">
        <v>414</v>
      </c>
      <c r="L76" s="1427"/>
      <c r="M76" s="244">
        <v>69930.685986886951</v>
      </c>
      <c r="N76" s="1352">
        <v>63</v>
      </c>
      <c r="O76" s="1427"/>
      <c r="P76" s="244">
        <v>269504.7323443428</v>
      </c>
      <c r="Q76" s="1352">
        <v>7</v>
      </c>
      <c r="R76" s="1427"/>
      <c r="S76" s="244">
        <v>11751.022239449883</v>
      </c>
      <c r="T76" s="246">
        <v>7982653</v>
      </c>
      <c r="U76" s="244">
        <v>-313591</v>
      </c>
      <c r="V76" s="244">
        <v>-131054</v>
      </c>
      <c r="W76" s="247">
        <v>-444645</v>
      </c>
      <c r="X76" s="246">
        <v>7538008</v>
      </c>
      <c r="Y76" s="244">
        <v>-18845</v>
      </c>
      <c r="Z76" s="246">
        <v>7519163</v>
      </c>
      <c r="AA76" s="244">
        <v>-4787</v>
      </c>
      <c r="AB76" s="246">
        <v>7514376</v>
      </c>
      <c r="AC76" s="244">
        <v>6933869</v>
      </c>
      <c r="AD76" s="244">
        <v>580507</v>
      </c>
      <c r="AE76" s="246">
        <v>580507</v>
      </c>
      <c r="AF76" s="249">
        <v>7514376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48200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22066</v>
      </c>
      <c r="AC82" s="236">
        <v>20229</v>
      </c>
      <c r="AD82" s="814">
        <v>1837</v>
      </c>
      <c r="AE82" s="237">
        <v>1837</v>
      </c>
      <c r="AF82" s="237">
        <v>22066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102577</v>
      </c>
      <c r="AC83" s="811">
        <v>93998</v>
      </c>
      <c r="AD83" s="810">
        <v>8579</v>
      </c>
      <c r="AE83" s="222">
        <v>8579</v>
      </c>
      <c r="AF83" s="222">
        <v>102577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82061</v>
      </c>
      <c r="AC84" s="811">
        <v>75197</v>
      </c>
      <c r="AD84" s="810">
        <v>6864</v>
      </c>
      <c r="AE84" s="222">
        <v>6864</v>
      </c>
      <c r="AF84" s="222">
        <v>82061</v>
      </c>
    </row>
    <row r="85" spans="1:32" s="88" customFormat="1" ht="15" customHeight="1" thickBot="1" x14ac:dyDescent="0.25">
      <c r="A85" s="1728" t="s">
        <v>430</v>
      </c>
      <c r="B85" s="1729"/>
      <c r="C85" s="1352">
        <v>763</v>
      </c>
      <c r="D85" s="1427"/>
      <c r="E85" s="244">
        <v>6841383.2418095889</v>
      </c>
      <c r="F85" s="1427"/>
      <c r="G85" s="244">
        <v>402116.26</v>
      </c>
      <c r="H85" s="1352">
        <v>630</v>
      </c>
      <c r="I85" s="1427"/>
      <c r="J85" s="244">
        <v>387966.97770282696</v>
      </c>
      <c r="K85" s="1352">
        <v>414</v>
      </c>
      <c r="L85" s="1427"/>
      <c r="M85" s="244">
        <v>69930.685986886951</v>
      </c>
      <c r="N85" s="1352">
        <v>63</v>
      </c>
      <c r="O85" s="1427"/>
      <c r="P85" s="244">
        <v>269504.7323443428</v>
      </c>
      <c r="Q85" s="1352">
        <v>7</v>
      </c>
      <c r="R85" s="1427"/>
      <c r="S85" s="244">
        <v>11751.022239449883</v>
      </c>
      <c r="T85" s="246">
        <v>7982653</v>
      </c>
      <c r="U85" s="244">
        <v>-313591</v>
      </c>
      <c r="V85" s="244">
        <v>-131054</v>
      </c>
      <c r="W85" s="247">
        <v>-444645</v>
      </c>
      <c r="X85" s="246">
        <v>7538008</v>
      </c>
      <c r="Y85" s="244">
        <v>-18845</v>
      </c>
      <c r="Z85" s="246">
        <v>7519163</v>
      </c>
      <c r="AA85" s="244">
        <v>-4787</v>
      </c>
      <c r="AB85" s="246">
        <v>7721080</v>
      </c>
      <c r="AC85" s="244">
        <v>7123293</v>
      </c>
      <c r="AD85" s="244">
        <v>597787</v>
      </c>
      <c r="AE85" s="246">
        <v>597787</v>
      </c>
      <c r="AF85" s="249">
        <v>7769280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37"/>
      <c r="G89" s="1237"/>
      <c r="H89" s="32"/>
      <c r="I89" s="32"/>
      <c r="J89" s="32"/>
      <c r="K89" s="32"/>
      <c r="L89" s="873"/>
      <c r="M89" s="873"/>
      <c r="N89" s="873"/>
      <c r="O89" s="873"/>
      <c r="P89" s="873"/>
      <c r="Q89" s="873"/>
      <c r="R89" s="873"/>
      <c r="S89" s="873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37"/>
      <c r="G90" s="1237"/>
      <c r="H90" s="32"/>
      <c r="I90" s="32"/>
      <c r="J90" s="32"/>
      <c r="K90" s="32"/>
      <c r="L90" s="873"/>
      <c r="M90" s="873"/>
      <c r="N90" s="873"/>
      <c r="O90" s="873"/>
      <c r="P90" s="873"/>
      <c r="Q90" s="873"/>
      <c r="R90" s="873"/>
      <c r="S90" s="873"/>
      <c r="T90" s="32"/>
      <c r="U90" s="32"/>
      <c r="V90" s="32"/>
      <c r="W90" s="32"/>
      <c r="X90" s="32"/>
      <c r="Y90" s="562"/>
      <c r="Z90" s="874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874" t="s">
        <v>1677</v>
      </c>
      <c r="Z91" s="874"/>
      <c r="AA91" s="32"/>
      <c r="AB91" s="32"/>
      <c r="AC91" s="32" t="s">
        <v>1677</v>
      </c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875" t="s">
        <v>1745</v>
      </c>
      <c r="Z92" s="32"/>
      <c r="AA92" s="32"/>
      <c r="AB92" s="32"/>
      <c r="AC92" s="32" t="s">
        <v>1678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1744</v>
      </c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5:B85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92"/>
  <sheetViews>
    <sheetView workbookViewId="0">
      <selection activeCell="I23" sqref="I2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2.140625" style="31" bestFit="1" customWidth="1"/>
    <col min="4" max="4" width="13.85546875" style="31" customWidth="1"/>
    <col min="5" max="5" width="12.28515625" style="31" customWidth="1"/>
    <col min="6" max="6" width="11.28515625" style="31" customWidth="1"/>
    <col min="7" max="7" width="10.85546875" style="31" customWidth="1"/>
    <col min="8" max="9" width="11.28515625" style="31" customWidth="1"/>
    <col min="10" max="10" width="10.85546875" style="31" customWidth="1"/>
    <col min="11" max="12" width="11.28515625" style="31" customWidth="1"/>
    <col min="13" max="13" width="8.5703125" style="31" customWidth="1"/>
    <col min="14" max="15" width="11.28515625" style="31" customWidth="1"/>
    <col min="16" max="16" width="8.5703125" style="31" customWidth="1"/>
    <col min="17" max="17" width="11.28515625" style="31" customWidth="1"/>
    <col min="18" max="18" width="12.7109375" style="31" bestFit="1" customWidth="1"/>
    <col min="19" max="19" width="10.7109375" style="31" customWidth="1"/>
    <col min="20" max="22" width="13.85546875" style="31" customWidth="1"/>
    <col min="23" max="23" width="12.7109375" style="31" bestFit="1" customWidth="1"/>
    <col min="24" max="24" width="10.85546875" style="31" bestFit="1" customWidth="1"/>
    <col min="25" max="25" width="12.7109375" style="31" customWidth="1"/>
    <col min="26" max="26" width="13.28515625" style="31" bestFit="1" customWidth="1"/>
    <col min="27" max="27" width="17.5703125" style="31" customWidth="1"/>
    <col min="28" max="28" width="11.7109375" style="31" bestFit="1" customWidth="1"/>
    <col min="29" max="29" width="12.7109375" style="31" bestFit="1" customWidth="1"/>
    <col min="30" max="30" width="11.28515625" style="31" bestFit="1" customWidth="1"/>
    <col min="31" max="31" width="16.42578125" style="31" customWidth="1"/>
    <col min="32" max="33" width="15.85546875" style="31" customWidth="1"/>
    <col min="34" max="38" width="15.7109375" style="31" customWidth="1"/>
    <col min="39" max="39" width="15.140625" style="31" customWidth="1"/>
    <col min="40" max="40" width="10.85546875" style="31" customWidth="1"/>
    <col min="41" max="41" width="15" style="31" customWidth="1"/>
    <col min="42" max="42" width="13.42578125" style="31" customWidth="1"/>
    <col min="43" max="43" width="16.28515625" style="31" customWidth="1"/>
    <col min="44" max="45" width="13.85546875" style="31" customWidth="1"/>
    <col min="46" max="48" width="14.42578125" style="31" bestFit="1" customWidth="1"/>
    <col min="49" max="50" width="12.28515625" style="31" customWidth="1"/>
    <col min="51" max="51" width="10" style="31" bestFit="1" customWidth="1"/>
    <col min="52" max="16384" width="8.85546875" style="31"/>
  </cols>
  <sheetData>
    <row r="1" spans="1:51" ht="19.899999999999999" customHeight="1" x14ac:dyDescent="0.2">
      <c r="A1" s="1746" t="s">
        <v>452</v>
      </c>
      <c r="B1" s="1747"/>
      <c r="C1" s="1748" t="s">
        <v>350</v>
      </c>
      <c r="D1" s="1749"/>
      <c r="E1" s="1749"/>
      <c r="F1" s="1749"/>
      <c r="G1" s="1749"/>
      <c r="H1" s="1749"/>
      <c r="I1" s="1749"/>
      <c r="J1" s="1749"/>
      <c r="K1" s="1750"/>
      <c r="L1" s="1751" t="s">
        <v>350</v>
      </c>
      <c r="M1" s="1752"/>
      <c r="N1" s="1752"/>
      <c r="O1" s="1752"/>
      <c r="P1" s="1752"/>
      <c r="Q1" s="1752"/>
      <c r="R1" s="1752"/>
      <c r="S1" s="1752"/>
      <c r="T1" s="1752"/>
      <c r="U1" s="1752"/>
      <c r="V1" s="1753"/>
      <c r="W1" s="1748" t="s">
        <v>350</v>
      </c>
      <c r="X1" s="1749"/>
      <c r="Y1" s="1749"/>
      <c r="Z1" s="1749"/>
      <c r="AA1" s="1749"/>
      <c r="AB1" s="1749"/>
      <c r="AC1" s="1749"/>
      <c r="AD1" s="1749"/>
      <c r="AE1" s="1750"/>
      <c r="AF1" s="1770" t="s">
        <v>422</v>
      </c>
      <c r="AG1" s="1770"/>
      <c r="AH1" s="1770"/>
      <c r="AI1" s="1770"/>
      <c r="AJ1" s="1770"/>
      <c r="AK1" s="1770"/>
      <c r="AL1" s="1770"/>
      <c r="AM1" s="1771" t="s">
        <v>422</v>
      </c>
      <c r="AN1" s="1771"/>
      <c r="AO1" s="1771"/>
      <c r="AP1" s="1771"/>
      <c r="AQ1" s="1771"/>
      <c r="AR1" s="1771"/>
      <c r="AS1" s="1771"/>
      <c r="AT1" s="1771"/>
      <c r="AU1" s="1764" t="s">
        <v>367</v>
      </c>
      <c r="AV1" s="1764" t="s">
        <v>368</v>
      </c>
      <c r="AW1" s="1763" t="s">
        <v>1158</v>
      </c>
      <c r="AX1" s="1763"/>
      <c r="AY1" s="1763"/>
    </row>
    <row r="2" spans="1:51" ht="30" customHeight="1" x14ac:dyDescent="0.2">
      <c r="A2" s="1747"/>
      <c r="B2" s="1747"/>
      <c r="C2" s="1730" t="s">
        <v>1213</v>
      </c>
      <c r="D2" s="1768" t="s">
        <v>561</v>
      </c>
      <c r="E2" s="1768"/>
      <c r="F2" s="1755" t="s">
        <v>847</v>
      </c>
      <c r="G2" s="1758"/>
      <c r="H2" s="1759"/>
      <c r="I2" s="1769" t="s">
        <v>844</v>
      </c>
      <c r="J2" s="1769"/>
      <c r="K2" s="1769"/>
      <c r="L2" s="1769" t="s">
        <v>845</v>
      </c>
      <c r="M2" s="1769"/>
      <c r="N2" s="1769"/>
      <c r="O2" s="1769" t="s">
        <v>846</v>
      </c>
      <c r="P2" s="1769"/>
      <c r="Q2" s="1769"/>
      <c r="R2" s="1730" t="s">
        <v>465</v>
      </c>
      <c r="S2" s="1731" t="s">
        <v>427</v>
      </c>
      <c r="T2" s="1733" t="s">
        <v>242</v>
      </c>
      <c r="U2" s="1733"/>
      <c r="V2" s="1733"/>
      <c r="W2" s="1730" t="s">
        <v>466</v>
      </c>
      <c r="X2" s="1730" t="s">
        <v>1115</v>
      </c>
      <c r="Y2" s="1730" t="s">
        <v>467</v>
      </c>
      <c r="Z2" s="1733" t="s">
        <v>1303</v>
      </c>
      <c r="AA2" s="1730" t="s">
        <v>853</v>
      </c>
      <c r="AB2" s="1730" t="s">
        <v>1123</v>
      </c>
      <c r="AC2" s="1730" t="s">
        <v>283</v>
      </c>
      <c r="AD2" s="1730" t="s">
        <v>244</v>
      </c>
      <c r="AE2" s="1730" t="s">
        <v>854</v>
      </c>
      <c r="AF2" s="1766" t="s">
        <v>1306</v>
      </c>
      <c r="AG2" s="1765" t="s">
        <v>881</v>
      </c>
      <c r="AH2" s="1772" t="s">
        <v>242</v>
      </c>
      <c r="AI2" s="1772"/>
      <c r="AJ2" s="1772"/>
      <c r="AK2" s="1772"/>
      <c r="AL2" s="1772"/>
      <c r="AM2" s="1765" t="s">
        <v>882</v>
      </c>
      <c r="AN2" s="1765" t="s">
        <v>1124</v>
      </c>
      <c r="AO2" s="1765" t="s">
        <v>883</v>
      </c>
      <c r="AP2" s="1733" t="s">
        <v>1303</v>
      </c>
      <c r="AQ2" s="1765" t="s">
        <v>884</v>
      </c>
      <c r="AR2" s="1765" t="s">
        <v>1118</v>
      </c>
      <c r="AS2" s="1765" t="s">
        <v>283</v>
      </c>
      <c r="AT2" s="1765" t="s">
        <v>885</v>
      </c>
      <c r="AU2" s="1764"/>
      <c r="AV2" s="1764"/>
      <c r="AW2" s="1762" t="s">
        <v>1145</v>
      </c>
      <c r="AX2" s="1762" t="s">
        <v>1146</v>
      </c>
      <c r="AY2" s="1762" t="s">
        <v>412</v>
      </c>
    </row>
    <row r="3" spans="1:51" ht="95.25" customHeight="1" x14ac:dyDescent="0.2">
      <c r="A3" s="1747"/>
      <c r="B3" s="1747"/>
      <c r="C3" s="1730"/>
      <c r="D3" s="1589" t="s">
        <v>554</v>
      </c>
      <c r="E3" s="1589" t="s">
        <v>364</v>
      </c>
      <c r="F3" s="1589" t="s">
        <v>1214</v>
      </c>
      <c r="G3" s="1589" t="s">
        <v>424</v>
      </c>
      <c r="H3" s="1589" t="s">
        <v>364</v>
      </c>
      <c r="I3" s="1589" t="s">
        <v>1215</v>
      </c>
      <c r="J3" s="1589" t="s">
        <v>424</v>
      </c>
      <c r="K3" s="1589" t="s">
        <v>364</v>
      </c>
      <c r="L3" s="1589" t="s">
        <v>1216</v>
      </c>
      <c r="M3" s="1589" t="s">
        <v>444</v>
      </c>
      <c r="N3" s="1589" t="s">
        <v>364</v>
      </c>
      <c r="O3" s="1589" t="s">
        <v>1216</v>
      </c>
      <c r="P3" s="1589" t="s">
        <v>444</v>
      </c>
      <c r="Q3" s="1589" t="s">
        <v>364</v>
      </c>
      <c r="R3" s="1730"/>
      <c r="S3" s="1732"/>
      <c r="T3" s="1579" t="s">
        <v>1197</v>
      </c>
      <c r="U3" s="1579" t="s">
        <v>1198</v>
      </c>
      <c r="V3" s="1579" t="s">
        <v>243</v>
      </c>
      <c r="W3" s="1730"/>
      <c r="X3" s="1730"/>
      <c r="Y3" s="1730"/>
      <c r="Z3" s="1733"/>
      <c r="AA3" s="1730"/>
      <c r="AB3" s="1730"/>
      <c r="AC3" s="1730"/>
      <c r="AD3" s="1730"/>
      <c r="AE3" s="1730"/>
      <c r="AF3" s="1767"/>
      <c r="AG3" s="1765"/>
      <c r="AH3" s="1579" t="s">
        <v>1304</v>
      </c>
      <c r="AI3" s="1579" t="s">
        <v>1220</v>
      </c>
      <c r="AJ3" s="1579" t="s">
        <v>1221</v>
      </c>
      <c r="AK3" s="1579" t="s">
        <v>1305</v>
      </c>
      <c r="AL3" s="1579" t="s">
        <v>243</v>
      </c>
      <c r="AM3" s="1765"/>
      <c r="AN3" s="1765"/>
      <c r="AO3" s="1765"/>
      <c r="AP3" s="1733"/>
      <c r="AQ3" s="1765"/>
      <c r="AR3" s="1765"/>
      <c r="AS3" s="1765"/>
      <c r="AT3" s="1765"/>
      <c r="AU3" s="1764"/>
      <c r="AV3" s="1764"/>
      <c r="AW3" s="1762"/>
      <c r="AX3" s="1762"/>
      <c r="AY3" s="1762"/>
    </row>
    <row r="4" spans="1:51" ht="16.149999999999999" customHeight="1" x14ac:dyDescent="0.2">
      <c r="A4" s="1099"/>
      <c r="B4" s="1100"/>
      <c r="C4" s="1591">
        <v>1</v>
      </c>
      <c r="D4" s="1591">
        <f t="shared" ref="D4:Z4" si="0">C4+1</f>
        <v>2</v>
      </c>
      <c r="E4" s="1591">
        <f t="shared" si="0"/>
        <v>3</v>
      </c>
      <c r="F4" s="1591">
        <f>E4+1</f>
        <v>4</v>
      </c>
      <c r="G4" s="1591">
        <f t="shared" si="0"/>
        <v>5</v>
      </c>
      <c r="H4" s="1591">
        <f t="shared" si="0"/>
        <v>6</v>
      </c>
      <c r="I4" s="1591">
        <f t="shared" si="0"/>
        <v>7</v>
      </c>
      <c r="J4" s="1591">
        <f t="shared" si="0"/>
        <v>8</v>
      </c>
      <c r="K4" s="1591">
        <f t="shared" si="0"/>
        <v>9</v>
      </c>
      <c r="L4" s="1591">
        <f t="shared" si="0"/>
        <v>10</v>
      </c>
      <c r="M4" s="1591">
        <f t="shared" si="0"/>
        <v>11</v>
      </c>
      <c r="N4" s="1591">
        <f t="shared" si="0"/>
        <v>12</v>
      </c>
      <c r="O4" s="1591">
        <f t="shared" si="0"/>
        <v>13</v>
      </c>
      <c r="P4" s="1591">
        <f t="shared" si="0"/>
        <v>14</v>
      </c>
      <c r="Q4" s="1591">
        <f t="shared" si="0"/>
        <v>15</v>
      </c>
      <c r="R4" s="1591">
        <f t="shared" si="0"/>
        <v>16</v>
      </c>
      <c r="S4" s="1593" t="s">
        <v>1366</v>
      </c>
      <c r="T4" s="1591">
        <f>R4+1</f>
        <v>17</v>
      </c>
      <c r="U4" s="1591">
        <f t="shared" si="0"/>
        <v>18</v>
      </c>
      <c r="V4" s="1591">
        <f t="shared" si="0"/>
        <v>19</v>
      </c>
      <c r="W4" s="1591">
        <f t="shared" si="0"/>
        <v>20</v>
      </c>
      <c r="X4" s="1591">
        <f t="shared" si="0"/>
        <v>21</v>
      </c>
      <c r="Y4" s="1591">
        <f t="shared" si="0"/>
        <v>22</v>
      </c>
      <c r="Z4" s="1591">
        <f t="shared" si="0"/>
        <v>23</v>
      </c>
      <c r="AA4" s="1591">
        <f>Z4+1</f>
        <v>24</v>
      </c>
      <c r="AB4" s="1591">
        <f t="shared" ref="AB4:AV4" si="1">AA4+1</f>
        <v>25</v>
      </c>
      <c r="AC4" s="1591">
        <f t="shared" si="1"/>
        <v>26</v>
      </c>
      <c r="AD4" s="1591">
        <f t="shared" si="1"/>
        <v>27</v>
      </c>
      <c r="AE4" s="1591">
        <f t="shared" si="1"/>
        <v>28</v>
      </c>
      <c r="AF4" s="1591">
        <f t="shared" si="1"/>
        <v>29</v>
      </c>
      <c r="AG4" s="1591">
        <f t="shared" si="1"/>
        <v>30</v>
      </c>
      <c r="AH4" s="1591">
        <f t="shared" si="1"/>
        <v>31</v>
      </c>
      <c r="AI4" s="1591">
        <f t="shared" si="1"/>
        <v>32</v>
      </c>
      <c r="AJ4" s="1591">
        <f t="shared" si="1"/>
        <v>33</v>
      </c>
      <c r="AK4" s="1591">
        <f t="shared" si="1"/>
        <v>34</v>
      </c>
      <c r="AL4" s="1591">
        <f t="shared" si="1"/>
        <v>35</v>
      </c>
      <c r="AM4" s="1591">
        <f t="shared" si="1"/>
        <v>36</v>
      </c>
      <c r="AN4" s="1591">
        <f t="shared" si="1"/>
        <v>37</v>
      </c>
      <c r="AO4" s="1591">
        <f t="shared" si="1"/>
        <v>38</v>
      </c>
      <c r="AP4" s="1591">
        <f t="shared" si="1"/>
        <v>39</v>
      </c>
      <c r="AQ4" s="1591">
        <f t="shared" si="1"/>
        <v>40</v>
      </c>
      <c r="AR4" s="1591">
        <f t="shared" si="1"/>
        <v>41</v>
      </c>
      <c r="AS4" s="1591">
        <f t="shared" si="1"/>
        <v>42</v>
      </c>
      <c r="AT4" s="1591">
        <f t="shared" si="1"/>
        <v>43</v>
      </c>
      <c r="AU4" s="1591">
        <f t="shared" si="1"/>
        <v>44</v>
      </c>
      <c r="AV4" s="1591">
        <f t="shared" si="1"/>
        <v>45</v>
      </c>
      <c r="AW4" s="1591">
        <f>AV4+1</f>
        <v>46</v>
      </c>
      <c r="AX4" s="1591">
        <f>AW4+1</f>
        <v>47</v>
      </c>
      <c r="AY4" s="1591">
        <f>AX4+1</f>
        <v>48</v>
      </c>
    </row>
    <row r="5" spans="1:51" s="488" customFormat="1" ht="31.5" customHeight="1" x14ac:dyDescent="0.2">
      <c r="A5" s="1101"/>
      <c r="B5" s="1101"/>
      <c r="C5" s="1592" t="s">
        <v>741</v>
      </c>
      <c r="D5" s="1587" t="s">
        <v>1166</v>
      </c>
      <c r="E5" s="1587" t="s">
        <v>742</v>
      </c>
      <c r="F5" s="1592" t="s">
        <v>843</v>
      </c>
      <c r="G5" s="1592" t="s">
        <v>1161</v>
      </c>
      <c r="H5" s="1592" t="s">
        <v>779</v>
      </c>
      <c r="I5" s="1592" t="s">
        <v>842</v>
      </c>
      <c r="J5" s="1592" t="s">
        <v>1162</v>
      </c>
      <c r="K5" s="1592" t="s">
        <v>780</v>
      </c>
      <c r="L5" s="1592" t="s">
        <v>840</v>
      </c>
      <c r="M5" s="1592" t="s">
        <v>1163</v>
      </c>
      <c r="N5" s="1592" t="s">
        <v>781</v>
      </c>
      <c r="O5" s="1592" t="s">
        <v>841</v>
      </c>
      <c r="P5" s="1592" t="s">
        <v>1164</v>
      </c>
      <c r="Q5" s="1592" t="s">
        <v>782</v>
      </c>
      <c r="R5" s="1592" t="s">
        <v>876</v>
      </c>
      <c r="S5" s="1592"/>
      <c r="T5" s="1592" t="s">
        <v>836</v>
      </c>
      <c r="U5" s="1592" t="s">
        <v>837</v>
      </c>
      <c r="V5" s="1592" t="s">
        <v>783</v>
      </c>
      <c r="W5" s="1592" t="s">
        <v>784</v>
      </c>
      <c r="X5" s="1592" t="s">
        <v>785</v>
      </c>
      <c r="Y5" s="1592" t="s">
        <v>786</v>
      </c>
      <c r="Z5" s="1592" t="s">
        <v>746</v>
      </c>
      <c r="AA5" s="1587" t="s">
        <v>1046</v>
      </c>
      <c r="AB5" s="1587" t="s">
        <v>872</v>
      </c>
      <c r="AC5" s="1587" t="s">
        <v>787</v>
      </c>
      <c r="AD5" s="1587" t="s">
        <v>879</v>
      </c>
      <c r="AE5" s="1587" t="s">
        <v>1047</v>
      </c>
      <c r="AF5" s="1587" t="s">
        <v>1167</v>
      </c>
      <c r="AG5" s="1587" t="s">
        <v>788</v>
      </c>
      <c r="AH5" s="1587" t="s">
        <v>836</v>
      </c>
      <c r="AI5" s="1587" t="s">
        <v>789</v>
      </c>
      <c r="AJ5" s="1587" t="s">
        <v>837</v>
      </c>
      <c r="AK5" s="1587" t="s">
        <v>790</v>
      </c>
      <c r="AL5" s="1587" t="s">
        <v>791</v>
      </c>
      <c r="AM5" s="1587" t="s">
        <v>792</v>
      </c>
      <c r="AN5" s="1587" t="s">
        <v>793</v>
      </c>
      <c r="AO5" s="1587" t="s">
        <v>794</v>
      </c>
      <c r="AP5" s="1587" t="s">
        <v>746</v>
      </c>
      <c r="AQ5" s="1587" t="s">
        <v>771</v>
      </c>
      <c r="AR5" s="1587" t="s">
        <v>868</v>
      </c>
      <c r="AS5" s="1587" t="s">
        <v>772</v>
      </c>
      <c r="AT5" s="1587" t="s">
        <v>875</v>
      </c>
      <c r="AU5" s="1587" t="s">
        <v>775</v>
      </c>
      <c r="AV5" s="1587" t="s">
        <v>776</v>
      </c>
      <c r="AW5" s="1586" t="s">
        <v>778</v>
      </c>
      <c r="AX5" s="1586" t="s">
        <v>1147</v>
      </c>
      <c r="AY5" s="1586" t="s">
        <v>1148</v>
      </c>
    </row>
    <row r="6" spans="1:51" s="488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898"/>
      <c r="T6" s="642" t="s">
        <v>745</v>
      </c>
      <c r="U6" s="642" t="s">
        <v>745</v>
      </c>
      <c r="V6" s="642" t="s">
        <v>595</v>
      </c>
      <c r="W6" s="642" t="s">
        <v>595</v>
      </c>
      <c r="X6" s="642" t="s">
        <v>595</v>
      </c>
      <c r="Y6" s="642" t="s">
        <v>595</v>
      </c>
      <c r="Z6" s="642" t="s">
        <v>746</v>
      </c>
      <c r="AA6" s="642" t="s">
        <v>761</v>
      </c>
      <c r="AB6" s="642" t="s">
        <v>770</v>
      </c>
      <c r="AC6" s="642" t="s">
        <v>595</v>
      </c>
      <c r="AD6" s="642" t="s">
        <v>595</v>
      </c>
      <c r="AE6" s="642" t="s">
        <v>762</v>
      </c>
      <c r="AF6" s="642" t="s">
        <v>594</v>
      </c>
      <c r="AG6" s="642" t="s">
        <v>595</v>
      </c>
      <c r="AH6" s="642" t="s">
        <v>745</v>
      </c>
      <c r="AI6" s="642" t="s">
        <v>595</v>
      </c>
      <c r="AJ6" s="642" t="s">
        <v>745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595</v>
      </c>
      <c r="AP6" s="642" t="s">
        <v>746</v>
      </c>
      <c r="AQ6" s="642" t="s">
        <v>595</v>
      </c>
      <c r="AR6" s="642" t="s">
        <v>770</v>
      </c>
      <c r="AS6" s="642" t="s">
        <v>595</v>
      </c>
      <c r="AT6" s="642" t="s">
        <v>595</v>
      </c>
      <c r="AU6" s="642" t="s">
        <v>595</v>
      </c>
      <c r="AV6" s="642" t="s">
        <v>595</v>
      </c>
      <c r="AW6" s="642" t="s">
        <v>769</v>
      </c>
      <c r="AX6" s="642" t="s">
        <v>595</v>
      </c>
      <c r="AY6" s="642" t="s">
        <v>595</v>
      </c>
    </row>
    <row r="7" spans="1:51" ht="16.149999999999999" customHeight="1" x14ac:dyDescent="0.2">
      <c r="A7" s="420">
        <v>1</v>
      </c>
      <c r="B7" s="197" t="s">
        <v>5</v>
      </c>
      <c r="C7" s="198">
        <f>'5C1B_DArbonne'!C7+'5C1A_Madison'!C7+'5C1C_IntlHigh'!C7+'5C3_UnvView'!C7+'5C1F_LCCharter'!C7+'5C1E_LFNO'!C7+'5C1D_NOMMA'!C7+'5C1AE_NobleMinds'!C7+'5C1J_JCFAEast'!C7+'5C1Q_Advantage'!C7+'5C1AF_JCFA-Laf'!C7+'5C1W_Willow'!C7+'5C1Z_LincolnPrep'!C7+'5C1R_Iberville'!C7+'5C1N_Delta'!C7+'5C1S_LCColPrep'!C7+'5C1T_Northeast'!C7+'5C1U_AcadianaRen'!C7+'5C1I_LAKey'!C7+'5C1V_LafRen'!C7+'5C1O_Impact'!C7+'5C2_LAVCA'!C7+'5C1H_Southwest'!C7+'5C1G_JSClark'!C7+'5C1Y_GEOPrep'!C7+'5C1AI_Harmony'!C7+'5C1AJ_Athlos'!C7+'5C1AG_Collegiate'!C7+'5C1M_GEOMidCity'!C7+'5C1AK_NxtGen'!C7+'5C1AL_RedRiver'!C7+'5C1AM_Williams'!C7+'5C1AN_StLandry'!C7</f>
        <v>0</v>
      </c>
      <c r="D7" s="199">
        <f>'9_Per Pupil Summary'!H6</f>
        <v>4834.0240483698453</v>
      </c>
      <c r="E7" s="200">
        <f>'5C1B_DArbonne'!E7+'5C1A_Madison'!E7+'5C1C_IntlHigh'!E7+'5C3_UnvView'!E7+'5C1F_LCCharter'!E7+'5C1E_LFNO'!E7+'5C1D_NOMMA'!E7+'5C1AE_NobleMinds'!E7+'5C1J_JCFAEast'!E7+'5C1Q_Advantage'!E7+'5C1AF_JCFA-Laf'!E7+'5C1W_Willow'!E7+'5C1Z_LincolnPrep'!E7+'5C1R_Iberville'!E7+'5C1N_Delta'!E7+'5C1S_LCColPrep'!E7+'5C1T_Northeast'!E7+'5C1U_AcadianaRen'!E7+'5C1I_LAKey'!E7+'5C1V_LafRen'!E7+'5C1O_Impact'!E7+'5C2_LAVCA'!E7+'5C1H_Southwest'!E7+'5C1G_JSClark'!E7+'5C1Y_GEOPrep'!E7+'5C1AI_Harmony'!E7+'5C1AJ_Athlos'!E7+'5C1AG_Collegiate'!E7+'5C1M_GEOMidCity'!E7+'5C1AK_NxtGen'!E7+'5C1AL_RedRiver'!E7+'5C1AM_Williams'!E7+'5C1AN_StLandry'!E7</f>
        <v>0</v>
      </c>
      <c r="F7" s="201">
        <f>'5C1B_DArbonne'!F7+'5C1A_Madison'!F7+'5C1C_IntlHigh'!F7+'5C3_UnvView'!F7+'5C1F_LCCharter'!F7+'5C1E_LFNO'!F7+'5C1D_NOMMA'!F7+'5C1AE_NobleMinds'!F7+'5C1J_JCFAEast'!F7+'5C1Q_Advantage'!F7+'5C1AF_JCFA-Laf'!F7+'5C1W_Willow'!F7+'5C1Z_LincolnPrep'!F7+'5C1R_Iberville'!F7+'5C1N_Delta'!F7+'5C1S_LCColPrep'!F7+'5C1T_Northeast'!F7+'5C1U_AcadianaRen'!F7+'5C1I_LAKey'!F7+'5C1V_LafRen'!F7+'5C1O_Impact'!F7+'5C2_LAVCA'!F7+'5C1H_Southwest'!F7+'5C1G_JSClark'!F7+'5C1Y_GEOPrep'!F7+'5C1AI_Harmony'!F7+'5C1AJ_Athlos'!F7+'5C1AG_Collegiate'!F7+'5C1M_GEOMidCity'!F7+'5C1AK_NxtGen'!F7+'5C1AL_RedRiver'!F7+'5C1AM_Williams'!F7+'5C1AN_StLandry'!F7</f>
        <v>0</v>
      </c>
      <c r="G7" s="199">
        <f>'9_Per Pupil Summary'!I6</f>
        <v>675.22108033696668</v>
      </c>
      <c r="H7" s="200">
        <f>'5C1B_DArbonne'!H7+'5C1A_Madison'!H7+'5C1C_IntlHigh'!H7+'5C3_UnvView'!H7+'5C1F_LCCharter'!H7+'5C1E_LFNO'!H7+'5C1D_NOMMA'!H7+'5C1AE_NobleMinds'!H7+'5C1J_JCFAEast'!H7+'5C1Q_Advantage'!H7+'5C1AF_JCFA-Laf'!H7+'5C1W_Willow'!H7+'5C1Z_LincolnPrep'!H7+'5C1R_Iberville'!H7+'5C1N_Delta'!H7+'5C1S_LCColPrep'!H7+'5C1T_Northeast'!H7+'5C1U_AcadianaRen'!H7+'5C1I_LAKey'!H7+'5C1V_LafRen'!H7+'5C1O_Impact'!H7+'5C2_LAVCA'!H7+'5C1H_Southwest'!H7+'5C1G_JSClark'!H7+'5C1Y_GEOPrep'!H7+'5C1AI_Harmony'!H7+'5C1AJ_Athlos'!H7+'5C1AG_Collegiate'!H7+'5C1M_GEOMidCity'!H7+'5C1AK_NxtGen'!H7+'5C1AL_RedRiver'!H7+'5C1AM_Williams'!H7+'5C1AN_StLandry'!H7</f>
        <v>0</v>
      </c>
      <c r="I7" s="201">
        <f>'5C1B_DArbonne'!I7+'5C1A_Madison'!I7+'5C1C_IntlHigh'!I7+'5C3_UnvView'!I7+'5C1F_LCCharter'!I7+'5C1E_LFNO'!I7+'5C1D_NOMMA'!I7+'5C1AE_NobleMinds'!I7+'5C1J_JCFAEast'!I7+'5C1Q_Advantage'!I7+'5C1AF_JCFA-Laf'!I7+'5C1W_Willow'!I7+'5C1Z_LincolnPrep'!I7+'5C1R_Iberville'!I7+'5C1N_Delta'!I7+'5C1S_LCColPrep'!I7+'5C1T_Northeast'!I7+'5C1U_AcadianaRen'!I7+'5C1I_LAKey'!I7+'5C1V_LafRen'!I7+'5C1O_Impact'!I7+'5C2_LAVCA'!I7+'5C1H_Southwest'!I7+'5C1G_JSClark'!I7+'5C1Y_GEOPrep'!I7+'5C1AI_Harmony'!I7+'5C1AJ_Athlos'!I7+'5C1AG_Collegiate'!I7+'5C1M_GEOMidCity'!I7+'5C1AK_NxtGen'!I7+'5C1AL_RedRiver'!I7+'5C1AM_Williams'!I7+'5C1AN_StLandry'!I7</f>
        <v>0</v>
      </c>
      <c r="J7" s="199">
        <f>'9_Per Pupil Summary'!J6</f>
        <v>184.15120372826368</v>
      </c>
      <c r="K7" s="200">
        <f>'5C1B_DArbonne'!K7+'5C1A_Madison'!K7+'5C1C_IntlHigh'!K7+'5C3_UnvView'!K7+'5C1F_LCCharter'!K7+'5C1E_LFNO'!K7+'5C1D_NOMMA'!K7+'5C1AE_NobleMinds'!K7+'5C1J_JCFAEast'!K7+'5C1Q_Advantage'!K7+'5C1AF_JCFA-Laf'!K7+'5C1W_Willow'!K7+'5C1Z_LincolnPrep'!K7+'5C1R_Iberville'!K7+'5C1N_Delta'!K7+'5C1S_LCColPrep'!K7+'5C1T_Northeast'!K7+'5C1U_AcadianaRen'!K7+'5C1I_LAKey'!K7+'5C1V_LafRen'!K7+'5C1O_Impact'!K7+'5C2_LAVCA'!K7+'5C1H_Southwest'!K7+'5C1G_JSClark'!K7+'5C1Y_GEOPrep'!K7+'5C1AI_Harmony'!K7+'5C1AJ_Athlos'!K7+'5C1AG_Collegiate'!K7+'5C1M_GEOMidCity'!K7+'5C1AK_NxtGen'!K7+'5C1AL_RedRiver'!K7+'5C1AM_Williams'!K7+'5C1AN_StLandry'!K7</f>
        <v>0</v>
      </c>
      <c r="L7" s="201">
        <f>'5C1B_DArbonne'!L7+'5C1A_Madison'!L7+'5C1C_IntlHigh'!L7+'5C3_UnvView'!L7+'5C1F_LCCharter'!L7+'5C1E_LFNO'!L7+'5C1D_NOMMA'!L7+'5C1AE_NobleMinds'!L7+'5C1J_JCFAEast'!L7+'5C1Q_Advantage'!L7+'5C1AF_JCFA-Laf'!L7+'5C1W_Willow'!L7+'5C1Z_LincolnPrep'!L7+'5C1R_Iberville'!L7+'5C1N_Delta'!L7+'5C1S_LCColPrep'!L7+'5C1T_Northeast'!L7+'5C1U_AcadianaRen'!L7+'5C1I_LAKey'!L7+'5C1V_LafRen'!L7+'5C1O_Impact'!L7+'5C2_LAVCA'!L7+'5C1H_Southwest'!L7+'5C1G_JSClark'!L7+'5C1Y_GEOPrep'!L7+'5C1AI_Harmony'!L7+'5C1AJ_Athlos'!L7+'5C1AG_Collegiate'!L7+'5C1M_GEOMidCity'!L7+'5C1AK_NxtGen'!L7+'5C1AL_RedRiver'!L7+'5C1AM_Williams'!L7+'5C1AN_StLandry'!L7</f>
        <v>0</v>
      </c>
      <c r="M7" s="199">
        <f>'9_Per Pupil Summary'!K6</f>
        <v>4603.780093206592</v>
      </c>
      <c r="N7" s="200">
        <f>'5C1B_DArbonne'!N7+'5C1A_Madison'!N7+'5C1C_IntlHigh'!N7+'5C3_UnvView'!N7+'5C1F_LCCharter'!N7+'5C1E_LFNO'!N7+'5C1D_NOMMA'!N7+'5C1AE_NobleMinds'!N7+'5C1J_JCFAEast'!N7+'5C1Q_Advantage'!N7+'5C1AF_JCFA-Laf'!N7+'5C1W_Willow'!N7+'5C1Z_LincolnPrep'!N7+'5C1R_Iberville'!N7+'5C1N_Delta'!N7+'5C1S_LCColPrep'!N7+'5C1T_Northeast'!N7+'5C1U_AcadianaRen'!N7+'5C1I_LAKey'!N7+'5C1V_LafRen'!N7+'5C1O_Impact'!N7+'5C2_LAVCA'!N7+'5C1H_Southwest'!N7+'5C1G_JSClark'!N7+'5C1Y_GEOPrep'!N7+'5C1AI_Harmony'!N7+'5C1AJ_Athlos'!N7+'5C1AG_Collegiate'!N7+'5C1M_GEOMidCity'!N7+'5C1AK_NxtGen'!N7+'5C1AL_RedRiver'!N7+'5C1AM_Williams'!N7+'5C1AN_StLandry'!N7</f>
        <v>0</v>
      </c>
      <c r="O7" s="201">
        <f>'5C1B_DArbonne'!O7+'5C1A_Madison'!O7+'5C1C_IntlHigh'!O7+'5C3_UnvView'!O7+'5C1F_LCCharter'!O7+'5C1E_LFNO'!O7+'5C1D_NOMMA'!O7+'5C1AE_NobleMinds'!O7+'5C1J_JCFAEast'!O7+'5C1Q_Advantage'!O7+'5C1AF_JCFA-Laf'!O7+'5C1W_Willow'!O7+'5C1Z_LincolnPrep'!O7+'5C1R_Iberville'!O7+'5C1N_Delta'!O7+'5C1S_LCColPrep'!O7+'5C1T_Northeast'!O7+'5C1U_AcadianaRen'!O7+'5C1I_LAKey'!O7+'5C1V_LafRen'!O7+'5C1O_Impact'!O7+'5C2_LAVCA'!O7+'5C1H_Southwest'!O7+'5C1G_JSClark'!O7+'5C1Y_GEOPrep'!O7+'5C1AI_Harmony'!O7+'5C1AJ_Athlos'!O7+'5C1AG_Collegiate'!O7+'5C1M_GEOMidCity'!O7+'5C1AK_NxtGen'!O7+'5C1AL_RedRiver'!O7+'5C1AM_Williams'!O7+'5C1AN_StLandry'!O7</f>
        <v>0</v>
      </c>
      <c r="P7" s="199">
        <f>'9_Per Pupil Summary'!L6</f>
        <v>1841.5120372826366</v>
      </c>
      <c r="Q7" s="200">
        <f>'5C1B_DArbonne'!Q7+'5C1A_Madison'!Q7+'5C1C_IntlHigh'!Q7+'5C3_UnvView'!Q7+'5C1F_LCCharter'!Q7+'5C1E_LFNO'!Q7+'5C1D_NOMMA'!Q7+'5C1AE_NobleMinds'!Q7+'5C1J_JCFAEast'!Q7+'5C1Q_Advantage'!Q7+'5C1AF_JCFA-Laf'!Q7+'5C1W_Willow'!Q7+'5C1Z_LincolnPrep'!Q7+'5C1R_Iberville'!Q7+'5C1N_Delta'!Q7+'5C1S_LCColPrep'!Q7+'5C1T_Northeast'!Q7+'5C1U_AcadianaRen'!Q7+'5C1I_LAKey'!Q7+'5C1V_LafRen'!Q7+'5C1O_Impact'!Q7+'5C2_LAVCA'!Q7+'5C1H_Southwest'!Q7+'5C1G_JSClark'!Q7+'5C1Y_GEOPrep'!Q7+'5C1AI_Harmony'!Q7+'5C1AJ_Athlos'!Q7+'5C1AG_Collegiate'!Q7+'5C1M_GEOMidCity'!Q7+'5C1AK_NxtGen'!Q7+'5C1AL_RedRiver'!Q7+'5C1AM_Williams'!Q7+'5C1AN_StLandry'!Q7</f>
        <v>0</v>
      </c>
      <c r="R7" s="202">
        <f>'5C1B_DArbonne'!R7+'5C1A_Madison'!R7+'5C1C_IntlHigh'!R7+'5C3_UnvView'!R7+'5C1F_LCCharter'!R7+'5C1E_LFNO'!R7+'5C1D_NOMMA'!R7+'5C1AE_NobleMinds'!R7+'5C1J_JCFAEast'!R7+'5C1Q_Advantage'!R7+'5C1AF_JCFA-Laf'!R7+'5C1W_Willow'!R7+'5C1Z_LincolnPrep'!R7+'5C1R_Iberville'!R7+'5C1N_Delta'!R7+'5C1S_LCColPrep'!R7+'5C1T_Northeast'!R7+'5C1U_AcadianaRen'!R7+'5C1I_LAKey'!R7+'5C1V_LafRen'!R7+'5C1O_Impact'!R7+'5C2_LAVCA'!R7+'5C1H_Southwest'!R7+'5C1G_JSClark'!R7+'5C1Y_GEOPrep'!R7+'5C1AI_Harmony'!R7+'5C1AJ_Athlos'!R7+'5C1AG_Collegiate'!R7+'5C1M_GEOMidCity'!R7+'5C1AK_NxtGen'!R7+'5C1AL_RedRiver'!R7+'5C1AM_Williams'!R7+'5C1AN_StLandry'!R7</f>
        <v>548146</v>
      </c>
      <c r="S7" s="1102">
        <f>'5C3_UnvView'!S7+'5C2_LAVCA'!S7</f>
        <v>34145</v>
      </c>
      <c r="T7" s="199">
        <f>'5C1B_DArbonne'!S7+'5C1A_Madison'!S7+'5C1C_IntlHigh'!S7+'5C3_UnvView'!T7+'5C1F_LCCharter'!S7+'5C1E_LFNO'!S7+'5C1D_NOMMA'!S7+'5C1AE_NobleMinds'!S7+'5C1J_JCFAEast'!S7+'5C1Q_Advantage'!S7+'5C1AF_JCFA-Laf'!S7+'5C1W_Willow'!S7+'5C1Z_LincolnPrep'!S7+'5C1R_Iberville'!S7+'5C1N_Delta'!S7+'5C1S_LCColPrep'!S7+'5C1T_Northeast'!S7+'5C1U_AcadianaRen'!S7+'5C1I_LAKey'!S7+'5C1V_LafRen'!S7+'5C1O_Impact'!S7+'5C2_LAVCA'!T7+'5C1H_Southwest'!S7+'5C1G_JSClark'!S7+'5C1Y_GEOPrep'!S7+'5C1AI_Harmony'!S7+'5C1AJ_Athlos'!S7+'5C1AG_Collegiate'!S7+'5C1M_GEOMidCity'!S7+'5C1AK_NxtGen'!S7+'5C1AL_RedRiver'!S7+'5C1AM_Williams'!S7+'5C1AN_StLandry'!S7</f>
        <v>52055</v>
      </c>
      <c r="U7" s="199">
        <f>'5C1B_DArbonne'!T7+'5C1A_Madison'!T7+'5C1C_IntlHigh'!T7+'5C3_UnvView'!U7+'5C1F_LCCharter'!T7+'5C1E_LFNO'!T7+'5C1D_NOMMA'!T7+'5C1AE_NobleMinds'!T7+'5C1J_JCFAEast'!T7+'5C1Q_Advantage'!T7+'5C1AF_JCFA-Laf'!T7+'5C1W_Willow'!T7+'5C1Z_LincolnPrep'!T7+'5C1R_Iberville'!T7+'5C1N_Delta'!T7+'5C1S_LCColPrep'!T7+'5C1T_Northeast'!T7+'5C1U_AcadianaRen'!T7+'5C1I_LAKey'!T7+'5C1V_LafRen'!T7+'5C1O_Impact'!T7+'5C2_LAVCA'!U7+'5C1H_Southwest'!T7+'5C1G_JSClark'!T7+'5C1Y_GEOPrep'!T7+'5C1AI_Harmony'!T7+'5C1AJ_Athlos'!T7+'5C1AG_Collegiate'!T7+'5C1M_GEOMidCity'!T7+'5C1AK_NxtGen'!T7+'5C1AL_RedRiver'!T7+'5C1AM_Williams'!T7+'5C1AN_StLandry'!T7</f>
        <v>0</v>
      </c>
      <c r="V7" s="203">
        <f>'5C1B_DArbonne'!U7+'5C1A_Madison'!U7+'5C1C_IntlHigh'!U7+'5C3_UnvView'!V7+'5C1F_LCCharter'!U7+'5C1E_LFNO'!U7+'5C1D_NOMMA'!U7+'5C1AE_NobleMinds'!U7+'5C1J_JCFAEast'!U7+'5C1Q_Advantage'!U7+'5C1AF_JCFA-Laf'!U7+'5C1W_Willow'!U7+'5C1Z_LincolnPrep'!U7+'5C1R_Iberville'!U7+'5C1N_Delta'!U7+'5C1S_LCColPrep'!U7+'5C1T_Northeast'!U7+'5C1U_AcadianaRen'!U7+'5C1I_LAKey'!U7+'5C1V_LafRen'!U7+'5C1O_Impact'!U7+'5C2_LAVCA'!V7+'5C1H_Southwest'!U7+'5C1G_JSClark'!U7+'5C1Y_GEOPrep'!U7+'5C1AI_Harmony'!U7+'5C1AJ_Athlos'!U7+'5C1AG_Collegiate'!U7+'5C1M_GEOMidCity'!U7+'5C1AK_NxtGen'!U7+'5C1AL_RedRiver'!U7+'5C1AM_Williams'!U7+'5C1AN_StLandry'!U7</f>
        <v>0</v>
      </c>
      <c r="W7" s="202">
        <f>'5C1B_DArbonne'!V7+'5C1A_Madison'!V7+'5C1C_IntlHigh'!V7+'5C3_UnvView'!W7+'5C1F_LCCharter'!V7+'5C1E_LFNO'!V7+'5C1D_NOMMA'!V7+'5C1AE_NobleMinds'!V7+'5C1J_JCFAEast'!V7+'5C1Q_Advantage'!V7+'5C1AF_JCFA-Laf'!V7+'5C1W_Willow'!V7+'5C1Z_LincolnPrep'!V7+'5C1R_Iberville'!V7+'5C1N_Delta'!V7+'5C1S_LCColPrep'!V7+'5C1T_Northeast'!V7+'5C1U_AcadianaRen'!V7+'5C1I_LAKey'!V7+'5C1V_LafRen'!V7+'5C1O_Impact'!V7+'5C2_LAVCA'!W7+'5C1H_Southwest'!V7+'5C1G_JSClark'!V7+'5C1Y_GEOPrep'!V7+'5C1AI_Harmony'!V7+'5C1AJ_Athlos'!V7+'5C1AG_Collegiate'!V7+'5C1M_GEOMidCity'!V7+'5C1AK_NxtGen'!V7+'5C1AL_RedRiver'!V7+'5C1AM_Williams'!V7+'5C1AN_StLandry'!V7</f>
        <v>0</v>
      </c>
      <c r="X7" s="200">
        <f>'5C1B_DArbonne'!W7+'5C1A_Madison'!W7+'5C1C_IntlHigh'!W7+'5C3_UnvView'!X7+'5C1F_LCCharter'!W7+'5C1E_LFNO'!W7+'5C1D_NOMMA'!W7+'5C1AE_NobleMinds'!W7+'5C1J_JCFAEast'!W7+'5C1Q_Advantage'!W7+'5C1AF_JCFA-Laf'!W7+'5C1W_Willow'!W7+'5C1Z_LincolnPrep'!W7+'5C1R_Iberville'!W7+'5C1N_Delta'!W7+'5C1S_LCColPrep'!W7+'5C1T_Northeast'!W7+'5C1U_AcadianaRen'!W7+'5C1I_LAKey'!W7+'5C1V_LafRen'!W7+'5C1O_Impact'!W7+'5C2_LAVCA'!X7+'5C1H_Southwest'!W7+'5C1G_JSClark'!W7+'5C1Y_GEOPrep'!W7+'5C1AI_Harmony'!W7+'5C1AJ_Athlos'!W7+'5C1AG_Collegiate'!W7+'5C1M_GEOMidCity'!W7+'5C1AK_NxtGen'!W7+'5C1AL_RedRiver'!W7+'5C1AM_Williams'!W7+'5C1AN_StLandry'!W7</f>
        <v>0</v>
      </c>
      <c r="Y7" s="202">
        <f>'5C1B_DArbonne'!X7+'5C1A_Madison'!X7+'5C1C_IntlHigh'!X7+'5C3_UnvView'!Y7+'5C1F_LCCharter'!X7+'5C1E_LFNO'!X7+'5C1D_NOMMA'!X7+'5C1AE_NobleMinds'!X7+'5C1J_JCFAEast'!X7+'5C1Q_Advantage'!X7+'5C1AF_JCFA-Laf'!X7+'5C1W_Willow'!X7+'5C1Z_LincolnPrep'!X7+'5C1R_Iberville'!X7+'5C1N_Delta'!X7+'5C1S_LCColPrep'!X7+'5C1T_Northeast'!X7+'5C1U_AcadianaRen'!X7+'5C1I_LAKey'!X7+'5C1V_LafRen'!X7+'5C1O_Impact'!X7+'5C2_LAVCA'!Y7+'5C1H_Southwest'!X7+'5C1G_JSClark'!X7+'5C1Y_GEOPrep'!X7+'5C1AI_Harmony'!X7+'5C1AJ_Athlos'!X7+'5C1AG_Collegiate'!X7+'5C1M_GEOMidCity'!X7+'5C1AK_NxtGen'!X7+'5C1AL_RedRiver'!X7+'5C1AM_Williams'!X7+'5C1AN_StLandry'!X7</f>
        <v>0</v>
      </c>
      <c r="Z7" s="199">
        <f>'5C1B_DArbonne'!Y7+'5C1A_Madison'!Y7+'5C1C_IntlHigh'!Y7+'5C3_UnvView'!Z7+'5C1F_LCCharter'!Y7+'5C1E_LFNO'!Y7+'5C1D_NOMMA'!Y7+'5C1AE_NobleMinds'!Y7+'5C1J_JCFAEast'!Y7+'5C1Q_Advantage'!Y7+'5C1AF_JCFA-Laf'!Y7+'5C1W_Willow'!Y7+'5C1Z_LincolnPrep'!Y7+'5C1R_Iberville'!Y7+'5C1N_Delta'!Y7+'5C1S_LCColPrep'!Y7+'5C1T_Northeast'!Y7+'5C1U_AcadianaRen'!Y7+'5C1I_LAKey'!Y7+'5C1V_LafRen'!Y7+'5C1O_Impact'!Y7+'5C2_LAVCA'!Z7+'5C1H_Southwest'!Y7+'5C1G_JSClark'!Y7+'5C1Y_GEOPrep'!Y7+'5C1AI_Harmony'!Y7+'5C1AJ_Athlos'!Y7+'5C1AG_Collegiate'!Y7+'5C1M_GEOMidCity'!Y7+'5C1AK_NxtGen'!Y7+'5C1AL_RedRiver'!Y7+'5C1AM_Williams'!Y7+'5C1AN_StLandry'!Y7</f>
        <v>0</v>
      </c>
      <c r="AA7" s="202">
        <f>'5C1B_DArbonne'!Z7+'5C1A_Madison'!Z7+'5C1C_IntlHigh'!Z7+'5C3_UnvView'!AA7+'5C1F_LCCharter'!Z7+'5C1E_LFNO'!Z7+'5C1D_NOMMA'!Z7+'5C1AE_NobleMinds'!Z7+'5C1J_JCFAEast'!Z7+'5C1Q_Advantage'!Z7+'5C1AF_JCFA-Laf'!Z7+'5C1W_Willow'!Z7+'5C1Z_LincolnPrep'!Z7+'5C1R_Iberville'!Z7+'5C1N_Delta'!Z7+'5C1S_LCColPrep'!Z7+'5C1T_Northeast'!Z7+'5C1U_AcadianaRen'!Z7+'5C1I_LAKey'!Z7+'5C1V_LafRen'!Z7+'5C1O_Impact'!Z7+'5C2_LAVCA'!AA7+'5C1H_Southwest'!Z7+'5C1G_JSClark'!Z7+'5C1Y_GEOPrep'!Z7+'5C1AI_Harmony'!Z7+'5C1AJ_Athlos'!Z7+'5C1AG_Collegiate'!Z7+'5C1M_GEOMidCity'!Z7+'5C1AK_NxtGen'!Z7+'5C1AL_RedRiver'!Z7+'5C1AM_Williams'!Z7+'5C1AN_StLandry'!Z7</f>
        <v>0</v>
      </c>
      <c r="AB7" s="199">
        <f>'5C1B_DArbonne'!AA7+'5C1A_Madison'!AA7+'5C1C_IntlHigh'!AA7+'5C3_UnvView'!AB7+'5C1F_LCCharter'!AA7+'5C1E_LFNO'!AA7+'5C1D_NOMMA'!AA7+'5C1AE_NobleMinds'!AA7+'5C1J_JCFAEast'!AA7+'5C1Q_Advantage'!AA7+'5C1AF_JCFA-Laf'!AA7+'5C1W_Willow'!AA7+'5C1Z_LincolnPrep'!AA7+'5C1R_Iberville'!AA7+'5C1N_Delta'!AA7+'5C1S_LCColPrep'!AA7+'5C1T_Northeast'!AA7+'5C1U_AcadianaRen'!AA7+'5C1I_LAKey'!AA7+'5C1V_LafRen'!AA7+'5C1O_Impact'!AA7+'5C2_LAVCA'!AB7+'5C1H_Southwest'!AA7+'5C1G_JSClark'!AA7+'5C1Y_GEOPrep'!AA7+'5C1AI_Harmony'!AA7+'5C1AJ_Athlos'!AA7+'5C1AG_Collegiate'!AA7+'5C1M_GEOMidCity'!AA7+'5C1AK_NxtGen'!AA7+'5C1AL_RedRiver'!AA7+'5C1AM_Williams'!AA7+'5C1AN_StLandry'!AA7</f>
        <v>0</v>
      </c>
      <c r="AC7" s="199">
        <f>'5C1B_DArbonne'!AB7+'5C1A_Madison'!AB7+'5C1C_IntlHigh'!AB7+'5C3_UnvView'!AC7+'5C1F_LCCharter'!AB7+'5C1E_LFNO'!AB7+'5C1D_NOMMA'!AB7+'5C1AE_NobleMinds'!AB7+'5C1J_JCFAEast'!AB7+'5C1Q_Advantage'!AB7+'5C1AF_JCFA-Laf'!AB7+'5C1W_Willow'!AB7+'5C1Z_LincolnPrep'!AB7+'5C1R_Iberville'!AB7+'5C1N_Delta'!AB7+'5C1S_LCColPrep'!AB7+'5C1T_Northeast'!AB7+'5C1U_AcadianaRen'!AB7+'5C1I_LAKey'!AB7+'5C1V_LafRen'!AB7+'5C1O_Impact'!AB7+'5C2_LAVCA'!AC7+'5C1H_Southwest'!AB7+'5C1G_JSClark'!AB7+'5C1Y_GEOPrep'!AB7+'5C1AI_Harmony'!AB7+'5C1AJ_Athlos'!AB7+'5C1AG_Collegiate'!AB7+'5C1M_GEOMidCity'!AB7+'5C1AK_NxtGen'!AB7+'5C1AL_RedRiver'!AB7+'5C1AM_Williams'!AB7+'5C1AN_StLandry'!AB7</f>
        <v>0</v>
      </c>
      <c r="AD7" s="202">
        <f>'5C1B_DArbonne'!AC7+'5C1A_Madison'!AC7+'5C1C_IntlHigh'!AC7+'5C3_UnvView'!AD7+'5C1F_LCCharter'!AC7+'5C1E_LFNO'!AC7+'5C1D_NOMMA'!AC7+'5C1AE_NobleMinds'!AC7+'5C1J_JCFAEast'!AC7+'5C1Q_Advantage'!AC7+'5C1AF_JCFA-Laf'!AC7+'5C1W_Willow'!AC7+'5C1Z_LincolnPrep'!AC7+'5C1R_Iberville'!AC7+'5C1N_Delta'!AC7+'5C1S_LCColPrep'!AC7+'5C1T_Northeast'!AC7+'5C1U_AcadianaRen'!AC7+'5C1I_LAKey'!AC7+'5C1V_LafRen'!AC7+'5C1O_Impact'!AC7+'5C2_LAVCA'!AD7+'5C1H_Southwest'!AC7+'5C1G_JSClark'!AC7+'5C1Y_GEOPrep'!AC7+'5C1AI_Harmony'!AC7+'5C1AJ_Athlos'!AC7+'5C1AG_Collegiate'!AC7+'5C1M_GEOMidCity'!AC7+'5C1AK_NxtGen'!AC7+'5C1AL_RedRiver'!AC7+'5C1AM_Williams'!AC7+'5C1AN_StLandry'!AC7</f>
        <v>0</v>
      </c>
      <c r="AE7" s="204">
        <f>'5C1B_DArbonne'!AD7+'5C1A_Madison'!AD7+'5C1C_IntlHigh'!AD7+'5C3_UnvView'!AE7+'5C1F_LCCharter'!AD7+'5C1E_LFNO'!AD7+'5C1D_NOMMA'!AD7+'5C1AE_NobleMinds'!AD7+'5C1J_JCFAEast'!AD7+'5C1Q_Advantage'!AD7+'5C1AF_JCFA-Laf'!AD7+'5C1W_Willow'!AD7+'5C1Z_LincolnPrep'!AD7+'5C1R_Iberville'!AD7+'5C1N_Delta'!AD7+'5C1S_LCColPrep'!AD7+'5C1T_Northeast'!AD7+'5C1U_AcadianaRen'!AD7+'5C1I_LAKey'!AD7+'5C1V_LafRen'!AD7+'5C1O_Impact'!AD7+'5C2_LAVCA'!AE7+'5C1H_Southwest'!AD7+'5C1G_JSClark'!AD7+'5C1Y_GEOPrep'!AD7+'5C1AI_Harmony'!AD7+'5C1AJ_Athlos'!AD7+'5C1AG_Collegiate'!AD7+'5C1M_GEOMidCity'!AD7+'5C1AK_NxtGen'!AD7+'5C1AL_RedRiver'!AD7+'5C1AM_Williams'!AD7+'5C1AN_StLandry'!AD7</f>
        <v>0</v>
      </c>
      <c r="AF7" s="205">
        <f>'9_Per Pupil Summary'!N6</f>
        <v>3078</v>
      </c>
      <c r="AG7" s="206">
        <f>'5C1B_DArbonne'!AF7+'5C1A_Madison'!AF7+'5C1C_IntlHigh'!AF7+'5C3_UnvView'!AG7+'5C1F_LCCharter'!AF7+'5C1E_LFNO'!AF7+'5C1D_NOMMA'!AF7+'5C1AE_NobleMinds'!AF7+'5C1J_JCFAEast'!AF7+'5C1Q_Advantage'!AF7+'5C1AF_JCFA-Laf'!AF7+'5C1W_Willow'!AF7+'5C1Z_LincolnPrep'!AF7+'5C1R_Iberville'!AF7+'5C1N_Delta'!AF7+'5C1S_LCColPrep'!AF7+'5C1T_Northeast'!AF7+'5C1U_AcadianaRen'!AF7+'5C1I_LAKey'!AF7+'5C1V_LafRen'!AF7+'5C1O_Impact'!AF7+'5C2_LAVCA'!AG7+'5C1H_Southwest'!AF7+'5C1G_JSClark'!AF7+'5C1Y_GEOPrep'!AF7+'5C1AI_Harmony'!AF7+'5C1AJ_Athlos'!AF7+'5C1AG_Collegiate'!AF7+'5C1M_GEOMidCity'!AF7+'5C1AK_NxtGen'!AF7+'5C1AL_RedRiver'!AF7+'5C1AM_Williams'!AF7+'5C1AN_StLandry'!AF7</f>
        <v>0</v>
      </c>
      <c r="AH7" s="198">
        <f>'5C1B_DArbonne'!AG7+'5C1A_Madison'!AG7+'5C1C_IntlHigh'!AG7+'5C3_UnvView'!AH7+'5C1F_LCCharter'!AG7+'5C1E_LFNO'!AG7+'5C1D_NOMMA'!AG7+'5C1AE_NobleMinds'!AG7+'5C1J_JCFAEast'!AG7+'5C1Q_Advantage'!AG7+'5C1AF_JCFA-Laf'!AG7+'5C1W_Willow'!AG7+'5C1Z_LincolnPrep'!AG7+'5C1R_Iberville'!AG7+'5C1N_Delta'!AG7+'5C1S_LCColPrep'!AG7+'5C1T_Northeast'!AG7+'5C1U_AcadianaRen'!AG7+'5C1I_LAKey'!AG7+'5C1V_LafRen'!AG7+'5C1O_Impact'!AG7+'5C2_LAVCA'!AH7+'5C1H_Southwest'!AG7+'5C1G_JSClark'!AG7+'5C1Y_GEOPrep'!AG7+'5C1AI_Harmony'!AG7+'5C1AJ_Athlos'!AG7+'5C1AG_Collegiate'!AG7+'5C1M_GEOMidCity'!AG7+'5C1AK_NxtGen'!AG7+'5C1AL_RedRiver'!AG7+'5C1AM_Williams'!AG7+'5C1AN_StLandry'!AG7</f>
        <v>0</v>
      </c>
      <c r="AI7" s="205">
        <f>'5C1B_DArbonne'!AH7+'5C1A_Madison'!AH7+'5C1C_IntlHigh'!AH7+'5C3_UnvView'!AI7+'5C1F_LCCharter'!AH7+'5C1E_LFNO'!AH7+'5C1D_NOMMA'!AH7+'5C1AE_NobleMinds'!AH7+'5C1J_JCFAEast'!AH7+'5C1Q_Advantage'!AH7+'5C1AF_JCFA-Laf'!AH7+'5C1W_Willow'!AH7+'5C1Z_LincolnPrep'!AH7+'5C1R_Iberville'!AH7+'5C1N_Delta'!AH7+'5C1S_LCColPrep'!AH7+'5C1T_Northeast'!AH7+'5C1U_AcadianaRen'!AH7+'5C1I_LAKey'!AH7+'5C1V_LafRen'!AH7+'5C1O_Impact'!AH7+'5C2_LAVCA'!AI7+'5C1H_Southwest'!AH7+'5C1G_JSClark'!AH7+'5C1Y_GEOPrep'!AH7+'5C1AI_Harmony'!AH7+'5C1AJ_Athlos'!AH7+'5C1AG_Collegiate'!AH7+'5C1M_GEOMidCity'!AH7+'5C1AK_NxtGen'!AH7+'5C1AL_RedRiver'!AH7+'5C1AM_Williams'!AH7+'5C1AN_StLandry'!AH7</f>
        <v>0</v>
      </c>
      <c r="AJ7" s="198">
        <f>'5C1B_DArbonne'!AI7+'5C1A_Madison'!AI7+'5C1C_IntlHigh'!AI7+'5C3_UnvView'!AJ7+'5C1F_LCCharter'!AI7+'5C1E_LFNO'!AI7+'5C1D_NOMMA'!AI7+'5C1AE_NobleMinds'!AI7+'5C1J_JCFAEast'!AI7+'5C1Q_Advantage'!AI7+'5C1AF_JCFA-Laf'!AI7+'5C1W_Willow'!AI7+'5C1Z_LincolnPrep'!AI7+'5C1R_Iberville'!AI7+'5C1N_Delta'!AI7+'5C1S_LCColPrep'!AI7+'5C1T_Northeast'!AI7+'5C1U_AcadianaRen'!AI7+'5C1I_LAKey'!AI7+'5C1V_LafRen'!AI7+'5C1O_Impact'!AI7+'5C2_LAVCA'!AJ7+'5C1H_Southwest'!AI7+'5C1G_JSClark'!AI7+'5C1Y_GEOPrep'!AI7+'5C1AI_Harmony'!AI7+'5C1AJ_Athlos'!AI7+'5C1AG_Collegiate'!AI7+'5C1M_GEOMidCity'!AI7+'5C1AK_NxtGen'!AI7+'5C1AL_RedRiver'!AI7+'5C1AM_Williams'!AI7+'5C1AN_StLandry'!AI7</f>
        <v>0</v>
      </c>
      <c r="AK7" s="207">
        <f>'5C1B_DArbonne'!AJ7+'5C1A_Madison'!AJ7+'5C1C_IntlHigh'!AJ7+'5C3_UnvView'!AK7+'5C1F_LCCharter'!AJ7+'5C1E_LFNO'!AJ7+'5C1D_NOMMA'!AJ7+'5C1AE_NobleMinds'!AJ7+'5C1J_JCFAEast'!AJ7+'5C1Q_Advantage'!AJ7+'5C1AF_JCFA-Laf'!AJ7+'5C1W_Willow'!AJ7+'5C1Z_LincolnPrep'!AJ7+'5C1R_Iberville'!AJ7+'5C1N_Delta'!AJ7+'5C1S_LCColPrep'!AJ7+'5C1T_Northeast'!AJ7+'5C1U_AcadianaRen'!AJ7+'5C1I_LAKey'!AJ7+'5C1V_LafRen'!AJ7+'5C1O_Impact'!AJ7+'5C2_LAVCA'!AK7+'5C1H_Southwest'!AJ7+'5C1G_JSClark'!AJ7+'5C1Y_GEOPrep'!AJ7+'5C1AI_Harmony'!AJ7+'5C1AJ_Athlos'!AJ7+'5C1AG_Collegiate'!AJ7+'5C1M_GEOMidCity'!AJ7+'5C1AK_NxtGen'!AJ7+'5C1AL_RedRiver'!AJ7+'5C1AM_Williams'!AJ7+'5C1AN_StLandry'!AJ7</f>
        <v>0</v>
      </c>
      <c r="AL7" s="208">
        <f>'5C1B_DArbonne'!AK7+'5C1A_Madison'!AK7+'5C1C_IntlHigh'!AK7+'5C3_UnvView'!AL7+'5C1F_LCCharter'!AK7+'5C1E_LFNO'!AK7+'5C1D_NOMMA'!AK7+'5C1AE_NobleMinds'!AK7+'5C1J_JCFAEast'!AK7+'5C1Q_Advantage'!AK7+'5C1AF_JCFA-Laf'!AK7+'5C1W_Willow'!AK7+'5C1Z_LincolnPrep'!AK7+'5C1R_Iberville'!AK7+'5C1N_Delta'!AK7+'5C1S_LCColPrep'!AK7+'5C1T_Northeast'!AK7+'5C1U_AcadianaRen'!AK7+'5C1I_LAKey'!AK7+'5C1V_LafRen'!AK7+'5C1O_Impact'!AK7+'5C2_LAVCA'!AL7+'5C1H_Southwest'!AK7+'5C1G_JSClark'!AK7+'5C1Y_GEOPrep'!AK7+'5C1AI_Harmony'!AK7+'5C1AJ_Athlos'!AK7+'5C1AG_Collegiate'!AK7+'5C1M_GEOMidCity'!AK7+'5C1AK_NxtGen'!AK7+'5C1AL_RedRiver'!AK7+'5C1AM_Williams'!AK7+'5C1AN_StLandry'!AK7</f>
        <v>0</v>
      </c>
      <c r="AM7" s="206">
        <f>'5C1B_DArbonne'!AL7+'5C1A_Madison'!AL7+'5C1C_IntlHigh'!AL7+'5C3_UnvView'!AM7+'5C1F_LCCharter'!AL7+'5C1E_LFNO'!AL7+'5C1D_NOMMA'!AL7+'5C1AE_NobleMinds'!AL7+'5C1J_JCFAEast'!AL7+'5C1Q_Advantage'!AL7+'5C1AF_JCFA-Laf'!AL7+'5C1W_Willow'!AL7+'5C1Z_LincolnPrep'!AL7+'5C1R_Iberville'!AL7+'5C1N_Delta'!AL7+'5C1S_LCColPrep'!AL7+'5C1T_Northeast'!AL7+'5C1U_AcadianaRen'!AL7+'5C1I_LAKey'!AL7+'5C1V_LafRen'!AL7+'5C1O_Impact'!AL7+'5C2_LAVCA'!AM7+'5C1H_Southwest'!AL7+'5C1G_JSClark'!AL7+'5C1Y_GEOPrep'!AL7+'5C1AI_Harmony'!AL7+'5C1AJ_Athlos'!AL7+'5C1AG_Collegiate'!AL7+'5C1M_GEOMidCity'!AL7+'5C1AK_NxtGen'!AL7+'5C1AL_RedRiver'!AL7+'5C1AM_Williams'!AL7+'5C1AN_StLandry'!AL7</f>
        <v>330578</v>
      </c>
      <c r="AN7" s="209">
        <f>'5C1B_DArbonne'!AM7+'5C1A_Madison'!AM7+'5C1C_IntlHigh'!AM7+'5C3_UnvView'!AN7+'5C1F_LCCharter'!AM7+'5C1E_LFNO'!AM7+'5C1D_NOMMA'!AM7+'5C1AE_NobleMinds'!AM7+'5C1J_JCFAEast'!AM7+'5C1Q_Advantage'!AM7+'5C1AF_JCFA-Laf'!AM7+'5C1W_Willow'!AM7+'5C1Z_LincolnPrep'!AM7+'5C1R_Iberville'!AM7+'5C1N_Delta'!AM7+'5C1S_LCColPrep'!AM7+'5C1T_Northeast'!AM7+'5C1U_AcadianaRen'!AM7+'5C1I_LAKey'!AM7+'5C1V_LafRen'!AM7+'5C1O_Impact'!AM7+'5C2_LAVCA'!AN7+'5C1H_Southwest'!AM7+'5C1G_JSClark'!AM7+'5C1Y_GEOPrep'!AM7+'5C1AI_Harmony'!AM7+'5C1AJ_Athlos'!AM7+'5C1AG_Collegiate'!AM7+'5C1M_GEOMidCity'!AM7+'5C1AK_NxtGen'!AM7+'5C1AL_RedRiver'!AM7+'5C1AM_Williams'!AM7+'5C1AN_StLandry'!AM7</f>
        <v>-457</v>
      </c>
      <c r="AO7" s="206">
        <f>'5C1B_DArbonne'!AN7+'5C1A_Madison'!AN7+'5C1C_IntlHigh'!AN7+'5C3_UnvView'!AO7+'5C1F_LCCharter'!AN7+'5C1E_LFNO'!AN7+'5C1D_NOMMA'!AN7+'5C1AE_NobleMinds'!AN7+'5C1J_JCFAEast'!AN7+'5C1Q_Advantage'!AN7+'5C1AF_JCFA-Laf'!AN7+'5C1W_Willow'!AN7+'5C1Z_LincolnPrep'!AN7+'5C1R_Iberville'!AN7+'5C1N_Delta'!AN7+'5C1S_LCColPrep'!AN7+'5C1T_Northeast'!AN7+'5C1U_AcadianaRen'!AN7+'5C1I_LAKey'!AN7+'5C1V_LafRen'!AN7+'5C1O_Impact'!AN7+'5C2_LAVCA'!AO7+'5C1H_Southwest'!AN7+'5C1G_JSClark'!AN7+'5C1Y_GEOPrep'!AN7+'5C1AI_Harmony'!AN7+'5C1AJ_Athlos'!AN7+'5C1AG_Collegiate'!AN7+'5C1M_GEOMidCity'!AN7+'5C1AK_NxtGen'!AN7+'5C1AL_RedRiver'!AN7+'5C1AM_Williams'!AN7+'5C1AN_StLandry'!AN7</f>
        <v>0</v>
      </c>
      <c r="AP7" s="207">
        <f>'5C1B_DArbonne'!AO7+'5C1A_Madison'!AO7+'5C1C_IntlHigh'!AO7+'5C3_UnvView'!AP7+'5C1F_LCCharter'!AO7+'5C1E_LFNO'!AO7+'5C1D_NOMMA'!AO7+'5C1AE_NobleMinds'!AO7+'5C1J_JCFAEast'!AO7+'5C1Q_Advantage'!AO7+'5C1AF_JCFA-Laf'!AO7+'5C1W_Willow'!AO7+'5C1Z_LincolnPrep'!AO7+'5C1R_Iberville'!AO7+'5C1N_Delta'!AO7+'5C1S_LCColPrep'!AO7+'5C1T_Northeast'!AO7+'5C1U_AcadianaRen'!AO7+'5C1I_LAKey'!AO7+'5C1V_LafRen'!AO7+'5C1O_Impact'!AO7+'5C2_LAVCA'!AP7+'5C1H_Southwest'!AO7+'5C1G_JSClark'!AO7+'5C1Y_GEOPrep'!AO7+'5C1AI_Harmony'!AO7+'5C1AJ_Athlos'!AO7+'5C1AG_Collegiate'!AO7+'5C1M_GEOMidCity'!AO7+'5C1AK_NxtGen'!AO7+'5C1AL_RedRiver'!AO7+'5C1AM_Williams'!AO7+'5C1AN_StLandry'!AO7</f>
        <v>0</v>
      </c>
      <c r="AQ7" s="206">
        <f>'5C1B_DArbonne'!AP7+'5C1A_Madison'!AP7+'5C1C_IntlHigh'!AP7+'5C3_UnvView'!AQ7+'5C1F_LCCharter'!AP7+'5C1E_LFNO'!AP7+'5C1D_NOMMA'!AP7+'5C1AE_NobleMinds'!AP7+'5C1J_JCFAEast'!AP7+'5C1Q_Advantage'!AP7+'5C1AF_JCFA-Laf'!AP7+'5C1W_Willow'!AP7+'5C1Z_LincolnPrep'!AP7+'5C1R_Iberville'!AP7+'5C1N_Delta'!AP7+'5C1S_LCColPrep'!AP7+'5C1T_Northeast'!AP7+'5C1U_AcadianaRen'!AP7+'5C1I_LAKey'!AP7+'5C1V_LafRen'!AP7+'5C1O_Impact'!AP7+'5C2_LAVCA'!AQ7+'5C1H_Southwest'!AP7+'5C1G_JSClark'!AP7+'5C1Y_GEOPrep'!AP7+'5C1AI_Harmony'!AP7+'5C1AJ_Athlos'!AP7+'5C1AG_Collegiate'!AP7+'5C1M_GEOMidCity'!AP7+'5C1AK_NxtGen'!AP7+'5C1AL_RedRiver'!AP7+'5C1AM_Williams'!AP7+'5C1AN_StLandry'!AP7</f>
        <v>182377</v>
      </c>
      <c r="AR7" s="207">
        <f>'5C1B_DArbonne'!AQ7+'5C1A_Madison'!AQ7+'5C1C_IntlHigh'!AQ7+'5C3_UnvView'!AR7+'5C1F_LCCharter'!AQ7+'5C1E_LFNO'!AQ7+'5C1D_NOMMA'!AQ7+'5C1AE_NobleMinds'!AQ7+'5C1J_JCFAEast'!AQ7+'5C1Q_Advantage'!AQ7+'5C1AF_JCFA-Laf'!AQ7+'5C1W_Willow'!AQ7+'5C1Z_LincolnPrep'!AQ7+'5C1R_Iberville'!AQ7+'5C1N_Delta'!AQ7+'5C1S_LCColPrep'!AQ7+'5C1T_Northeast'!AQ7+'5C1U_AcadianaRen'!AQ7+'5C1I_LAKey'!AQ7+'5C1V_LafRen'!AQ7+'5C1O_Impact'!AQ7+'5C2_LAVCA'!AR7+'5C1H_Southwest'!AQ7+'5C1G_JSClark'!AQ7+'5C1Y_GEOPrep'!AQ7+'5C1AI_Harmony'!AQ7+'5C1AJ_Athlos'!AQ7+'5C1AG_Collegiate'!AQ7+'5C1M_GEOMidCity'!AQ7+'5C1AK_NxtGen'!AQ7+'5C1AL_RedRiver'!AQ7+'5C1AM_Williams'!AQ7+'5C1AN_StLandry'!AQ7</f>
        <v>0</v>
      </c>
      <c r="AS7" s="207">
        <f>'5C1B_DArbonne'!AR7+'5C1A_Madison'!AR7+'5C1C_IntlHigh'!AR7+'5C3_UnvView'!AS7+'5C1F_LCCharter'!AR7+'5C1E_LFNO'!AR7+'5C1D_NOMMA'!AR7+'5C1AE_NobleMinds'!AR7+'5C1J_JCFAEast'!AR7+'5C1Q_Advantage'!AR7+'5C1AF_JCFA-Laf'!AR7+'5C1W_Willow'!AR7+'5C1Z_LincolnPrep'!AR7+'5C1R_Iberville'!AR7+'5C1N_Delta'!AR7+'5C1S_LCColPrep'!AR7+'5C1T_Northeast'!AR7+'5C1U_AcadianaRen'!AR7+'5C1I_LAKey'!AR7+'5C1V_LafRen'!AR7+'5C1O_Impact'!AR7+'5C2_LAVCA'!AS7+'5C1H_Southwest'!AR7+'5C1G_JSClark'!AR7+'5C1Y_GEOPrep'!AR7+'5C1AI_Harmony'!AR7+'5C1AJ_Athlos'!AR7+'5C1AG_Collegiate'!AR7+'5C1M_GEOMidCity'!AR7+'5C1AK_NxtGen'!AR7+'5C1AL_RedRiver'!AR7+'5C1AM_Williams'!AR7+'5C1AN_StLandry'!AR7</f>
        <v>0</v>
      </c>
      <c r="AT7" s="206">
        <f>'5C1B_DArbonne'!AS7+'5C1A_Madison'!AS7+'5C1C_IntlHigh'!AS7+'5C3_UnvView'!AT7+'5C1F_LCCharter'!AS7+'5C1E_LFNO'!AS7+'5C1D_NOMMA'!AS7+'5C1AE_NobleMinds'!AS7+'5C1J_JCFAEast'!AS7+'5C1Q_Advantage'!AS7+'5C1AF_JCFA-Laf'!AS7+'5C1W_Willow'!AS7+'5C1Z_LincolnPrep'!AS7+'5C1R_Iberville'!AS7+'5C1N_Delta'!AS7+'5C1S_LCColPrep'!AS7+'5C1T_Northeast'!AS7+'5C1U_AcadianaRen'!AS7+'5C1I_LAKey'!AS7+'5C1V_LafRen'!AS7+'5C1O_Impact'!AS7+'5C2_LAVCA'!AT7+'5C1H_Southwest'!AS7+'5C1G_JSClark'!AS7+'5C1Y_GEOPrep'!AS7+'5C1AI_Harmony'!AS7+'5C1AJ_Athlos'!AS7+'5C1AG_Collegiate'!AS7+'5C1M_GEOMidCity'!AS7+'5C1AK_NxtGen'!AS7+'5C1AL_RedRiver'!AS7+'5C1AM_Williams'!AS7+'5C1AN_StLandry'!AS7</f>
        <v>37662</v>
      </c>
      <c r="AU7" s="800">
        <f>AA7+AQ7</f>
        <v>182377</v>
      </c>
      <c r="AV7" s="801">
        <f>AD7+AT7</f>
        <v>37662</v>
      </c>
      <c r="AW7" s="200">
        <f>'5C1B_DArbonne'!AV7+'5C1A_Madison'!AV7+'5C1C_IntlHigh'!AV7+'5C3_UnvView'!AW7+'5C1F_LCCharter'!AV7+'5C1E_LFNO'!AV7+'5C1D_NOMMA'!AV7+'5C1AE_NobleMinds'!AV7+'5C1J_JCFAEast'!AV7+'5C1Q_Advantage'!AV7+'5C1AF_JCFA-Laf'!AV7+'5C1W_Willow'!AV7+'5C1Z_LincolnPrep'!AV7+'5C1R_Iberville'!AV7+'5C1N_Delta'!AV7+'5C1S_LCColPrep'!AV7+'5C1T_Northeast'!AV7+'5C1U_AcadianaRen'!AV7+'5C1I_LAKey'!AV7+'5C1V_LafRen'!AV7+'5C1O_Impact'!AV7+'5C2_LAVCA'!AW7+'5C1H_Southwest'!AV7+'5C1G_JSClark'!AV7+'5C1Y_GEOPrep'!AV7+'5C1AI_Harmony'!AV7+'5C1AJ_Athlos'!AV7+'5C1AG_Collegiate'!AV7+'5C1M_GEOMidCity'!AV7+'5C1AK_NxtGen'!AV7+'5C1AL_RedRiver'!AV7+'5C1AM_Williams'!AV7+'5C1AN_StLandry'!AV7</f>
        <v>826</v>
      </c>
      <c r="AX7" s="200"/>
      <c r="AY7" s="200">
        <f>AW7-AX7</f>
        <v>826</v>
      </c>
    </row>
    <row r="8" spans="1:51" ht="16.149999999999999" customHeight="1" x14ac:dyDescent="0.2">
      <c r="A8" s="421">
        <v>2</v>
      </c>
      <c r="B8" s="214" t="s">
        <v>6</v>
      </c>
      <c r="C8" s="215">
        <f>'5C1B_DArbonne'!C8+'5C1A_Madison'!C8+'5C1C_IntlHigh'!C8+'5C3_UnvView'!C8+'5C1F_LCCharter'!C8+'5C1E_LFNO'!C8+'5C1D_NOMMA'!C8+'5C1AE_NobleMinds'!C8+'5C1J_JCFAEast'!C8+'5C1Q_Advantage'!C8+'5C1AF_JCFA-Laf'!C8+'5C1W_Willow'!C8+'5C1Z_LincolnPrep'!C8+'5C1R_Iberville'!C8+'5C1N_Delta'!C8+'5C1S_LCColPrep'!C8+'5C1T_Northeast'!C8+'5C1U_AcadianaRen'!C8+'5C1I_LAKey'!C8+'5C1V_LafRen'!C8+'5C1O_Impact'!C8+'5C2_LAVCA'!C8+'5C1H_Southwest'!C8+'5C1G_JSClark'!C8+'5C1Y_GEOPrep'!C8+'5C1AI_Harmony'!C8+'5C1AJ_Athlos'!C8+'5C1AG_Collegiate'!C8+'5C1M_GEOMidCity'!C8+'5C1AK_NxtGen'!C8+'5C1AL_RedRiver'!C8+'5C1AM_Williams'!C8+'5C1AN_StLandry'!C8</f>
        <v>0</v>
      </c>
      <c r="D8" s="216">
        <f>'9_Per Pupil Summary'!H7</f>
        <v>5871.1756844383735</v>
      </c>
      <c r="E8" s="217">
        <f>'5C1B_DArbonne'!E8+'5C1A_Madison'!E8+'5C1C_IntlHigh'!E8+'5C3_UnvView'!E8+'5C1F_LCCharter'!E8+'5C1E_LFNO'!E8+'5C1D_NOMMA'!E8+'5C1AE_NobleMinds'!E8+'5C1J_JCFAEast'!E8+'5C1Q_Advantage'!E8+'5C1AF_JCFA-Laf'!E8+'5C1W_Willow'!E8+'5C1Z_LincolnPrep'!E8+'5C1R_Iberville'!E8+'5C1N_Delta'!E8+'5C1S_LCColPrep'!E8+'5C1T_Northeast'!E8+'5C1U_AcadianaRen'!E8+'5C1I_LAKey'!E8+'5C1V_LafRen'!E8+'5C1O_Impact'!E8+'5C2_LAVCA'!E8+'5C1H_Southwest'!E8+'5C1G_JSClark'!E8+'5C1Y_GEOPrep'!E8+'5C1AI_Harmony'!E8+'5C1AJ_Athlos'!E8+'5C1AG_Collegiate'!E8+'5C1M_GEOMidCity'!E8+'5C1AK_NxtGen'!E8+'5C1AL_RedRiver'!E8+'5C1AM_Williams'!E8+'5C1AN_StLandry'!E8</f>
        <v>0</v>
      </c>
      <c r="F8" s="218">
        <f>'5C1B_DArbonne'!F8+'5C1A_Madison'!F8+'5C1C_IntlHigh'!F8+'5C3_UnvView'!F8+'5C1F_LCCharter'!F8+'5C1E_LFNO'!F8+'5C1D_NOMMA'!F8+'5C1AE_NobleMinds'!F8+'5C1J_JCFAEast'!F8+'5C1Q_Advantage'!F8+'5C1AF_JCFA-Laf'!F8+'5C1W_Willow'!F8+'5C1Z_LincolnPrep'!F8+'5C1R_Iberville'!F8+'5C1N_Delta'!F8+'5C1S_LCColPrep'!F8+'5C1T_Northeast'!F8+'5C1U_AcadianaRen'!F8+'5C1I_LAKey'!F8+'5C1V_LafRen'!F8+'5C1O_Impact'!F8+'5C2_LAVCA'!F8+'5C1H_Southwest'!F8+'5C1G_JSClark'!F8+'5C1Y_GEOPrep'!F8+'5C1AI_Harmony'!F8+'5C1AJ_Athlos'!F8+'5C1AG_Collegiate'!F8+'5C1M_GEOMidCity'!F8+'5C1AK_NxtGen'!F8+'5C1AL_RedRiver'!F8+'5C1AM_Williams'!F8+'5C1AN_StLandry'!F8</f>
        <v>0</v>
      </c>
      <c r="G8" s="216">
        <f>'9_Per Pupil Summary'!I7</f>
        <v>744.8096305970397</v>
      </c>
      <c r="H8" s="217">
        <f>'5C1B_DArbonne'!H8+'5C1A_Madison'!H8+'5C1C_IntlHigh'!H8+'5C3_UnvView'!H8+'5C1F_LCCharter'!H8+'5C1E_LFNO'!H8+'5C1D_NOMMA'!H8+'5C1AE_NobleMinds'!H8+'5C1J_JCFAEast'!H8+'5C1Q_Advantage'!H8+'5C1AF_JCFA-Laf'!H8+'5C1W_Willow'!H8+'5C1Z_LincolnPrep'!H8+'5C1R_Iberville'!H8+'5C1N_Delta'!H8+'5C1S_LCColPrep'!H8+'5C1T_Northeast'!H8+'5C1U_AcadianaRen'!H8+'5C1I_LAKey'!H8+'5C1V_LafRen'!H8+'5C1O_Impact'!H8+'5C2_LAVCA'!H8+'5C1H_Southwest'!H8+'5C1G_JSClark'!H8+'5C1Y_GEOPrep'!H8+'5C1AI_Harmony'!H8+'5C1AJ_Athlos'!H8+'5C1AG_Collegiate'!H8+'5C1M_GEOMidCity'!H8+'5C1AK_NxtGen'!H8+'5C1AL_RedRiver'!H8+'5C1AM_Williams'!H8+'5C1AN_StLandry'!H8</f>
        <v>0</v>
      </c>
      <c r="I8" s="218">
        <f>'5C1B_DArbonne'!I8+'5C1A_Madison'!I8+'5C1C_IntlHigh'!I8+'5C3_UnvView'!I8+'5C1F_LCCharter'!I8+'5C1E_LFNO'!I8+'5C1D_NOMMA'!I8+'5C1AE_NobleMinds'!I8+'5C1J_JCFAEast'!I8+'5C1Q_Advantage'!I8+'5C1AF_JCFA-Laf'!I8+'5C1W_Willow'!I8+'5C1Z_LincolnPrep'!I8+'5C1R_Iberville'!I8+'5C1N_Delta'!I8+'5C1S_LCColPrep'!I8+'5C1T_Northeast'!I8+'5C1U_AcadianaRen'!I8+'5C1I_LAKey'!I8+'5C1V_LafRen'!I8+'5C1O_Impact'!I8+'5C2_LAVCA'!I8+'5C1H_Southwest'!I8+'5C1G_JSClark'!I8+'5C1Y_GEOPrep'!I8+'5C1AI_Harmony'!I8+'5C1AJ_Athlos'!I8+'5C1AG_Collegiate'!I8+'5C1M_GEOMidCity'!I8+'5C1AK_NxtGen'!I8+'5C1AL_RedRiver'!I8+'5C1AM_Williams'!I8+'5C1AN_StLandry'!I8</f>
        <v>0</v>
      </c>
      <c r="J8" s="216">
        <f>'9_Per Pupil Summary'!J7</f>
        <v>203.1298992537381</v>
      </c>
      <c r="K8" s="217">
        <f>'5C1B_DArbonne'!K8+'5C1A_Madison'!K8+'5C1C_IntlHigh'!K8+'5C3_UnvView'!K8+'5C1F_LCCharter'!K8+'5C1E_LFNO'!K8+'5C1D_NOMMA'!K8+'5C1AE_NobleMinds'!K8+'5C1J_JCFAEast'!K8+'5C1Q_Advantage'!K8+'5C1AF_JCFA-Laf'!K8+'5C1W_Willow'!K8+'5C1Z_LincolnPrep'!K8+'5C1R_Iberville'!K8+'5C1N_Delta'!K8+'5C1S_LCColPrep'!K8+'5C1T_Northeast'!K8+'5C1U_AcadianaRen'!K8+'5C1I_LAKey'!K8+'5C1V_LafRen'!K8+'5C1O_Impact'!K8+'5C2_LAVCA'!K8+'5C1H_Southwest'!K8+'5C1G_JSClark'!K8+'5C1Y_GEOPrep'!K8+'5C1AI_Harmony'!K8+'5C1AJ_Athlos'!K8+'5C1AG_Collegiate'!K8+'5C1M_GEOMidCity'!K8+'5C1AK_NxtGen'!K8+'5C1AL_RedRiver'!K8+'5C1AM_Williams'!K8+'5C1AN_StLandry'!K8</f>
        <v>0</v>
      </c>
      <c r="L8" s="218">
        <f>'5C1B_DArbonne'!L8+'5C1A_Madison'!L8+'5C1C_IntlHigh'!L8+'5C3_UnvView'!L8+'5C1F_LCCharter'!L8+'5C1E_LFNO'!L8+'5C1D_NOMMA'!L8+'5C1AE_NobleMinds'!L8+'5C1J_JCFAEast'!L8+'5C1Q_Advantage'!L8+'5C1AF_JCFA-Laf'!L8+'5C1W_Willow'!L8+'5C1Z_LincolnPrep'!L8+'5C1R_Iberville'!L8+'5C1N_Delta'!L8+'5C1S_LCColPrep'!L8+'5C1T_Northeast'!L8+'5C1U_AcadianaRen'!L8+'5C1I_LAKey'!L8+'5C1V_LafRen'!L8+'5C1O_Impact'!L8+'5C2_LAVCA'!L8+'5C1H_Southwest'!L8+'5C1G_JSClark'!L8+'5C1Y_GEOPrep'!L8+'5C1AI_Harmony'!L8+'5C1AJ_Athlos'!L8+'5C1AG_Collegiate'!L8+'5C1M_GEOMidCity'!L8+'5C1AK_NxtGen'!L8+'5C1AL_RedRiver'!L8+'5C1AM_Williams'!L8+'5C1AN_StLandry'!L8</f>
        <v>0</v>
      </c>
      <c r="M8" s="216">
        <f>'9_Per Pupil Summary'!K7</f>
        <v>5078.2474813434528</v>
      </c>
      <c r="N8" s="217">
        <f>'5C1B_DArbonne'!N8+'5C1A_Madison'!N8+'5C1C_IntlHigh'!N8+'5C3_UnvView'!N8+'5C1F_LCCharter'!N8+'5C1E_LFNO'!N8+'5C1D_NOMMA'!N8+'5C1AE_NobleMinds'!N8+'5C1J_JCFAEast'!N8+'5C1Q_Advantage'!N8+'5C1AF_JCFA-Laf'!N8+'5C1W_Willow'!N8+'5C1Z_LincolnPrep'!N8+'5C1R_Iberville'!N8+'5C1N_Delta'!N8+'5C1S_LCColPrep'!N8+'5C1T_Northeast'!N8+'5C1U_AcadianaRen'!N8+'5C1I_LAKey'!N8+'5C1V_LafRen'!N8+'5C1O_Impact'!N8+'5C2_LAVCA'!N8+'5C1H_Southwest'!N8+'5C1G_JSClark'!N8+'5C1Y_GEOPrep'!N8+'5C1AI_Harmony'!N8+'5C1AJ_Athlos'!N8+'5C1AG_Collegiate'!N8+'5C1M_GEOMidCity'!N8+'5C1AK_NxtGen'!N8+'5C1AL_RedRiver'!N8+'5C1AM_Williams'!N8+'5C1AN_StLandry'!N8</f>
        <v>0</v>
      </c>
      <c r="O8" s="218">
        <f>'5C1B_DArbonne'!O8+'5C1A_Madison'!O8+'5C1C_IntlHigh'!O8+'5C3_UnvView'!O8+'5C1F_LCCharter'!O8+'5C1E_LFNO'!O8+'5C1D_NOMMA'!O8+'5C1AE_NobleMinds'!O8+'5C1J_JCFAEast'!O8+'5C1Q_Advantage'!O8+'5C1AF_JCFA-Laf'!O8+'5C1W_Willow'!O8+'5C1Z_LincolnPrep'!O8+'5C1R_Iberville'!O8+'5C1N_Delta'!O8+'5C1S_LCColPrep'!O8+'5C1T_Northeast'!O8+'5C1U_AcadianaRen'!O8+'5C1I_LAKey'!O8+'5C1V_LafRen'!O8+'5C1O_Impact'!O8+'5C2_LAVCA'!O8+'5C1H_Southwest'!O8+'5C1G_JSClark'!O8+'5C1Y_GEOPrep'!O8+'5C1AI_Harmony'!O8+'5C1AJ_Athlos'!O8+'5C1AG_Collegiate'!O8+'5C1M_GEOMidCity'!O8+'5C1AK_NxtGen'!O8+'5C1AL_RedRiver'!O8+'5C1AM_Williams'!O8+'5C1AN_StLandry'!O8</f>
        <v>0</v>
      </c>
      <c r="P8" s="216">
        <f>'9_Per Pupil Summary'!L7</f>
        <v>2031.2989925373811</v>
      </c>
      <c r="Q8" s="217">
        <f>'5C1B_DArbonne'!Q8+'5C1A_Madison'!Q8+'5C1C_IntlHigh'!Q8+'5C3_UnvView'!Q8+'5C1F_LCCharter'!Q8+'5C1E_LFNO'!Q8+'5C1D_NOMMA'!Q8+'5C1AE_NobleMinds'!Q8+'5C1J_JCFAEast'!Q8+'5C1Q_Advantage'!Q8+'5C1AF_JCFA-Laf'!Q8+'5C1W_Willow'!Q8+'5C1Z_LincolnPrep'!Q8+'5C1R_Iberville'!Q8+'5C1N_Delta'!Q8+'5C1S_LCColPrep'!Q8+'5C1T_Northeast'!Q8+'5C1U_AcadianaRen'!Q8+'5C1I_LAKey'!Q8+'5C1V_LafRen'!Q8+'5C1O_Impact'!Q8+'5C2_LAVCA'!Q8+'5C1H_Southwest'!Q8+'5C1G_JSClark'!Q8+'5C1Y_GEOPrep'!Q8+'5C1AI_Harmony'!Q8+'5C1AJ_Athlos'!Q8+'5C1AG_Collegiate'!Q8+'5C1M_GEOMidCity'!Q8+'5C1AK_NxtGen'!Q8+'5C1AL_RedRiver'!Q8+'5C1AM_Williams'!Q8+'5C1AN_StLandry'!Q8</f>
        <v>0</v>
      </c>
      <c r="R8" s="219">
        <f>'5C1B_DArbonne'!R8+'5C1A_Madison'!R8+'5C1C_IntlHigh'!R8+'5C3_UnvView'!R8+'5C1F_LCCharter'!R8+'5C1E_LFNO'!R8+'5C1D_NOMMA'!R8+'5C1AE_NobleMinds'!R8+'5C1J_JCFAEast'!R8+'5C1Q_Advantage'!R8+'5C1AF_JCFA-Laf'!R8+'5C1W_Willow'!R8+'5C1Z_LincolnPrep'!R8+'5C1R_Iberville'!R8+'5C1N_Delta'!R8+'5C1S_LCColPrep'!R8+'5C1T_Northeast'!R8+'5C1U_AcadianaRen'!R8+'5C1I_LAKey'!R8+'5C1V_LafRen'!R8+'5C1O_Impact'!R8+'5C2_LAVCA'!R8+'5C1H_Southwest'!R8+'5C1G_JSClark'!R8+'5C1Y_GEOPrep'!R8+'5C1AI_Harmony'!R8+'5C1AJ_Athlos'!R8+'5C1AG_Collegiate'!R8+'5C1M_GEOMidCity'!R8+'5C1AK_NxtGen'!R8+'5C1AL_RedRiver'!R8+'5C1AM_Williams'!R8+'5C1AN_StLandry'!R8</f>
        <v>259111</v>
      </c>
      <c r="S8" s="884">
        <f>'5C3_UnvView'!S8+'5C2_LAVCA'!S8</f>
        <v>27346</v>
      </c>
      <c r="T8" s="216">
        <f>'5C1B_DArbonne'!S8+'5C1A_Madison'!S8+'5C1C_IntlHigh'!S8+'5C3_UnvView'!T8+'5C1F_LCCharter'!S8+'5C1E_LFNO'!S8+'5C1D_NOMMA'!S8+'5C1AE_NobleMinds'!S8+'5C1J_JCFAEast'!S8+'5C1Q_Advantage'!S8+'5C1AF_JCFA-Laf'!S8+'5C1W_Willow'!S8+'5C1Z_LincolnPrep'!S8+'5C1R_Iberville'!S8+'5C1N_Delta'!S8+'5C1S_LCColPrep'!S8+'5C1T_Northeast'!S8+'5C1U_AcadianaRen'!S8+'5C1I_LAKey'!S8+'5C1V_LafRen'!S8+'5C1O_Impact'!S8+'5C2_LAVCA'!T8+'5C1H_Southwest'!S8+'5C1G_JSClark'!S8+'5C1Y_GEOPrep'!S8+'5C1AI_Harmony'!S8+'5C1AJ_Athlos'!S8+'5C1AG_Collegiate'!S8+'5C1M_GEOMidCity'!S8+'5C1AK_NxtGen'!S8+'5C1AL_RedRiver'!S8+'5C1AM_Williams'!S8+'5C1AN_StLandry'!S8</f>
        <v>-31600</v>
      </c>
      <c r="U8" s="216">
        <f>'5C1B_DArbonne'!T8+'5C1A_Madison'!T8+'5C1C_IntlHigh'!T8+'5C3_UnvView'!U8+'5C1F_LCCharter'!T8+'5C1E_LFNO'!T8+'5C1D_NOMMA'!T8+'5C1AE_NobleMinds'!T8+'5C1J_JCFAEast'!T8+'5C1Q_Advantage'!T8+'5C1AF_JCFA-Laf'!T8+'5C1W_Willow'!T8+'5C1Z_LincolnPrep'!T8+'5C1R_Iberville'!T8+'5C1N_Delta'!T8+'5C1S_LCColPrep'!T8+'5C1T_Northeast'!T8+'5C1U_AcadianaRen'!T8+'5C1I_LAKey'!T8+'5C1V_LafRen'!T8+'5C1O_Impact'!T8+'5C2_LAVCA'!U8+'5C1H_Southwest'!T8+'5C1G_JSClark'!T8+'5C1Y_GEOPrep'!T8+'5C1AI_Harmony'!T8+'5C1AJ_Athlos'!T8+'5C1AG_Collegiate'!T8+'5C1M_GEOMidCity'!T8+'5C1AK_NxtGen'!T8+'5C1AL_RedRiver'!T8+'5C1AM_Williams'!T8+'5C1AN_StLandry'!T8</f>
        <v>0</v>
      </c>
      <c r="V8" s="220">
        <f>'5C1B_DArbonne'!U8+'5C1A_Madison'!U8+'5C1C_IntlHigh'!U8+'5C3_UnvView'!V8+'5C1F_LCCharter'!U8+'5C1E_LFNO'!U8+'5C1D_NOMMA'!U8+'5C1AE_NobleMinds'!U8+'5C1J_JCFAEast'!U8+'5C1Q_Advantage'!U8+'5C1AF_JCFA-Laf'!U8+'5C1W_Willow'!U8+'5C1Z_LincolnPrep'!U8+'5C1R_Iberville'!U8+'5C1N_Delta'!U8+'5C1S_LCColPrep'!U8+'5C1T_Northeast'!U8+'5C1U_AcadianaRen'!U8+'5C1I_LAKey'!U8+'5C1V_LafRen'!U8+'5C1O_Impact'!U8+'5C2_LAVCA'!V8+'5C1H_Southwest'!U8+'5C1G_JSClark'!U8+'5C1Y_GEOPrep'!U8+'5C1AI_Harmony'!U8+'5C1AJ_Athlos'!U8+'5C1AG_Collegiate'!U8+'5C1M_GEOMidCity'!U8+'5C1AK_NxtGen'!U8+'5C1AL_RedRiver'!U8+'5C1AM_Williams'!U8+'5C1AN_StLandry'!U8</f>
        <v>0</v>
      </c>
      <c r="W8" s="219">
        <f>'5C1B_DArbonne'!V8+'5C1A_Madison'!V8+'5C1C_IntlHigh'!V8+'5C3_UnvView'!W8+'5C1F_LCCharter'!V8+'5C1E_LFNO'!V8+'5C1D_NOMMA'!V8+'5C1AE_NobleMinds'!V8+'5C1J_JCFAEast'!V8+'5C1Q_Advantage'!V8+'5C1AF_JCFA-Laf'!V8+'5C1W_Willow'!V8+'5C1Z_LincolnPrep'!V8+'5C1R_Iberville'!V8+'5C1N_Delta'!V8+'5C1S_LCColPrep'!V8+'5C1T_Northeast'!V8+'5C1U_AcadianaRen'!V8+'5C1I_LAKey'!V8+'5C1V_LafRen'!V8+'5C1O_Impact'!V8+'5C2_LAVCA'!W8+'5C1H_Southwest'!V8+'5C1G_JSClark'!V8+'5C1Y_GEOPrep'!V8+'5C1AI_Harmony'!V8+'5C1AJ_Athlos'!V8+'5C1AG_Collegiate'!V8+'5C1M_GEOMidCity'!V8+'5C1AK_NxtGen'!V8+'5C1AL_RedRiver'!V8+'5C1AM_Williams'!V8+'5C1AN_StLandry'!V8</f>
        <v>0</v>
      </c>
      <c r="X8" s="217">
        <f>'5C1B_DArbonne'!W8+'5C1A_Madison'!W8+'5C1C_IntlHigh'!W8+'5C3_UnvView'!X8+'5C1F_LCCharter'!W8+'5C1E_LFNO'!W8+'5C1D_NOMMA'!W8+'5C1AE_NobleMinds'!W8+'5C1J_JCFAEast'!W8+'5C1Q_Advantage'!W8+'5C1AF_JCFA-Laf'!W8+'5C1W_Willow'!W8+'5C1Z_LincolnPrep'!W8+'5C1R_Iberville'!W8+'5C1N_Delta'!W8+'5C1S_LCColPrep'!W8+'5C1T_Northeast'!W8+'5C1U_AcadianaRen'!W8+'5C1I_LAKey'!W8+'5C1V_LafRen'!W8+'5C1O_Impact'!W8+'5C2_LAVCA'!X8+'5C1H_Southwest'!W8+'5C1G_JSClark'!W8+'5C1Y_GEOPrep'!W8+'5C1AI_Harmony'!W8+'5C1AJ_Athlos'!W8+'5C1AG_Collegiate'!W8+'5C1M_GEOMidCity'!W8+'5C1AK_NxtGen'!W8+'5C1AL_RedRiver'!W8+'5C1AM_Williams'!W8+'5C1AN_StLandry'!W8</f>
        <v>0</v>
      </c>
      <c r="Y8" s="219">
        <f>'5C1B_DArbonne'!X8+'5C1A_Madison'!X8+'5C1C_IntlHigh'!X8+'5C3_UnvView'!Y8+'5C1F_LCCharter'!X8+'5C1E_LFNO'!X8+'5C1D_NOMMA'!X8+'5C1AE_NobleMinds'!X8+'5C1J_JCFAEast'!X8+'5C1Q_Advantage'!X8+'5C1AF_JCFA-Laf'!X8+'5C1W_Willow'!X8+'5C1Z_LincolnPrep'!X8+'5C1R_Iberville'!X8+'5C1N_Delta'!X8+'5C1S_LCColPrep'!X8+'5C1T_Northeast'!X8+'5C1U_AcadianaRen'!X8+'5C1I_LAKey'!X8+'5C1V_LafRen'!X8+'5C1O_Impact'!X8+'5C2_LAVCA'!Y8+'5C1H_Southwest'!X8+'5C1G_JSClark'!X8+'5C1Y_GEOPrep'!X8+'5C1AI_Harmony'!X8+'5C1AJ_Athlos'!X8+'5C1AG_Collegiate'!X8+'5C1M_GEOMidCity'!X8+'5C1AK_NxtGen'!X8+'5C1AL_RedRiver'!X8+'5C1AM_Williams'!X8+'5C1AN_StLandry'!X8</f>
        <v>0</v>
      </c>
      <c r="Z8" s="216">
        <f>'5C1B_DArbonne'!Y8+'5C1A_Madison'!Y8+'5C1C_IntlHigh'!Y8+'5C3_UnvView'!Z8+'5C1F_LCCharter'!Y8+'5C1E_LFNO'!Y8+'5C1D_NOMMA'!Y8+'5C1AE_NobleMinds'!Y8+'5C1J_JCFAEast'!Y8+'5C1Q_Advantage'!Y8+'5C1AF_JCFA-Laf'!Y8+'5C1W_Willow'!Y8+'5C1Z_LincolnPrep'!Y8+'5C1R_Iberville'!Y8+'5C1N_Delta'!Y8+'5C1S_LCColPrep'!Y8+'5C1T_Northeast'!Y8+'5C1U_AcadianaRen'!Y8+'5C1I_LAKey'!Y8+'5C1V_LafRen'!Y8+'5C1O_Impact'!Y8+'5C2_LAVCA'!Z8+'5C1H_Southwest'!Y8+'5C1G_JSClark'!Y8+'5C1Y_GEOPrep'!Y8+'5C1AI_Harmony'!Y8+'5C1AJ_Athlos'!Y8+'5C1AG_Collegiate'!Y8+'5C1M_GEOMidCity'!Y8+'5C1AK_NxtGen'!Y8+'5C1AL_RedRiver'!Y8+'5C1AM_Williams'!Y8+'5C1AN_StLandry'!Y8</f>
        <v>0</v>
      </c>
      <c r="AA8" s="219">
        <f>'5C1B_DArbonne'!Z8+'5C1A_Madison'!Z8+'5C1C_IntlHigh'!Z8+'5C3_UnvView'!AA8+'5C1F_LCCharter'!Z8+'5C1E_LFNO'!Z8+'5C1D_NOMMA'!Z8+'5C1AE_NobleMinds'!Z8+'5C1J_JCFAEast'!Z8+'5C1Q_Advantage'!Z8+'5C1AF_JCFA-Laf'!Z8+'5C1W_Willow'!Z8+'5C1Z_LincolnPrep'!Z8+'5C1R_Iberville'!Z8+'5C1N_Delta'!Z8+'5C1S_LCColPrep'!Z8+'5C1T_Northeast'!Z8+'5C1U_AcadianaRen'!Z8+'5C1I_LAKey'!Z8+'5C1V_LafRen'!Z8+'5C1O_Impact'!Z8+'5C2_LAVCA'!AA8+'5C1H_Southwest'!Z8+'5C1G_JSClark'!Z8+'5C1Y_GEOPrep'!Z8+'5C1AI_Harmony'!Z8+'5C1AJ_Athlos'!Z8+'5C1AG_Collegiate'!Z8+'5C1M_GEOMidCity'!Z8+'5C1AK_NxtGen'!Z8+'5C1AL_RedRiver'!Z8+'5C1AM_Williams'!Z8+'5C1AN_StLandry'!Z8</f>
        <v>0</v>
      </c>
      <c r="AB8" s="216">
        <f>'5C1B_DArbonne'!AA8+'5C1A_Madison'!AA8+'5C1C_IntlHigh'!AA8+'5C3_UnvView'!AB8+'5C1F_LCCharter'!AA8+'5C1E_LFNO'!AA8+'5C1D_NOMMA'!AA8+'5C1AE_NobleMinds'!AA8+'5C1J_JCFAEast'!AA8+'5C1Q_Advantage'!AA8+'5C1AF_JCFA-Laf'!AA8+'5C1W_Willow'!AA8+'5C1Z_LincolnPrep'!AA8+'5C1R_Iberville'!AA8+'5C1N_Delta'!AA8+'5C1S_LCColPrep'!AA8+'5C1T_Northeast'!AA8+'5C1U_AcadianaRen'!AA8+'5C1I_LAKey'!AA8+'5C1V_LafRen'!AA8+'5C1O_Impact'!AA8+'5C2_LAVCA'!AB8+'5C1H_Southwest'!AA8+'5C1G_JSClark'!AA8+'5C1Y_GEOPrep'!AA8+'5C1AI_Harmony'!AA8+'5C1AJ_Athlos'!AA8+'5C1AG_Collegiate'!AA8+'5C1M_GEOMidCity'!AA8+'5C1AK_NxtGen'!AA8+'5C1AL_RedRiver'!AA8+'5C1AM_Williams'!AA8+'5C1AN_StLandry'!AA8</f>
        <v>0</v>
      </c>
      <c r="AC8" s="216">
        <f>'5C1B_DArbonne'!AB8+'5C1A_Madison'!AB8+'5C1C_IntlHigh'!AB8+'5C3_UnvView'!AC8+'5C1F_LCCharter'!AB8+'5C1E_LFNO'!AB8+'5C1D_NOMMA'!AB8+'5C1AE_NobleMinds'!AB8+'5C1J_JCFAEast'!AB8+'5C1Q_Advantage'!AB8+'5C1AF_JCFA-Laf'!AB8+'5C1W_Willow'!AB8+'5C1Z_LincolnPrep'!AB8+'5C1R_Iberville'!AB8+'5C1N_Delta'!AB8+'5C1S_LCColPrep'!AB8+'5C1T_Northeast'!AB8+'5C1U_AcadianaRen'!AB8+'5C1I_LAKey'!AB8+'5C1V_LafRen'!AB8+'5C1O_Impact'!AB8+'5C2_LAVCA'!AC8+'5C1H_Southwest'!AB8+'5C1G_JSClark'!AB8+'5C1Y_GEOPrep'!AB8+'5C1AI_Harmony'!AB8+'5C1AJ_Athlos'!AB8+'5C1AG_Collegiate'!AB8+'5C1M_GEOMidCity'!AB8+'5C1AK_NxtGen'!AB8+'5C1AL_RedRiver'!AB8+'5C1AM_Williams'!AB8+'5C1AN_StLandry'!AB8</f>
        <v>0</v>
      </c>
      <c r="AD8" s="219">
        <f>'5C1B_DArbonne'!AC8+'5C1A_Madison'!AC8+'5C1C_IntlHigh'!AC8+'5C3_UnvView'!AD8+'5C1F_LCCharter'!AC8+'5C1E_LFNO'!AC8+'5C1D_NOMMA'!AC8+'5C1AE_NobleMinds'!AC8+'5C1J_JCFAEast'!AC8+'5C1Q_Advantage'!AC8+'5C1AF_JCFA-Laf'!AC8+'5C1W_Willow'!AC8+'5C1Z_LincolnPrep'!AC8+'5C1R_Iberville'!AC8+'5C1N_Delta'!AC8+'5C1S_LCColPrep'!AC8+'5C1T_Northeast'!AC8+'5C1U_AcadianaRen'!AC8+'5C1I_LAKey'!AC8+'5C1V_LafRen'!AC8+'5C1O_Impact'!AC8+'5C2_LAVCA'!AD8+'5C1H_Southwest'!AC8+'5C1G_JSClark'!AC8+'5C1Y_GEOPrep'!AC8+'5C1AI_Harmony'!AC8+'5C1AJ_Athlos'!AC8+'5C1AG_Collegiate'!AC8+'5C1M_GEOMidCity'!AC8+'5C1AK_NxtGen'!AC8+'5C1AL_RedRiver'!AC8+'5C1AM_Williams'!AC8+'5C1AN_StLandry'!AC8</f>
        <v>0</v>
      </c>
      <c r="AE8" s="222">
        <f>'5C1B_DArbonne'!AD8+'5C1A_Madison'!AD8+'5C1C_IntlHigh'!AD8+'5C3_UnvView'!AE8+'5C1F_LCCharter'!AD8+'5C1E_LFNO'!AD8+'5C1D_NOMMA'!AD8+'5C1AE_NobleMinds'!AD8+'5C1J_JCFAEast'!AD8+'5C1Q_Advantage'!AD8+'5C1AF_JCFA-Laf'!AD8+'5C1W_Willow'!AD8+'5C1Z_LincolnPrep'!AD8+'5C1R_Iberville'!AD8+'5C1N_Delta'!AD8+'5C1S_LCColPrep'!AD8+'5C1T_Northeast'!AD8+'5C1U_AcadianaRen'!AD8+'5C1I_LAKey'!AD8+'5C1V_LafRen'!AD8+'5C1O_Impact'!AD8+'5C2_LAVCA'!AE8+'5C1H_Southwest'!AD8+'5C1G_JSClark'!AD8+'5C1Y_GEOPrep'!AD8+'5C1AI_Harmony'!AD8+'5C1AJ_Athlos'!AD8+'5C1AG_Collegiate'!AD8+'5C1M_GEOMidCity'!AD8+'5C1AK_NxtGen'!AD8+'5C1AL_RedRiver'!AD8+'5C1AM_Williams'!AD8+'5C1AN_StLandry'!AD8</f>
        <v>0</v>
      </c>
      <c r="AF8" s="223">
        <f>'9_Per Pupil Summary'!N7</f>
        <v>4303</v>
      </c>
      <c r="AG8" s="224">
        <f>'5C1B_DArbonne'!AF8+'5C1A_Madison'!AF8+'5C1C_IntlHigh'!AF8+'5C3_UnvView'!AG8+'5C1F_LCCharter'!AF8+'5C1E_LFNO'!AF8+'5C1D_NOMMA'!AF8+'5C1AE_NobleMinds'!AF8+'5C1J_JCFAEast'!AF8+'5C1Q_Advantage'!AF8+'5C1AF_JCFA-Laf'!AF8+'5C1W_Willow'!AF8+'5C1Z_LincolnPrep'!AF8+'5C1R_Iberville'!AF8+'5C1N_Delta'!AF8+'5C1S_LCColPrep'!AF8+'5C1T_Northeast'!AF8+'5C1U_AcadianaRen'!AF8+'5C1I_LAKey'!AF8+'5C1V_LafRen'!AF8+'5C1O_Impact'!AF8+'5C2_LAVCA'!AG8+'5C1H_Southwest'!AF8+'5C1G_JSClark'!AF8+'5C1Y_GEOPrep'!AF8+'5C1AI_Harmony'!AF8+'5C1AJ_Athlos'!AF8+'5C1AG_Collegiate'!AF8+'5C1M_GEOMidCity'!AF8+'5C1AK_NxtGen'!AF8+'5C1AL_RedRiver'!AF8+'5C1AM_Williams'!AF8+'5C1AN_StLandry'!AF8</f>
        <v>0</v>
      </c>
      <c r="AH8" s="215">
        <f>'5C1B_DArbonne'!AG8+'5C1A_Madison'!AG8+'5C1C_IntlHigh'!AG8+'5C3_UnvView'!AH8+'5C1F_LCCharter'!AG8+'5C1E_LFNO'!AG8+'5C1D_NOMMA'!AG8+'5C1AE_NobleMinds'!AG8+'5C1J_JCFAEast'!AG8+'5C1Q_Advantage'!AG8+'5C1AF_JCFA-Laf'!AG8+'5C1W_Willow'!AG8+'5C1Z_LincolnPrep'!AG8+'5C1R_Iberville'!AG8+'5C1N_Delta'!AG8+'5C1S_LCColPrep'!AG8+'5C1T_Northeast'!AG8+'5C1U_AcadianaRen'!AG8+'5C1I_LAKey'!AG8+'5C1V_LafRen'!AG8+'5C1O_Impact'!AG8+'5C2_LAVCA'!AH8+'5C1H_Southwest'!AG8+'5C1G_JSClark'!AG8+'5C1Y_GEOPrep'!AG8+'5C1AI_Harmony'!AG8+'5C1AJ_Athlos'!AG8+'5C1AG_Collegiate'!AG8+'5C1M_GEOMidCity'!AG8+'5C1AK_NxtGen'!AG8+'5C1AL_RedRiver'!AG8+'5C1AM_Williams'!AG8+'5C1AN_StLandry'!AG8</f>
        <v>0</v>
      </c>
      <c r="AI8" s="223">
        <f>'5C1B_DArbonne'!AH8+'5C1A_Madison'!AH8+'5C1C_IntlHigh'!AH8+'5C3_UnvView'!AI8+'5C1F_LCCharter'!AH8+'5C1E_LFNO'!AH8+'5C1D_NOMMA'!AH8+'5C1AE_NobleMinds'!AH8+'5C1J_JCFAEast'!AH8+'5C1Q_Advantage'!AH8+'5C1AF_JCFA-Laf'!AH8+'5C1W_Willow'!AH8+'5C1Z_LincolnPrep'!AH8+'5C1R_Iberville'!AH8+'5C1N_Delta'!AH8+'5C1S_LCColPrep'!AH8+'5C1T_Northeast'!AH8+'5C1U_AcadianaRen'!AH8+'5C1I_LAKey'!AH8+'5C1V_LafRen'!AH8+'5C1O_Impact'!AH8+'5C2_LAVCA'!AI8+'5C1H_Southwest'!AH8+'5C1G_JSClark'!AH8+'5C1Y_GEOPrep'!AH8+'5C1AI_Harmony'!AH8+'5C1AJ_Athlos'!AH8+'5C1AG_Collegiate'!AH8+'5C1M_GEOMidCity'!AH8+'5C1AK_NxtGen'!AH8+'5C1AL_RedRiver'!AH8+'5C1AM_Williams'!AH8+'5C1AN_StLandry'!AH8</f>
        <v>0</v>
      </c>
      <c r="AJ8" s="215">
        <f>'5C1B_DArbonne'!AI8+'5C1A_Madison'!AI8+'5C1C_IntlHigh'!AI8+'5C3_UnvView'!AJ8+'5C1F_LCCharter'!AI8+'5C1E_LFNO'!AI8+'5C1D_NOMMA'!AI8+'5C1AE_NobleMinds'!AI8+'5C1J_JCFAEast'!AI8+'5C1Q_Advantage'!AI8+'5C1AF_JCFA-Laf'!AI8+'5C1W_Willow'!AI8+'5C1Z_LincolnPrep'!AI8+'5C1R_Iberville'!AI8+'5C1N_Delta'!AI8+'5C1S_LCColPrep'!AI8+'5C1T_Northeast'!AI8+'5C1U_AcadianaRen'!AI8+'5C1I_LAKey'!AI8+'5C1V_LafRen'!AI8+'5C1O_Impact'!AI8+'5C2_LAVCA'!AJ8+'5C1H_Southwest'!AI8+'5C1G_JSClark'!AI8+'5C1Y_GEOPrep'!AI8+'5C1AI_Harmony'!AI8+'5C1AJ_Athlos'!AI8+'5C1AG_Collegiate'!AI8+'5C1M_GEOMidCity'!AI8+'5C1AK_NxtGen'!AI8+'5C1AL_RedRiver'!AI8+'5C1AM_Williams'!AI8+'5C1AN_StLandry'!AI8</f>
        <v>0</v>
      </c>
      <c r="AK8" s="225">
        <f>'5C1B_DArbonne'!AJ8+'5C1A_Madison'!AJ8+'5C1C_IntlHigh'!AJ8+'5C3_UnvView'!AK8+'5C1F_LCCharter'!AJ8+'5C1E_LFNO'!AJ8+'5C1D_NOMMA'!AJ8+'5C1AE_NobleMinds'!AJ8+'5C1J_JCFAEast'!AJ8+'5C1Q_Advantage'!AJ8+'5C1AF_JCFA-Laf'!AJ8+'5C1W_Willow'!AJ8+'5C1Z_LincolnPrep'!AJ8+'5C1R_Iberville'!AJ8+'5C1N_Delta'!AJ8+'5C1S_LCColPrep'!AJ8+'5C1T_Northeast'!AJ8+'5C1U_AcadianaRen'!AJ8+'5C1I_LAKey'!AJ8+'5C1V_LafRen'!AJ8+'5C1O_Impact'!AJ8+'5C2_LAVCA'!AK8+'5C1H_Southwest'!AJ8+'5C1G_JSClark'!AJ8+'5C1Y_GEOPrep'!AJ8+'5C1AI_Harmony'!AJ8+'5C1AJ_Athlos'!AJ8+'5C1AG_Collegiate'!AJ8+'5C1M_GEOMidCity'!AJ8+'5C1AK_NxtGen'!AJ8+'5C1AL_RedRiver'!AJ8+'5C1AM_Williams'!AJ8+'5C1AN_StLandry'!AJ8</f>
        <v>0</v>
      </c>
      <c r="AL8" s="226">
        <f>'5C1B_DArbonne'!AK8+'5C1A_Madison'!AK8+'5C1C_IntlHigh'!AK8+'5C3_UnvView'!AL8+'5C1F_LCCharter'!AK8+'5C1E_LFNO'!AK8+'5C1D_NOMMA'!AK8+'5C1AE_NobleMinds'!AK8+'5C1J_JCFAEast'!AK8+'5C1Q_Advantage'!AK8+'5C1AF_JCFA-Laf'!AK8+'5C1W_Willow'!AK8+'5C1Z_LincolnPrep'!AK8+'5C1R_Iberville'!AK8+'5C1N_Delta'!AK8+'5C1S_LCColPrep'!AK8+'5C1T_Northeast'!AK8+'5C1U_AcadianaRen'!AK8+'5C1I_LAKey'!AK8+'5C1V_LafRen'!AK8+'5C1O_Impact'!AK8+'5C2_LAVCA'!AL8+'5C1H_Southwest'!AK8+'5C1G_JSClark'!AK8+'5C1Y_GEOPrep'!AK8+'5C1AI_Harmony'!AK8+'5C1AJ_Athlos'!AK8+'5C1AG_Collegiate'!AK8+'5C1M_GEOMidCity'!AK8+'5C1AK_NxtGen'!AK8+'5C1AL_RedRiver'!AK8+'5C1AM_Williams'!AK8+'5C1AN_StLandry'!AK8</f>
        <v>0</v>
      </c>
      <c r="AM8" s="224">
        <f>'5C1B_DArbonne'!AL8+'5C1A_Madison'!AL8+'5C1C_IntlHigh'!AL8+'5C3_UnvView'!AM8+'5C1F_LCCharter'!AL8+'5C1E_LFNO'!AL8+'5C1D_NOMMA'!AL8+'5C1AE_NobleMinds'!AL8+'5C1J_JCFAEast'!AL8+'5C1Q_Advantage'!AL8+'5C1AF_JCFA-Laf'!AL8+'5C1W_Willow'!AL8+'5C1Z_LincolnPrep'!AL8+'5C1R_Iberville'!AL8+'5C1N_Delta'!AL8+'5C1S_LCColPrep'!AL8+'5C1T_Northeast'!AL8+'5C1U_AcadianaRen'!AL8+'5C1I_LAKey'!AL8+'5C1V_LafRen'!AL8+'5C1O_Impact'!AL8+'5C2_LAVCA'!AM8+'5C1H_Southwest'!AL8+'5C1G_JSClark'!AL8+'5C1Y_GEOPrep'!AL8+'5C1AI_Harmony'!AL8+'5C1AJ_Athlos'!AL8+'5C1AG_Collegiate'!AL8+'5C1M_GEOMidCity'!AL8+'5C1AK_NxtGen'!AL8+'5C1AL_RedRiver'!AL8+'5C1AM_Williams'!AL8+'5C1AN_StLandry'!AL8</f>
        <v>128443</v>
      </c>
      <c r="AN8" s="227">
        <f>'5C1B_DArbonne'!AM8+'5C1A_Madison'!AM8+'5C1C_IntlHigh'!AM8+'5C3_UnvView'!AN8+'5C1F_LCCharter'!AM8+'5C1E_LFNO'!AM8+'5C1D_NOMMA'!AM8+'5C1AE_NobleMinds'!AM8+'5C1J_JCFAEast'!AM8+'5C1Q_Advantage'!AM8+'5C1AF_JCFA-Laf'!AM8+'5C1W_Willow'!AM8+'5C1Z_LincolnPrep'!AM8+'5C1R_Iberville'!AM8+'5C1N_Delta'!AM8+'5C1S_LCColPrep'!AM8+'5C1T_Northeast'!AM8+'5C1U_AcadianaRen'!AM8+'5C1I_LAKey'!AM8+'5C1V_LafRen'!AM8+'5C1O_Impact'!AM8+'5C2_LAVCA'!AN8+'5C1H_Southwest'!AM8+'5C1G_JSClark'!AM8+'5C1Y_GEOPrep'!AM8+'5C1AI_Harmony'!AM8+'5C1AJ_Athlos'!AM8+'5C1AG_Collegiate'!AM8+'5C1M_GEOMidCity'!AM8+'5C1AK_NxtGen'!AM8+'5C1AL_RedRiver'!AM8+'5C1AM_Williams'!AM8+'5C1AN_StLandry'!AM8</f>
        <v>-305</v>
      </c>
      <c r="AO8" s="224">
        <f>'5C1B_DArbonne'!AN8+'5C1A_Madison'!AN8+'5C1C_IntlHigh'!AN8+'5C3_UnvView'!AO8+'5C1F_LCCharter'!AN8+'5C1E_LFNO'!AN8+'5C1D_NOMMA'!AN8+'5C1AE_NobleMinds'!AN8+'5C1J_JCFAEast'!AN8+'5C1Q_Advantage'!AN8+'5C1AF_JCFA-Laf'!AN8+'5C1W_Willow'!AN8+'5C1Z_LincolnPrep'!AN8+'5C1R_Iberville'!AN8+'5C1N_Delta'!AN8+'5C1S_LCColPrep'!AN8+'5C1T_Northeast'!AN8+'5C1U_AcadianaRen'!AN8+'5C1I_LAKey'!AN8+'5C1V_LafRen'!AN8+'5C1O_Impact'!AN8+'5C2_LAVCA'!AO8+'5C1H_Southwest'!AN8+'5C1G_JSClark'!AN8+'5C1Y_GEOPrep'!AN8+'5C1AI_Harmony'!AN8+'5C1AJ_Athlos'!AN8+'5C1AG_Collegiate'!AN8+'5C1M_GEOMidCity'!AN8+'5C1AK_NxtGen'!AN8+'5C1AL_RedRiver'!AN8+'5C1AM_Williams'!AN8+'5C1AN_StLandry'!AN8</f>
        <v>0</v>
      </c>
      <c r="AP8" s="225">
        <f>'5C1B_DArbonne'!AO8+'5C1A_Madison'!AO8+'5C1C_IntlHigh'!AO8+'5C3_UnvView'!AP8+'5C1F_LCCharter'!AO8+'5C1E_LFNO'!AO8+'5C1D_NOMMA'!AO8+'5C1AE_NobleMinds'!AO8+'5C1J_JCFAEast'!AO8+'5C1Q_Advantage'!AO8+'5C1AF_JCFA-Laf'!AO8+'5C1W_Willow'!AO8+'5C1Z_LincolnPrep'!AO8+'5C1R_Iberville'!AO8+'5C1N_Delta'!AO8+'5C1S_LCColPrep'!AO8+'5C1T_Northeast'!AO8+'5C1U_AcadianaRen'!AO8+'5C1I_LAKey'!AO8+'5C1V_LafRen'!AO8+'5C1O_Impact'!AO8+'5C2_LAVCA'!AP8+'5C1H_Southwest'!AO8+'5C1G_JSClark'!AO8+'5C1Y_GEOPrep'!AO8+'5C1AI_Harmony'!AO8+'5C1AJ_Athlos'!AO8+'5C1AG_Collegiate'!AO8+'5C1M_GEOMidCity'!AO8+'5C1AK_NxtGen'!AO8+'5C1AL_RedRiver'!AO8+'5C1AM_Williams'!AO8+'5C1AN_StLandry'!AO8</f>
        <v>0</v>
      </c>
      <c r="AQ8" s="224">
        <f>'5C1B_DArbonne'!AP8+'5C1A_Madison'!AP8+'5C1C_IntlHigh'!AP8+'5C3_UnvView'!AQ8+'5C1F_LCCharter'!AP8+'5C1E_LFNO'!AP8+'5C1D_NOMMA'!AP8+'5C1AE_NobleMinds'!AP8+'5C1J_JCFAEast'!AP8+'5C1Q_Advantage'!AP8+'5C1AF_JCFA-Laf'!AP8+'5C1W_Willow'!AP8+'5C1Z_LincolnPrep'!AP8+'5C1R_Iberville'!AP8+'5C1N_Delta'!AP8+'5C1S_LCColPrep'!AP8+'5C1T_Northeast'!AP8+'5C1U_AcadianaRen'!AP8+'5C1I_LAKey'!AP8+'5C1V_LafRen'!AP8+'5C1O_Impact'!AP8+'5C2_LAVCA'!AQ8+'5C1H_Southwest'!AP8+'5C1G_JSClark'!AP8+'5C1Y_GEOPrep'!AP8+'5C1AI_Harmony'!AP8+'5C1AJ_Athlos'!AP8+'5C1AG_Collegiate'!AP8+'5C1M_GEOMidCity'!AP8+'5C1AK_NxtGen'!AP8+'5C1AL_RedRiver'!AP8+'5C1AM_Williams'!AP8+'5C1AN_StLandry'!AP8</f>
        <v>121684</v>
      </c>
      <c r="AR8" s="225">
        <f>'5C1B_DArbonne'!AQ8+'5C1A_Madison'!AQ8+'5C1C_IntlHigh'!AQ8+'5C3_UnvView'!AR8+'5C1F_LCCharter'!AQ8+'5C1E_LFNO'!AQ8+'5C1D_NOMMA'!AQ8+'5C1AE_NobleMinds'!AQ8+'5C1J_JCFAEast'!AQ8+'5C1Q_Advantage'!AQ8+'5C1AF_JCFA-Laf'!AQ8+'5C1W_Willow'!AQ8+'5C1Z_LincolnPrep'!AQ8+'5C1R_Iberville'!AQ8+'5C1N_Delta'!AQ8+'5C1S_LCColPrep'!AQ8+'5C1T_Northeast'!AQ8+'5C1U_AcadianaRen'!AQ8+'5C1I_LAKey'!AQ8+'5C1V_LafRen'!AQ8+'5C1O_Impact'!AQ8+'5C2_LAVCA'!AR8+'5C1H_Southwest'!AQ8+'5C1G_JSClark'!AQ8+'5C1Y_GEOPrep'!AQ8+'5C1AI_Harmony'!AQ8+'5C1AJ_Athlos'!AQ8+'5C1AG_Collegiate'!AQ8+'5C1M_GEOMidCity'!AQ8+'5C1AK_NxtGen'!AQ8+'5C1AL_RedRiver'!AQ8+'5C1AM_Williams'!AQ8+'5C1AN_StLandry'!AQ8</f>
        <v>0</v>
      </c>
      <c r="AS8" s="225">
        <f>'5C1B_DArbonne'!AR8+'5C1A_Madison'!AR8+'5C1C_IntlHigh'!AR8+'5C3_UnvView'!AS8+'5C1F_LCCharter'!AR8+'5C1E_LFNO'!AR8+'5C1D_NOMMA'!AR8+'5C1AE_NobleMinds'!AR8+'5C1J_JCFAEast'!AR8+'5C1Q_Advantage'!AR8+'5C1AF_JCFA-Laf'!AR8+'5C1W_Willow'!AR8+'5C1Z_LincolnPrep'!AR8+'5C1R_Iberville'!AR8+'5C1N_Delta'!AR8+'5C1S_LCColPrep'!AR8+'5C1T_Northeast'!AR8+'5C1U_AcadianaRen'!AR8+'5C1I_LAKey'!AR8+'5C1V_LafRen'!AR8+'5C1O_Impact'!AR8+'5C2_LAVCA'!AS8+'5C1H_Southwest'!AR8+'5C1G_JSClark'!AR8+'5C1Y_GEOPrep'!AR8+'5C1AI_Harmony'!AR8+'5C1AJ_Athlos'!AR8+'5C1AG_Collegiate'!AR8+'5C1M_GEOMidCity'!AR8+'5C1AK_NxtGen'!AR8+'5C1AL_RedRiver'!AR8+'5C1AM_Williams'!AR8+'5C1AN_StLandry'!AR8</f>
        <v>0</v>
      </c>
      <c r="AT8" s="224">
        <f>'5C1B_DArbonne'!AS8+'5C1A_Madison'!AS8+'5C1C_IntlHigh'!AS8+'5C3_UnvView'!AT8+'5C1F_LCCharter'!AS8+'5C1E_LFNO'!AS8+'5C1D_NOMMA'!AS8+'5C1AE_NobleMinds'!AS8+'5C1J_JCFAEast'!AS8+'5C1Q_Advantage'!AS8+'5C1AF_JCFA-Laf'!AS8+'5C1W_Willow'!AS8+'5C1Z_LincolnPrep'!AS8+'5C1R_Iberville'!AS8+'5C1N_Delta'!AS8+'5C1S_LCColPrep'!AS8+'5C1T_Northeast'!AS8+'5C1U_AcadianaRen'!AS8+'5C1I_LAKey'!AS8+'5C1V_LafRen'!AS8+'5C1O_Impact'!AS8+'5C2_LAVCA'!AT8+'5C1H_Southwest'!AS8+'5C1G_JSClark'!AS8+'5C1Y_GEOPrep'!AS8+'5C1AI_Harmony'!AS8+'5C1AJ_Athlos'!AS8+'5C1AG_Collegiate'!AS8+'5C1M_GEOMidCity'!AS8+'5C1AK_NxtGen'!AS8+'5C1AL_RedRiver'!AS8+'5C1AM_Williams'!AS8+'5C1AN_StLandry'!AS8</f>
        <v>10231</v>
      </c>
      <c r="AU8" s="802">
        <f t="shared" ref="AU8:AU71" si="2">AA8+AQ8</f>
        <v>121684</v>
      </c>
      <c r="AV8" s="803">
        <f t="shared" ref="AV8:AV71" si="3">AD8+AT8</f>
        <v>10231</v>
      </c>
      <c r="AW8" s="217">
        <f>'5C1B_DArbonne'!AV8+'5C1A_Madison'!AV8+'5C1C_IntlHigh'!AV8+'5C3_UnvView'!AW8+'5C1F_LCCharter'!AV8+'5C1E_LFNO'!AV8+'5C1D_NOMMA'!AV8+'5C1AE_NobleMinds'!AV8+'5C1J_JCFAEast'!AV8+'5C1Q_Advantage'!AV8+'5C1AF_JCFA-Laf'!AV8+'5C1W_Willow'!AV8+'5C1Z_LincolnPrep'!AV8+'5C1R_Iberville'!AV8+'5C1N_Delta'!AV8+'5C1S_LCColPrep'!AV8+'5C1T_Northeast'!AV8+'5C1U_AcadianaRen'!AV8+'5C1I_LAKey'!AV8+'5C1V_LafRen'!AV8+'5C1O_Impact'!AV8+'5C2_LAVCA'!AW8+'5C1H_Southwest'!AV8+'5C1G_JSClark'!AV8+'5C1Y_GEOPrep'!AV8+'5C1AI_Harmony'!AV8+'5C1AJ_Athlos'!AV8+'5C1AG_Collegiate'!AV8+'5C1M_GEOMidCity'!AV8+'5C1AK_NxtGen'!AV8+'5C1AL_RedRiver'!AV8+'5C1AM_Williams'!AV8+'5C1AN_StLandry'!AV8</f>
        <v>321</v>
      </c>
      <c r="AX8" s="217"/>
      <c r="AY8" s="217">
        <f t="shared" ref="AY8:AY71" si="4">AW8-AX8</f>
        <v>321</v>
      </c>
    </row>
    <row r="9" spans="1:51" ht="16.149999999999999" customHeight="1" x14ac:dyDescent="0.2">
      <c r="A9" s="421">
        <v>3</v>
      </c>
      <c r="B9" s="214" t="s">
        <v>7</v>
      </c>
      <c r="C9" s="215">
        <f>'5C1B_DArbonne'!C9+'5C1A_Madison'!C9+'5C1C_IntlHigh'!C9+'5C3_UnvView'!C9+'5C1F_LCCharter'!C9+'5C1E_LFNO'!C9+'5C1D_NOMMA'!C9+'5C1AE_NobleMinds'!C9+'5C1J_JCFAEast'!C9+'5C1Q_Advantage'!C9+'5C1AF_JCFA-Laf'!C9+'5C1W_Willow'!C9+'5C1Z_LincolnPrep'!C9+'5C1R_Iberville'!C9+'5C1N_Delta'!C9+'5C1S_LCColPrep'!C9+'5C1T_Northeast'!C9+'5C1U_AcadianaRen'!C9+'5C1I_LAKey'!C9+'5C1V_LafRen'!C9+'5C1O_Impact'!C9+'5C2_LAVCA'!C9+'5C1H_Southwest'!C9+'5C1G_JSClark'!C9+'5C1Y_GEOPrep'!C9+'5C1AI_Harmony'!C9+'5C1AJ_Athlos'!C9+'5C1AG_Collegiate'!C9+'5C1M_GEOMidCity'!C9+'5C1AK_NxtGen'!C9+'5C1AL_RedRiver'!C9+'5C1AM_Williams'!C9+'5C1AN_StLandry'!C9</f>
        <v>0</v>
      </c>
      <c r="D9" s="216">
        <f>'9_Per Pupil Summary'!H8</f>
        <v>3993.9981249165958</v>
      </c>
      <c r="E9" s="217">
        <f>'5C1B_DArbonne'!E9+'5C1A_Madison'!E9+'5C1C_IntlHigh'!E9+'5C3_UnvView'!E9+'5C1F_LCCharter'!E9+'5C1E_LFNO'!E9+'5C1D_NOMMA'!E9+'5C1AE_NobleMinds'!E9+'5C1J_JCFAEast'!E9+'5C1Q_Advantage'!E9+'5C1AF_JCFA-Laf'!E9+'5C1W_Willow'!E9+'5C1Z_LincolnPrep'!E9+'5C1R_Iberville'!E9+'5C1N_Delta'!E9+'5C1S_LCColPrep'!E9+'5C1T_Northeast'!E9+'5C1U_AcadianaRen'!E9+'5C1I_LAKey'!E9+'5C1V_LafRen'!E9+'5C1O_Impact'!E9+'5C2_LAVCA'!E9+'5C1H_Southwest'!E9+'5C1G_JSClark'!E9+'5C1Y_GEOPrep'!E9+'5C1AI_Harmony'!E9+'5C1AJ_Athlos'!E9+'5C1AG_Collegiate'!E9+'5C1M_GEOMidCity'!E9+'5C1AK_NxtGen'!E9+'5C1AL_RedRiver'!E9+'5C1AM_Williams'!E9+'5C1AN_StLandry'!E9</f>
        <v>0</v>
      </c>
      <c r="F9" s="218">
        <f>'5C1B_DArbonne'!F9+'5C1A_Madison'!F9+'5C1C_IntlHigh'!F9+'5C3_UnvView'!F9+'5C1F_LCCharter'!F9+'5C1E_LFNO'!F9+'5C1D_NOMMA'!F9+'5C1AE_NobleMinds'!F9+'5C1J_JCFAEast'!F9+'5C1Q_Advantage'!F9+'5C1AF_JCFA-Laf'!F9+'5C1W_Willow'!F9+'5C1Z_LincolnPrep'!F9+'5C1R_Iberville'!F9+'5C1N_Delta'!F9+'5C1S_LCColPrep'!F9+'5C1T_Northeast'!F9+'5C1U_AcadianaRen'!F9+'5C1I_LAKey'!F9+'5C1V_LafRen'!F9+'5C1O_Impact'!F9+'5C2_LAVCA'!F9+'5C1H_Southwest'!F9+'5C1G_JSClark'!F9+'5C1Y_GEOPrep'!F9+'5C1AI_Harmony'!F9+'5C1AJ_Athlos'!F9+'5C1AG_Collegiate'!F9+'5C1M_GEOMidCity'!F9+'5C1AK_NxtGen'!F9+'5C1AL_RedRiver'!F9+'5C1AM_Williams'!F9+'5C1AN_StLandry'!F9</f>
        <v>0</v>
      </c>
      <c r="G9" s="216">
        <f>'9_Per Pupil Summary'!I8</f>
        <v>561.83618462997322</v>
      </c>
      <c r="H9" s="217">
        <f>'5C1B_DArbonne'!H9+'5C1A_Madison'!H9+'5C1C_IntlHigh'!H9+'5C3_UnvView'!H9+'5C1F_LCCharter'!H9+'5C1E_LFNO'!H9+'5C1D_NOMMA'!H9+'5C1AE_NobleMinds'!H9+'5C1J_JCFAEast'!H9+'5C1Q_Advantage'!H9+'5C1AF_JCFA-Laf'!H9+'5C1W_Willow'!H9+'5C1Z_LincolnPrep'!H9+'5C1R_Iberville'!H9+'5C1N_Delta'!H9+'5C1S_LCColPrep'!H9+'5C1T_Northeast'!H9+'5C1U_AcadianaRen'!H9+'5C1I_LAKey'!H9+'5C1V_LafRen'!H9+'5C1O_Impact'!H9+'5C2_LAVCA'!H9+'5C1H_Southwest'!H9+'5C1G_JSClark'!H9+'5C1Y_GEOPrep'!H9+'5C1AI_Harmony'!H9+'5C1AJ_Athlos'!H9+'5C1AG_Collegiate'!H9+'5C1M_GEOMidCity'!H9+'5C1AK_NxtGen'!H9+'5C1AL_RedRiver'!H9+'5C1AM_Williams'!H9+'5C1AN_StLandry'!H9</f>
        <v>0</v>
      </c>
      <c r="I9" s="218">
        <f>'5C1B_DArbonne'!I9+'5C1A_Madison'!I9+'5C1C_IntlHigh'!I9+'5C3_UnvView'!I9+'5C1F_LCCharter'!I9+'5C1E_LFNO'!I9+'5C1D_NOMMA'!I9+'5C1AE_NobleMinds'!I9+'5C1J_JCFAEast'!I9+'5C1Q_Advantage'!I9+'5C1AF_JCFA-Laf'!I9+'5C1W_Willow'!I9+'5C1Z_LincolnPrep'!I9+'5C1R_Iberville'!I9+'5C1N_Delta'!I9+'5C1S_LCColPrep'!I9+'5C1T_Northeast'!I9+'5C1U_AcadianaRen'!I9+'5C1I_LAKey'!I9+'5C1V_LafRen'!I9+'5C1O_Impact'!I9+'5C2_LAVCA'!I9+'5C1H_Southwest'!I9+'5C1G_JSClark'!I9+'5C1Y_GEOPrep'!I9+'5C1AI_Harmony'!I9+'5C1AJ_Athlos'!I9+'5C1AG_Collegiate'!I9+'5C1M_GEOMidCity'!I9+'5C1AK_NxtGen'!I9+'5C1AL_RedRiver'!I9+'5C1AM_Williams'!I9+'5C1AN_StLandry'!I9</f>
        <v>0</v>
      </c>
      <c r="J9" s="216">
        <f>'9_Per Pupil Summary'!J8</f>
        <v>153.22805035362904</v>
      </c>
      <c r="K9" s="217">
        <f>'5C1B_DArbonne'!K9+'5C1A_Madison'!K9+'5C1C_IntlHigh'!K9+'5C3_UnvView'!K9+'5C1F_LCCharter'!K9+'5C1E_LFNO'!K9+'5C1D_NOMMA'!K9+'5C1AE_NobleMinds'!K9+'5C1J_JCFAEast'!K9+'5C1Q_Advantage'!K9+'5C1AF_JCFA-Laf'!K9+'5C1W_Willow'!K9+'5C1Z_LincolnPrep'!K9+'5C1R_Iberville'!K9+'5C1N_Delta'!K9+'5C1S_LCColPrep'!K9+'5C1T_Northeast'!K9+'5C1U_AcadianaRen'!K9+'5C1I_LAKey'!K9+'5C1V_LafRen'!K9+'5C1O_Impact'!K9+'5C2_LAVCA'!K9+'5C1H_Southwest'!K9+'5C1G_JSClark'!K9+'5C1Y_GEOPrep'!K9+'5C1AI_Harmony'!K9+'5C1AJ_Athlos'!K9+'5C1AG_Collegiate'!K9+'5C1M_GEOMidCity'!K9+'5C1AK_NxtGen'!K9+'5C1AL_RedRiver'!K9+'5C1AM_Williams'!K9+'5C1AN_StLandry'!K9</f>
        <v>0</v>
      </c>
      <c r="L9" s="218">
        <f>'5C1B_DArbonne'!L9+'5C1A_Madison'!L9+'5C1C_IntlHigh'!L9+'5C3_UnvView'!L9+'5C1F_LCCharter'!L9+'5C1E_LFNO'!L9+'5C1D_NOMMA'!L9+'5C1AE_NobleMinds'!L9+'5C1J_JCFAEast'!L9+'5C1Q_Advantage'!L9+'5C1AF_JCFA-Laf'!L9+'5C1W_Willow'!L9+'5C1Z_LincolnPrep'!L9+'5C1R_Iberville'!L9+'5C1N_Delta'!L9+'5C1S_LCColPrep'!L9+'5C1T_Northeast'!L9+'5C1U_AcadianaRen'!L9+'5C1I_LAKey'!L9+'5C1V_LafRen'!L9+'5C1O_Impact'!L9+'5C2_LAVCA'!L9+'5C1H_Southwest'!L9+'5C1G_JSClark'!L9+'5C1Y_GEOPrep'!L9+'5C1AI_Harmony'!L9+'5C1AJ_Athlos'!L9+'5C1AG_Collegiate'!L9+'5C1M_GEOMidCity'!L9+'5C1AK_NxtGen'!L9+'5C1AL_RedRiver'!L9+'5C1AM_Williams'!L9+'5C1AN_StLandry'!L9</f>
        <v>0</v>
      </c>
      <c r="M9" s="216">
        <f>'9_Per Pupil Summary'!K8</f>
        <v>3830.7012588407251</v>
      </c>
      <c r="N9" s="217">
        <f>'5C1B_DArbonne'!N9+'5C1A_Madison'!N9+'5C1C_IntlHigh'!N9+'5C3_UnvView'!N9+'5C1F_LCCharter'!N9+'5C1E_LFNO'!N9+'5C1D_NOMMA'!N9+'5C1AE_NobleMinds'!N9+'5C1J_JCFAEast'!N9+'5C1Q_Advantage'!N9+'5C1AF_JCFA-Laf'!N9+'5C1W_Willow'!N9+'5C1Z_LincolnPrep'!N9+'5C1R_Iberville'!N9+'5C1N_Delta'!N9+'5C1S_LCColPrep'!N9+'5C1T_Northeast'!N9+'5C1U_AcadianaRen'!N9+'5C1I_LAKey'!N9+'5C1V_LafRen'!N9+'5C1O_Impact'!N9+'5C2_LAVCA'!N9+'5C1H_Southwest'!N9+'5C1G_JSClark'!N9+'5C1Y_GEOPrep'!N9+'5C1AI_Harmony'!N9+'5C1AJ_Athlos'!N9+'5C1AG_Collegiate'!N9+'5C1M_GEOMidCity'!N9+'5C1AK_NxtGen'!N9+'5C1AL_RedRiver'!N9+'5C1AM_Williams'!N9+'5C1AN_StLandry'!N9</f>
        <v>0</v>
      </c>
      <c r="O9" s="218">
        <f>'5C1B_DArbonne'!O9+'5C1A_Madison'!O9+'5C1C_IntlHigh'!O9+'5C3_UnvView'!O9+'5C1F_LCCharter'!O9+'5C1E_LFNO'!O9+'5C1D_NOMMA'!O9+'5C1AE_NobleMinds'!O9+'5C1J_JCFAEast'!O9+'5C1Q_Advantage'!O9+'5C1AF_JCFA-Laf'!O9+'5C1W_Willow'!O9+'5C1Z_LincolnPrep'!O9+'5C1R_Iberville'!O9+'5C1N_Delta'!O9+'5C1S_LCColPrep'!O9+'5C1T_Northeast'!O9+'5C1U_AcadianaRen'!O9+'5C1I_LAKey'!O9+'5C1V_LafRen'!O9+'5C1O_Impact'!O9+'5C2_LAVCA'!O9+'5C1H_Southwest'!O9+'5C1G_JSClark'!O9+'5C1Y_GEOPrep'!O9+'5C1AI_Harmony'!O9+'5C1AJ_Athlos'!O9+'5C1AG_Collegiate'!O9+'5C1M_GEOMidCity'!O9+'5C1AK_NxtGen'!O9+'5C1AL_RedRiver'!O9+'5C1AM_Williams'!O9+'5C1AN_StLandry'!O9</f>
        <v>0</v>
      </c>
      <c r="P9" s="216">
        <f>'9_Per Pupil Summary'!L8</f>
        <v>1532.2805035362899</v>
      </c>
      <c r="Q9" s="217">
        <f>'5C1B_DArbonne'!Q9+'5C1A_Madison'!Q9+'5C1C_IntlHigh'!Q9+'5C3_UnvView'!Q9+'5C1F_LCCharter'!Q9+'5C1E_LFNO'!Q9+'5C1D_NOMMA'!Q9+'5C1AE_NobleMinds'!Q9+'5C1J_JCFAEast'!Q9+'5C1Q_Advantage'!Q9+'5C1AF_JCFA-Laf'!Q9+'5C1W_Willow'!Q9+'5C1Z_LincolnPrep'!Q9+'5C1R_Iberville'!Q9+'5C1N_Delta'!Q9+'5C1S_LCColPrep'!Q9+'5C1T_Northeast'!Q9+'5C1U_AcadianaRen'!Q9+'5C1I_LAKey'!Q9+'5C1V_LafRen'!Q9+'5C1O_Impact'!Q9+'5C2_LAVCA'!Q9+'5C1H_Southwest'!Q9+'5C1G_JSClark'!Q9+'5C1Y_GEOPrep'!Q9+'5C1AI_Harmony'!Q9+'5C1AJ_Athlos'!Q9+'5C1AG_Collegiate'!Q9+'5C1M_GEOMidCity'!Q9+'5C1AK_NxtGen'!Q9+'5C1AL_RedRiver'!Q9+'5C1AM_Williams'!Q9+'5C1AN_StLandry'!Q9</f>
        <v>0</v>
      </c>
      <c r="R9" s="219">
        <f>'5C1B_DArbonne'!R9+'5C1A_Madison'!R9+'5C1C_IntlHigh'!R9+'5C3_UnvView'!R9+'5C1F_LCCharter'!R9+'5C1E_LFNO'!R9+'5C1D_NOMMA'!R9+'5C1AE_NobleMinds'!R9+'5C1J_JCFAEast'!R9+'5C1Q_Advantage'!R9+'5C1AF_JCFA-Laf'!R9+'5C1W_Willow'!R9+'5C1Z_LincolnPrep'!R9+'5C1R_Iberville'!R9+'5C1N_Delta'!R9+'5C1S_LCColPrep'!R9+'5C1T_Northeast'!R9+'5C1U_AcadianaRen'!R9+'5C1I_LAKey'!R9+'5C1V_LafRen'!R9+'5C1O_Impact'!R9+'5C2_LAVCA'!R9+'5C1H_Southwest'!R9+'5C1G_JSClark'!R9+'5C1Y_GEOPrep'!R9+'5C1AI_Harmony'!R9+'5C1AJ_Athlos'!R9+'5C1AG_Collegiate'!R9+'5C1M_GEOMidCity'!R9+'5C1AK_NxtGen'!R9+'5C1AL_RedRiver'!R9+'5C1AM_Williams'!R9+'5C1AN_StLandry'!R9</f>
        <v>838929</v>
      </c>
      <c r="S9" s="884">
        <f>'5C3_UnvView'!S9+'5C2_LAVCA'!S9</f>
        <v>67158</v>
      </c>
      <c r="T9" s="216">
        <f>'5C1B_DArbonne'!S9+'5C1A_Madison'!S9+'5C1C_IntlHigh'!S9+'5C3_UnvView'!T9+'5C1F_LCCharter'!S9+'5C1E_LFNO'!S9+'5C1D_NOMMA'!S9+'5C1AE_NobleMinds'!S9+'5C1J_JCFAEast'!S9+'5C1Q_Advantage'!S9+'5C1AF_JCFA-Laf'!S9+'5C1W_Willow'!S9+'5C1Z_LincolnPrep'!S9+'5C1R_Iberville'!S9+'5C1N_Delta'!S9+'5C1S_LCColPrep'!S9+'5C1T_Northeast'!S9+'5C1U_AcadianaRen'!S9+'5C1I_LAKey'!S9+'5C1V_LafRen'!S9+'5C1O_Impact'!S9+'5C2_LAVCA'!T9+'5C1H_Southwest'!S9+'5C1G_JSClark'!S9+'5C1Y_GEOPrep'!S9+'5C1AI_Harmony'!S9+'5C1AJ_Athlos'!S9+'5C1AG_Collegiate'!S9+'5C1M_GEOMidCity'!S9+'5C1AK_NxtGen'!S9+'5C1AL_RedRiver'!S9+'5C1AM_Williams'!S9+'5C1AN_StLandry'!S9</f>
        <v>-6518</v>
      </c>
      <c r="U9" s="216">
        <f>'5C1B_DArbonne'!T9+'5C1A_Madison'!T9+'5C1C_IntlHigh'!T9+'5C3_UnvView'!U9+'5C1F_LCCharter'!T9+'5C1E_LFNO'!T9+'5C1D_NOMMA'!T9+'5C1AE_NobleMinds'!T9+'5C1J_JCFAEast'!T9+'5C1Q_Advantage'!T9+'5C1AF_JCFA-Laf'!T9+'5C1W_Willow'!T9+'5C1Z_LincolnPrep'!T9+'5C1R_Iberville'!T9+'5C1N_Delta'!T9+'5C1S_LCColPrep'!T9+'5C1T_Northeast'!T9+'5C1U_AcadianaRen'!T9+'5C1I_LAKey'!T9+'5C1V_LafRen'!T9+'5C1O_Impact'!T9+'5C2_LAVCA'!U9+'5C1H_Southwest'!T9+'5C1G_JSClark'!T9+'5C1Y_GEOPrep'!T9+'5C1AI_Harmony'!T9+'5C1AJ_Athlos'!T9+'5C1AG_Collegiate'!T9+'5C1M_GEOMidCity'!T9+'5C1AK_NxtGen'!T9+'5C1AL_RedRiver'!T9+'5C1AM_Williams'!T9+'5C1AN_StLandry'!T9</f>
        <v>0</v>
      </c>
      <c r="V9" s="220">
        <f>'5C1B_DArbonne'!U9+'5C1A_Madison'!U9+'5C1C_IntlHigh'!U9+'5C3_UnvView'!V9+'5C1F_LCCharter'!U9+'5C1E_LFNO'!U9+'5C1D_NOMMA'!U9+'5C1AE_NobleMinds'!U9+'5C1J_JCFAEast'!U9+'5C1Q_Advantage'!U9+'5C1AF_JCFA-Laf'!U9+'5C1W_Willow'!U9+'5C1Z_LincolnPrep'!U9+'5C1R_Iberville'!U9+'5C1N_Delta'!U9+'5C1S_LCColPrep'!U9+'5C1T_Northeast'!U9+'5C1U_AcadianaRen'!U9+'5C1I_LAKey'!U9+'5C1V_LafRen'!U9+'5C1O_Impact'!U9+'5C2_LAVCA'!V9+'5C1H_Southwest'!U9+'5C1G_JSClark'!U9+'5C1Y_GEOPrep'!U9+'5C1AI_Harmony'!U9+'5C1AJ_Athlos'!U9+'5C1AG_Collegiate'!U9+'5C1M_GEOMidCity'!U9+'5C1AK_NxtGen'!U9+'5C1AL_RedRiver'!U9+'5C1AM_Williams'!U9+'5C1AN_StLandry'!U9</f>
        <v>0</v>
      </c>
      <c r="W9" s="219">
        <f>'5C1B_DArbonne'!V9+'5C1A_Madison'!V9+'5C1C_IntlHigh'!V9+'5C3_UnvView'!W9+'5C1F_LCCharter'!V9+'5C1E_LFNO'!V9+'5C1D_NOMMA'!V9+'5C1AE_NobleMinds'!V9+'5C1J_JCFAEast'!V9+'5C1Q_Advantage'!V9+'5C1AF_JCFA-Laf'!V9+'5C1W_Willow'!V9+'5C1Z_LincolnPrep'!V9+'5C1R_Iberville'!V9+'5C1N_Delta'!V9+'5C1S_LCColPrep'!V9+'5C1T_Northeast'!V9+'5C1U_AcadianaRen'!V9+'5C1I_LAKey'!V9+'5C1V_LafRen'!V9+'5C1O_Impact'!V9+'5C2_LAVCA'!W9+'5C1H_Southwest'!V9+'5C1G_JSClark'!V9+'5C1Y_GEOPrep'!V9+'5C1AI_Harmony'!V9+'5C1AJ_Athlos'!V9+'5C1AG_Collegiate'!V9+'5C1M_GEOMidCity'!V9+'5C1AK_NxtGen'!V9+'5C1AL_RedRiver'!V9+'5C1AM_Williams'!V9+'5C1AN_StLandry'!V9</f>
        <v>0</v>
      </c>
      <c r="X9" s="217">
        <f>'5C1B_DArbonne'!W9+'5C1A_Madison'!W9+'5C1C_IntlHigh'!W9+'5C3_UnvView'!X9+'5C1F_LCCharter'!W9+'5C1E_LFNO'!W9+'5C1D_NOMMA'!W9+'5C1AE_NobleMinds'!W9+'5C1J_JCFAEast'!W9+'5C1Q_Advantage'!W9+'5C1AF_JCFA-Laf'!W9+'5C1W_Willow'!W9+'5C1Z_LincolnPrep'!W9+'5C1R_Iberville'!W9+'5C1N_Delta'!W9+'5C1S_LCColPrep'!W9+'5C1T_Northeast'!W9+'5C1U_AcadianaRen'!W9+'5C1I_LAKey'!W9+'5C1V_LafRen'!W9+'5C1O_Impact'!W9+'5C2_LAVCA'!X9+'5C1H_Southwest'!W9+'5C1G_JSClark'!W9+'5C1Y_GEOPrep'!W9+'5C1AI_Harmony'!W9+'5C1AJ_Athlos'!W9+'5C1AG_Collegiate'!W9+'5C1M_GEOMidCity'!W9+'5C1AK_NxtGen'!W9+'5C1AL_RedRiver'!W9+'5C1AM_Williams'!W9+'5C1AN_StLandry'!W9</f>
        <v>0</v>
      </c>
      <c r="Y9" s="219">
        <f>'5C1B_DArbonne'!X9+'5C1A_Madison'!X9+'5C1C_IntlHigh'!X9+'5C3_UnvView'!Y9+'5C1F_LCCharter'!X9+'5C1E_LFNO'!X9+'5C1D_NOMMA'!X9+'5C1AE_NobleMinds'!X9+'5C1J_JCFAEast'!X9+'5C1Q_Advantage'!X9+'5C1AF_JCFA-Laf'!X9+'5C1W_Willow'!X9+'5C1Z_LincolnPrep'!X9+'5C1R_Iberville'!X9+'5C1N_Delta'!X9+'5C1S_LCColPrep'!X9+'5C1T_Northeast'!X9+'5C1U_AcadianaRen'!X9+'5C1I_LAKey'!X9+'5C1V_LafRen'!X9+'5C1O_Impact'!X9+'5C2_LAVCA'!Y9+'5C1H_Southwest'!X9+'5C1G_JSClark'!X9+'5C1Y_GEOPrep'!X9+'5C1AI_Harmony'!X9+'5C1AJ_Athlos'!X9+'5C1AG_Collegiate'!X9+'5C1M_GEOMidCity'!X9+'5C1AK_NxtGen'!X9+'5C1AL_RedRiver'!X9+'5C1AM_Williams'!X9+'5C1AN_StLandry'!X9</f>
        <v>0</v>
      </c>
      <c r="Z9" s="216">
        <f>'5C1B_DArbonne'!Y9+'5C1A_Madison'!Y9+'5C1C_IntlHigh'!Y9+'5C3_UnvView'!Z9+'5C1F_LCCharter'!Y9+'5C1E_LFNO'!Y9+'5C1D_NOMMA'!Y9+'5C1AE_NobleMinds'!Y9+'5C1J_JCFAEast'!Y9+'5C1Q_Advantage'!Y9+'5C1AF_JCFA-Laf'!Y9+'5C1W_Willow'!Y9+'5C1Z_LincolnPrep'!Y9+'5C1R_Iberville'!Y9+'5C1N_Delta'!Y9+'5C1S_LCColPrep'!Y9+'5C1T_Northeast'!Y9+'5C1U_AcadianaRen'!Y9+'5C1I_LAKey'!Y9+'5C1V_LafRen'!Y9+'5C1O_Impact'!Y9+'5C2_LAVCA'!Z9+'5C1H_Southwest'!Y9+'5C1G_JSClark'!Y9+'5C1Y_GEOPrep'!Y9+'5C1AI_Harmony'!Y9+'5C1AJ_Athlos'!Y9+'5C1AG_Collegiate'!Y9+'5C1M_GEOMidCity'!Y9+'5C1AK_NxtGen'!Y9+'5C1AL_RedRiver'!Y9+'5C1AM_Williams'!Y9+'5C1AN_StLandry'!Y9</f>
        <v>0</v>
      </c>
      <c r="AA9" s="219">
        <f>'5C1B_DArbonne'!Z9+'5C1A_Madison'!Z9+'5C1C_IntlHigh'!Z9+'5C3_UnvView'!AA9+'5C1F_LCCharter'!Z9+'5C1E_LFNO'!Z9+'5C1D_NOMMA'!Z9+'5C1AE_NobleMinds'!Z9+'5C1J_JCFAEast'!Z9+'5C1Q_Advantage'!Z9+'5C1AF_JCFA-Laf'!Z9+'5C1W_Willow'!Z9+'5C1Z_LincolnPrep'!Z9+'5C1R_Iberville'!Z9+'5C1N_Delta'!Z9+'5C1S_LCColPrep'!Z9+'5C1T_Northeast'!Z9+'5C1U_AcadianaRen'!Z9+'5C1I_LAKey'!Z9+'5C1V_LafRen'!Z9+'5C1O_Impact'!Z9+'5C2_LAVCA'!AA9+'5C1H_Southwest'!Z9+'5C1G_JSClark'!Z9+'5C1Y_GEOPrep'!Z9+'5C1AI_Harmony'!Z9+'5C1AJ_Athlos'!Z9+'5C1AG_Collegiate'!Z9+'5C1M_GEOMidCity'!Z9+'5C1AK_NxtGen'!Z9+'5C1AL_RedRiver'!Z9+'5C1AM_Williams'!Z9+'5C1AN_StLandry'!Z9</f>
        <v>0</v>
      </c>
      <c r="AB9" s="216">
        <f>'5C1B_DArbonne'!AA9+'5C1A_Madison'!AA9+'5C1C_IntlHigh'!AA9+'5C3_UnvView'!AB9+'5C1F_LCCharter'!AA9+'5C1E_LFNO'!AA9+'5C1D_NOMMA'!AA9+'5C1AE_NobleMinds'!AA9+'5C1J_JCFAEast'!AA9+'5C1Q_Advantage'!AA9+'5C1AF_JCFA-Laf'!AA9+'5C1W_Willow'!AA9+'5C1Z_LincolnPrep'!AA9+'5C1R_Iberville'!AA9+'5C1N_Delta'!AA9+'5C1S_LCColPrep'!AA9+'5C1T_Northeast'!AA9+'5C1U_AcadianaRen'!AA9+'5C1I_LAKey'!AA9+'5C1V_LafRen'!AA9+'5C1O_Impact'!AA9+'5C2_LAVCA'!AB9+'5C1H_Southwest'!AA9+'5C1G_JSClark'!AA9+'5C1Y_GEOPrep'!AA9+'5C1AI_Harmony'!AA9+'5C1AJ_Athlos'!AA9+'5C1AG_Collegiate'!AA9+'5C1M_GEOMidCity'!AA9+'5C1AK_NxtGen'!AA9+'5C1AL_RedRiver'!AA9+'5C1AM_Williams'!AA9+'5C1AN_StLandry'!AA9</f>
        <v>0</v>
      </c>
      <c r="AC9" s="216">
        <f>'5C1B_DArbonne'!AB9+'5C1A_Madison'!AB9+'5C1C_IntlHigh'!AB9+'5C3_UnvView'!AC9+'5C1F_LCCharter'!AB9+'5C1E_LFNO'!AB9+'5C1D_NOMMA'!AB9+'5C1AE_NobleMinds'!AB9+'5C1J_JCFAEast'!AB9+'5C1Q_Advantage'!AB9+'5C1AF_JCFA-Laf'!AB9+'5C1W_Willow'!AB9+'5C1Z_LincolnPrep'!AB9+'5C1R_Iberville'!AB9+'5C1N_Delta'!AB9+'5C1S_LCColPrep'!AB9+'5C1T_Northeast'!AB9+'5C1U_AcadianaRen'!AB9+'5C1I_LAKey'!AB9+'5C1V_LafRen'!AB9+'5C1O_Impact'!AB9+'5C2_LAVCA'!AC9+'5C1H_Southwest'!AB9+'5C1G_JSClark'!AB9+'5C1Y_GEOPrep'!AB9+'5C1AI_Harmony'!AB9+'5C1AJ_Athlos'!AB9+'5C1AG_Collegiate'!AB9+'5C1M_GEOMidCity'!AB9+'5C1AK_NxtGen'!AB9+'5C1AL_RedRiver'!AB9+'5C1AM_Williams'!AB9+'5C1AN_StLandry'!AB9</f>
        <v>0</v>
      </c>
      <c r="AD9" s="219">
        <f>'5C1B_DArbonne'!AC9+'5C1A_Madison'!AC9+'5C1C_IntlHigh'!AC9+'5C3_UnvView'!AD9+'5C1F_LCCharter'!AC9+'5C1E_LFNO'!AC9+'5C1D_NOMMA'!AC9+'5C1AE_NobleMinds'!AC9+'5C1J_JCFAEast'!AC9+'5C1Q_Advantage'!AC9+'5C1AF_JCFA-Laf'!AC9+'5C1W_Willow'!AC9+'5C1Z_LincolnPrep'!AC9+'5C1R_Iberville'!AC9+'5C1N_Delta'!AC9+'5C1S_LCColPrep'!AC9+'5C1T_Northeast'!AC9+'5C1U_AcadianaRen'!AC9+'5C1I_LAKey'!AC9+'5C1V_LafRen'!AC9+'5C1O_Impact'!AC9+'5C2_LAVCA'!AD9+'5C1H_Southwest'!AC9+'5C1G_JSClark'!AC9+'5C1Y_GEOPrep'!AC9+'5C1AI_Harmony'!AC9+'5C1AJ_Athlos'!AC9+'5C1AG_Collegiate'!AC9+'5C1M_GEOMidCity'!AC9+'5C1AK_NxtGen'!AC9+'5C1AL_RedRiver'!AC9+'5C1AM_Williams'!AC9+'5C1AN_StLandry'!AC9</f>
        <v>0</v>
      </c>
      <c r="AE9" s="222">
        <f>'5C1B_DArbonne'!AD9+'5C1A_Madison'!AD9+'5C1C_IntlHigh'!AD9+'5C3_UnvView'!AE9+'5C1F_LCCharter'!AD9+'5C1E_LFNO'!AD9+'5C1D_NOMMA'!AD9+'5C1AE_NobleMinds'!AD9+'5C1J_JCFAEast'!AD9+'5C1Q_Advantage'!AD9+'5C1AF_JCFA-Laf'!AD9+'5C1W_Willow'!AD9+'5C1Z_LincolnPrep'!AD9+'5C1R_Iberville'!AD9+'5C1N_Delta'!AD9+'5C1S_LCColPrep'!AD9+'5C1T_Northeast'!AD9+'5C1U_AcadianaRen'!AD9+'5C1I_LAKey'!AD9+'5C1V_LafRen'!AD9+'5C1O_Impact'!AD9+'5C2_LAVCA'!AE9+'5C1H_Southwest'!AD9+'5C1G_JSClark'!AD9+'5C1Y_GEOPrep'!AD9+'5C1AI_Harmony'!AD9+'5C1AJ_Athlos'!AD9+'5C1AG_Collegiate'!AD9+'5C1M_GEOMidCity'!AD9+'5C1AK_NxtGen'!AD9+'5C1AL_RedRiver'!AD9+'5C1AM_Williams'!AD9+'5C1AN_StLandry'!AD9</f>
        <v>0</v>
      </c>
      <c r="AF9" s="223">
        <f>'9_Per Pupil Summary'!N8</f>
        <v>7181</v>
      </c>
      <c r="AG9" s="224">
        <f>'5C1B_DArbonne'!AF9+'5C1A_Madison'!AF9+'5C1C_IntlHigh'!AF9+'5C3_UnvView'!AG9+'5C1F_LCCharter'!AF9+'5C1E_LFNO'!AF9+'5C1D_NOMMA'!AF9+'5C1AE_NobleMinds'!AF9+'5C1J_JCFAEast'!AF9+'5C1Q_Advantage'!AF9+'5C1AF_JCFA-Laf'!AF9+'5C1W_Willow'!AF9+'5C1Z_LincolnPrep'!AF9+'5C1R_Iberville'!AF9+'5C1N_Delta'!AF9+'5C1S_LCColPrep'!AF9+'5C1T_Northeast'!AF9+'5C1U_AcadianaRen'!AF9+'5C1I_LAKey'!AF9+'5C1V_LafRen'!AF9+'5C1O_Impact'!AF9+'5C2_LAVCA'!AG9+'5C1H_Southwest'!AF9+'5C1G_JSClark'!AF9+'5C1Y_GEOPrep'!AF9+'5C1AI_Harmony'!AF9+'5C1AJ_Athlos'!AF9+'5C1AG_Collegiate'!AF9+'5C1M_GEOMidCity'!AF9+'5C1AK_NxtGen'!AF9+'5C1AL_RedRiver'!AF9+'5C1AM_Williams'!AF9+'5C1AN_StLandry'!AF9</f>
        <v>0</v>
      </c>
      <c r="AH9" s="215">
        <f>'5C1B_DArbonne'!AG9+'5C1A_Madison'!AG9+'5C1C_IntlHigh'!AG9+'5C3_UnvView'!AH9+'5C1F_LCCharter'!AG9+'5C1E_LFNO'!AG9+'5C1D_NOMMA'!AG9+'5C1AE_NobleMinds'!AG9+'5C1J_JCFAEast'!AG9+'5C1Q_Advantage'!AG9+'5C1AF_JCFA-Laf'!AG9+'5C1W_Willow'!AG9+'5C1Z_LincolnPrep'!AG9+'5C1R_Iberville'!AG9+'5C1N_Delta'!AG9+'5C1S_LCColPrep'!AG9+'5C1T_Northeast'!AG9+'5C1U_AcadianaRen'!AG9+'5C1I_LAKey'!AG9+'5C1V_LafRen'!AG9+'5C1O_Impact'!AG9+'5C2_LAVCA'!AH9+'5C1H_Southwest'!AG9+'5C1G_JSClark'!AG9+'5C1Y_GEOPrep'!AG9+'5C1AI_Harmony'!AG9+'5C1AJ_Athlos'!AG9+'5C1AG_Collegiate'!AG9+'5C1M_GEOMidCity'!AG9+'5C1AK_NxtGen'!AG9+'5C1AL_RedRiver'!AG9+'5C1AM_Williams'!AG9+'5C1AN_StLandry'!AG9</f>
        <v>0</v>
      </c>
      <c r="AI9" s="223">
        <f>'5C1B_DArbonne'!AH9+'5C1A_Madison'!AH9+'5C1C_IntlHigh'!AH9+'5C3_UnvView'!AI9+'5C1F_LCCharter'!AH9+'5C1E_LFNO'!AH9+'5C1D_NOMMA'!AH9+'5C1AE_NobleMinds'!AH9+'5C1J_JCFAEast'!AH9+'5C1Q_Advantage'!AH9+'5C1AF_JCFA-Laf'!AH9+'5C1W_Willow'!AH9+'5C1Z_LincolnPrep'!AH9+'5C1R_Iberville'!AH9+'5C1N_Delta'!AH9+'5C1S_LCColPrep'!AH9+'5C1T_Northeast'!AH9+'5C1U_AcadianaRen'!AH9+'5C1I_LAKey'!AH9+'5C1V_LafRen'!AH9+'5C1O_Impact'!AH9+'5C2_LAVCA'!AI9+'5C1H_Southwest'!AH9+'5C1G_JSClark'!AH9+'5C1Y_GEOPrep'!AH9+'5C1AI_Harmony'!AH9+'5C1AJ_Athlos'!AH9+'5C1AG_Collegiate'!AH9+'5C1M_GEOMidCity'!AH9+'5C1AK_NxtGen'!AH9+'5C1AL_RedRiver'!AH9+'5C1AM_Williams'!AH9+'5C1AN_StLandry'!AH9</f>
        <v>0</v>
      </c>
      <c r="AJ9" s="215">
        <f>'5C1B_DArbonne'!AI9+'5C1A_Madison'!AI9+'5C1C_IntlHigh'!AI9+'5C3_UnvView'!AJ9+'5C1F_LCCharter'!AI9+'5C1E_LFNO'!AI9+'5C1D_NOMMA'!AI9+'5C1AE_NobleMinds'!AI9+'5C1J_JCFAEast'!AI9+'5C1Q_Advantage'!AI9+'5C1AF_JCFA-Laf'!AI9+'5C1W_Willow'!AI9+'5C1Z_LincolnPrep'!AI9+'5C1R_Iberville'!AI9+'5C1N_Delta'!AI9+'5C1S_LCColPrep'!AI9+'5C1T_Northeast'!AI9+'5C1U_AcadianaRen'!AI9+'5C1I_LAKey'!AI9+'5C1V_LafRen'!AI9+'5C1O_Impact'!AI9+'5C2_LAVCA'!AJ9+'5C1H_Southwest'!AI9+'5C1G_JSClark'!AI9+'5C1Y_GEOPrep'!AI9+'5C1AI_Harmony'!AI9+'5C1AJ_Athlos'!AI9+'5C1AG_Collegiate'!AI9+'5C1M_GEOMidCity'!AI9+'5C1AK_NxtGen'!AI9+'5C1AL_RedRiver'!AI9+'5C1AM_Williams'!AI9+'5C1AN_StLandry'!AI9</f>
        <v>0</v>
      </c>
      <c r="AK9" s="225">
        <f>'5C1B_DArbonne'!AJ9+'5C1A_Madison'!AJ9+'5C1C_IntlHigh'!AJ9+'5C3_UnvView'!AK9+'5C1F_LCCharter'!AJ9+'5C1E_LFNO'!AJ9+'5C1D_NOMMA'!AJ9+'5C1AE_NobleMinds'!AJ9+'5C1J_JCFAEast'!AJ9+'5C1Q_Advantage'!AJ9+'5C1AF_JCFA-Laf'!AJ9+'5C1W_Willow'!AJ9+'5C1Z_LincolnPrep'!AJ9+'5C1R_Iberville'!AJ9+'5C1N_Delta'!AJ9+'5C1S_LCColPrep'!AJ9+'5C1T_Northeast'!AJ9+'5C1U_AcadianaRen'!AJ9+'5C1I_LAKey'!AJ9+'5C1V_LafRen'!AJ9+'5C1O_Impact'!AJ9+'5C2_LAVCA'!AK9+'5C1H_Southwest'!AJ9+'5C1G_JSClark'!AJ9+'5C1Y_GEOPrep'!AJ9+'5C1AI_Harmony'!AJ9+'5C1AJ_Athlos'!AJ9+'5C1AG_Collegiate'!AJ9+'5C1M_GEOMidCity'!AJ9+'5C1AK_NxtGen'!AJ9+'5C1AL_RedRiver'!AJ9+'5C1AM_Williams'!AJ9+'5C1AN_StLandry'!AJ9</f>
        <v>0</v>
      </c>
      <c r="AL9" s="226">
        <f>'5C1B_DArbonne'!AK9+'5C1A_Madison'!AK9+'5C1C_IntlHigh'!AK9+'5C3_UnvView'!AL9+'5C1F_LCCharter'!AK9+'5C1E_LFNO'!AK9+'5C1D_NOMMA'!AK9+'5C1AE_NobleMinds'!AK9+'5C1J_JCFAEast'!AK9+'5C1Q_Advantage'!AK9+'5C1AF_JCFA-Laf'!AK9+'5C1W_Willow'!AK9+'5C1Z_LincolnPrep'!AK9+'5C1R_Iberville'!AK9+'5C1N_Delta'!AK9+'5C1S_LCColPrep'!AK9+'5C1T_Northeast'!AK9+'5C1U_AcadianaRen'!AK9+'5C1I_LAKey'!AK9+'5C1V_LafRen'!AK9+'5C1O_Impact'!AK9+'5C2_LAVCA'!AL9+'5C1H_Southwest'!AK9+'5C1G_JSClark'!AK9+'5C1Y_GEOPrep'!AK9+'5C1AI_Harmony'!AK9+'5C1AJ_Athlos'!AK9+'5C1AG_Collegiate'!AK9+'5C1M_GEOMidCity'!AK9+'5C1AK_NxtGen'!AK9+'5C1AL_RedRiver'!AK9+'5C1AM_Williams'!AK9+'5C1AN_StLandry'!AK9</f>
        <v>0</v>
      </c>
      <c r="AM9" s="224">
        <f>'5C1B_DArbonne'!AL9+'5C1A_Madison'!AL9+'5C1C_IntlHigh'!AL9+'5C3_UnvView'!AM9+'5C1F_LCCharter'!AL9+'5C1E_LFNO'!AL9+'5C1D_NOMMA'!AL9+'5C1AE_NobleMinds'!AL9+'5C1J_JCFAEast'!AL9+'5C1Q_Advantage'!AL9+'5C1AF_JCFA-Laf'!AL9+'5C1W_Willow'!AL9+'5C1Z_LincolnPrep'!AL9+'5C1R_Iberville'!AL9+'5C1N_Delta'!AL9+'5C1S_LCColPrep'!AL9+'5C1T_Northeast'!AL9+'5C1U_AcadianaRen'!AL9+'5C1I_LAKey'!AL9+'5C1V_LafRen'!AL9+'5C1O_Impact'!AL9+'5C2_LAVCA'!AM9+'5C1H_Southwest'!AL9+'5C1G_JSClark'!AL9+'5C1Y_GEOPrep'!AL9+'5C1AI_Harmony'!AL9+'5C1AJ_Athlos'!AL9+'5C1AG_Collegiate'!AL9+'5C1M_GEOMidCity'!AL9+'5C1AK_NxtGen'!AL9+'5C1AL_RedRiver'!AL9+'5C1AM_Williams'!AL9+'5C1AN_StLandry'!AL9</f>
        <v>1438713</v>
      </c>
      <c r="AN9" s="227">
        <f>'5C1B_DArbonne'!AM9+'5C1A_Madison'!AM9+'5C1C_IntlHigh'!AM9+'5C3_UnvView'!AN9+'5C1F_LCCharter'!AM9+'5C1E_LFNO'!AM9+'5C1D_NOMMA'!AM9+'5C1AE_NobleMinds'!AM9+'5C1J_JCFAEast'!AM9+'5C1Q_Advantage'!AM9+'5C1AF_JCFA-Laf'!AM9+'5C1W_Willow'!AM9+'5C1Z_LincolnPrep'!AM9+'5C1R_Iberville'!AM9+'5C1N_Delta'!AM9+'5C1S_LCColPrep'!AM9+'5C1T_Northeast'!AM9+'5C1U_AcadianaRen'!AM9+'5C1I_LAKey'!AM9+'5C1V_LafRen'!AM9+'5C1O_Impact'!AM9+'5C2_LAVCA'!AN9+'5C1H_Southwest'!AM9+'5C1G_JSClark'!AM9+'5C1Y_GEOPrep'!AM9+'5C1AI_Harmony'!AM9+'5C1AJ_Athlos'!AM9+'5C1AG_Collegiate'!AM9+'5C1M_GEOMidCity'!AM9+'5C1AK_NxtGen'!AM9+'5C1AL_RedRiver'!AM9+'5C1AM_Williams'!AM9+'5C1AN_StLandry'!AM9</f>
        <v>-2286</v>
      </c>
      <c r="AO9" s="224">
        <f>'5C1B_DArbonne'!AN9+'5C1A_Madison'!AN9+'5C1C_IntlHigh'!AN9+'5C3_UnvView'!AO9+'5C1F_LCCharter'!AN9+'5C1E_LFNO'!AN9+'5C1D_NOMMA'!AN9+'5C1AE_NobleMinds'!AN9+'5C1J_JCFAEast'!AN9+'5C1Q_Advantage'!AN9+'5C1AF_JCFA-Laf'!AN9+'5C1W_Willow'!AN9+'5C1Z_LincolnPrep'!AN9+'5C1R_Iberville'!AN9+'5C1N_Delta'!AN9+'5C1S_LCColPrep'!AN9+'5C1T_Northeast'!AN9+'5C1U_AcadianaRen'!AN9+'5C1I_LAKey'!AN9+'5C1V_LafRen'!AN9+'5C1O_Impact'!AN9+'5C2_LAVCA'!AO9+'5C1H_Southwest'!AN9+'5C1G_JSClark'!AN9+'5C1Y_GEOPrep'!AN9+'5C1AI_Harmony'!AN9+'5C1AJ_Athlos'!AN9+'5C1AG_Collegiate'!AN9+'5C1M_GEOMidCity'!AN9+'5C1AK_NxtGen'!AN9+'5C1AL_RedRiver'!AN9+'5C1AM_Williams'!AN9+'5C1AN_StLandry'!AN9</f>
        <v>0</v>
      </c>
      <c r="AP9" s="225">
        <f>'5C1B_DArbonne'!AO9+'5C1A_Madison'!AO9+'5C1C_IntlHigh'!AO9+'5C3_UnvView'!AP9+'5C1F_LCCharter'!AO9+'5C1E_LFNO'!AO9+'5C1D_NOMMA'!AO9+'5C1AE_NobleMinds'!AO9+'5C1J_JCFAEast'!AO9+'5C1Q_Advantage'!AO9+'5C1AF_JCFA-Laf'!AO9+'5C1W_Willow'!AO9+'5C1Z_LincolnPrep'!AO9+'5C1R_Iberville'!AO9+'5C1N_Delta'!AO9+'5C1S_LCColPrep'!AO9+'5C1T_Northeast'!AO9+'5C1U_AcadianaRen'!AO9+'5C1I_LAKey'!AO9+'5C1V_LafRen'!AO9+'5C1O_Impact'!AO9+'5C2_LAVCA'!AP9+'5C1H_Southwest'!AO9+'5C1G_JSClark'!AO9+'5C1Y_GEOPrep'!AO9+'5C1AI_Harmony'!AO9+'5C1AJ_Athlos'!AO9+'5C1AG_Collegiate'!AO9+'5C1M_GEOMidCity'!AO9+'5C1AK_NxtGen'!AO9+'5C1AL_RedRiver'!AO9+'5C1AM_Williams'!AO9+'5C1AN_StLandry'!AO9</f>
        <v>0</v>
      </c>
      <c r="AQ9" s="224">
        <f>'5C1B_DArbonne'!AP9+'5C1A_Madison'!AP9+'5C1C_IntlHigh'!AP9+'5C3_UnvView'!AQ9+'5C1F_LCCharter'!AP9+'5C1E_LFNO'!AP9+'5C1D_NOMMA'!AP9+'5C1AE_NobleMinds'!AP9+'5C1J_JCFAEast'!AP9+'5C1Q_Advantage'!AP9+'5C1AF_JCFA-Laf'!AP9+'5C1W_Willow'!AP9+'5C1Z_LincolnPrep'!AP9+'5C1R_Iberville'!AP9+'5C1N_Delta'!AP9+'5C1S_LCColPrep'!AP9+'5C1T_Northeast'!AP9+'5C1U_AcadianaRen'!AP9+'5C1I_LAKey'!AP9+'5C1V_LafRen'!AP9+'5C1O_Impact'!AP9+'5C2_LAVCA'!AQ9+'5C1H_Southwest'!AP9+'5C1G_JSClark'!AP9+'5C1Y_GEOPrep'!AP9+'5C1AI_Harmony'!AP9+'5C1AJ_Athlos'!AP9+'5C1AG_Collegiate'!AP9+'5C1M_GEOMidCity'!AP9+'5C1AK_NxtGen'!AP9+'5C1AL_RedRiver'!AP9+'5C1AM_Williams'!AP9+'5C1AN_StLandry'!AP9</f>
        <v>912214</v>
      </c>
      <c r="AR9" s="225">
        <f>'5C1B_DArbonne'!AQ9+'5C1A_Madison'!AQ9+'5C1C_IntlHigh'!AQ9+'5C3_UnvView'!AR9+'5C1F_LCCharter'!AQ9+'5C1E_LFNO'!AQ9+'5C1D_NOMMA'!AQ9+'5C1AE_NobleMinds'!AQ9+'5C1J_JCFAEast'!AQ9+'5C1Q_Advantage'!AQ9+'5C1AF_JCFA-Laf'!AQ9+'5C1W_Willow'!AQ9+'5C1Z_LincolnPrep'!AQ9+'5C1R_Iberville'!AQ9+'5C1N_Delta'!AQ9+'5C1S_LCColPrep'!AQ9+'5C1T_Northeast'!AQ9+'5C1U_AcadianaRen'!AQ9+'5C1I_LAKey'!AQ9+'5C1V_LafRen'!AQ9+'5C1O_Impact'!AQ9+'5C2_LAVCA'!AR9+'5C1H_Southwest'!AQ9+'5C1G_JSClark'!AQ9+'5C1Y_GEOPrep'!AQ9+'5C1AI_Harmony'!AQ9+'5C1AJ_Athlos'!AQ9+'5C1AG_Collegiate'!AQ9+'5C1M_GEOMidCity'!AQ9+'5C1AK_NxtGen'!AQ9+'5C1AL_RedRiver'!AQ9+'5C1AM_Williams'!AQ9+'5C1AN_StLandry'!AQ9</f>
        <v>0</v>
      </c>
      <c r="AS9" s="225">
        <f>'5C1B_DArbonne'!AR9+'5C1A_Madison'!AR9+'5C1C_IntlHigh'!AR9+'5C3_UnvView'!AS9+'5C1F_LCCharter'!AR9+'5C1E_LFNO'!AR9+'5C1D_NOMMA'!AR9+'5C1AE_NobleMinds'!AR9+'5C1J_JCFAEast'!AR9+'5C1Q_Advantage'!AR9+'5C1AF_JCFA-Laf'!AR9+'5C1W_Willow'!AR9+'5C1Z_LincolnPrep'!AR9+'5C1R_Iberville'!AR9+'5C1N_Delta'!AR9+'5C1S_LCColPrep'!AR9+'5C1T_Northeast'!AR9+'5C1U_AcadianaRen'!AR9+'5C1I_LAKey'!AR9+'5C1V_LafRen'!AR9+'5C1O_Impact'!AR9+'5C2_LAVCA'!AS9+'5C1H_Southwest'!AR9+'5C1G_JSClark'!AR9+'5C1Y_GEOPrep'!AR9+'5C1AI_Harmony'!AR9+'5C1AJ_Athlos'!AR9+'5C1AG_Collegiate'!AR9+'5C1M_GEOMidCity'!AR9+'5C1AK_NxtGen'!AR9+'5C1AL_RedRiver'!AR9+'5C1AM_Williams'!AR9+'5C1AN_StLandry'!AR9</f>
        <v>0</v>
      </c>
      <c r="AT9" s="224">
        <f>'5C1B_DArbonne'!AS9+'5C1A_Madison'!AS9+'5C1C_IntlHigh'!AS9+'5C3_UnvView'!AT9+'5C1F_LCCharter'!AS9+'5C1E_LFNO'!AS9+'5C1D_NOMMA'!AS9+'5C1AE_NobleMinds'!AS9+'5C1J_JCFAEast'!AS9+'5C1Q_Advantage'!AS9+'5C1AF_JCFA-Laf'!AS9+'5C1W_Willow'!AS9+'5C1Z_LincolnPrep'!AS9+'5C1R_Iberville'!AS9+'5C1N_Delta'!AS9+'5C1S_LCColPrep'!AS9+'5C1T_Northeast'!AS9+'5C1U_AcadianaRen'!AS9+'5C1I_LAKey'!AS9+'5C1V_LafRen'!AS9+'5C1O_Impact'!AS9+'5C2_LAVCA'!AT9+'5C1H_Southwest'!AS9+'5C1G_JSClark'!AS9+'5C1Y_GEOPrep'!AS9+'5C1AI_Harmony'!AS9+'5C1AJ_Athlos'!AS9+'5C1AG_Collegiate'!AS9+'5C1M_GEOMidCity'!AS9+'5C1AK_NxtGen'!AS9+'5C1AL_RedRiver'!AS9+'5C1AM_Williams'!AS9+'5C1AN_StLandry'!AS9</f>
        <v>155936</v>
      </c>
      <c r="AU9" s="802">
        <f t="shared" si="2"/>
        <v>912214</v>
      </c>
      <c r="AV9" s="803">
        <f t="shared" si="3"/>
        <v>155936</v>
      </c>
      <c r="AW9" s="217">
        <f>'5C1B_DArbonne'!AV9+'5C1A_Madison'!AV9+'5C1C_IntlHigh'!AV9+'5C3_UnvView'!AW9+'5C1F_LCCharter'!AV9+'5C1E_LFNO'!AV9+'5C1D_NOMMA'!AV9+'5C1AE_NobleMinds'!AV9+'5C1J_JCFAEast'!AV9+'5C1Q_Advantage'!AV9+'5C1AF_JCFA-Laf'!AV9+'5C1W_Willow'!AV9+'5C1Z_LincolnPrep'!AV9+'5C1R_Iberville'!AV9+'5C1N_Delta'!AV9+'5C1S_LCColPrep'!AV9+'5C1T_Northeast'!AV9+'5C1U_AcadianaRen'!AV9+'5C1I_LAKey'!AV9+'5C1V_LafRen'!AV9+'5C1O_Impact'!AV9+'5C2_LAVCA'!AW9+'5C1H_Southwest'!AV9+'5C1G_JSClark'!AV9+'5C1Y_GEOPrep'!AV9+'5C1AI_Harmony'!AV9+'5C1AJ_Athlos'!AV9+'5C1AG_Collegiate'!AV9+'5C1M_GEOMidCity'!AV9+'5C1AK_NxtGen'!AV9+'5C1AL_RedRiver'!AV9+'5C1AM_Williams'!AV9+'5C1AN_StLandry'!AV9</f>
        <v>3597</v>
      </c>
      <c r="AX9" s="217"/>
      <c r="AY9" s="217">
        <f t="shared" si="4"/>
        <v>3597</v>
      </c>
    </row>
    <row r="10" spans="1:51" ht="16.149999999999999" customHeight="1" x14ac:dyDescent="0.2">
      <c r="A10" s="421">
        <v>4</v>
      </c>
      <c r="B10" s="214" t="s">
        <v>8</v>
      </c>
      <c r="C10" s="215">
        <f>'5C1B_DArbonne'!C10+'5C1A_Madison'!C10+'5C1C_IntlHigh'!C10+'5C3_UnvView'!C10+'5C1F_LCCharter'!C10+'5C1E_LFNO'!C10+'5C1D_NOMMA'!C10+'5C1AE_NobleMinds'!C10+'5C1J_JCFAEast'!C10+'5C1Q_Advantage'!C10+'5C1AF_JCFA-Laf'!C10+'5C1W_Willow'!C10+'5C1Z_LincolnPrep'!C10+'5C1R_Iberville'!C10+'5C1N_Delta'!C10+'5C1S_LCColPrep'!C10+'5C1T_Northeast'!C10+'5C1U_AcadianaRen'!C10+'5C1I_LAKey'!C10+'5C1V_LafRen'!C10+'5C1O_Impact'!C10+'5C2_LAVCA'!C10+'5C1H_Southwest'!C10+'5C1G_JSClark'!C10+'5C1Y_GEOPrep'!C10+'5C1AI_Harmony'!C10+'5C1AJ_Athlos'!C10+'5C1AG_Collegiate'!C10+'5C1M_GEOMidCity'!C10+'5C1AK_NxtGen'!C10+'5C1AL_RedRiver'!C10+'5C1AM_Williams'!C10+'5C1AN_StLandry'!C10</f>
        <v>0</v>
      </c>
      <c r="D10" s="216">
        <f>'9_Per Pupil Summary'!H9</f>
        <v>5022.9355194371565</v>
      </c>
      <c r="E10" s="217">
        <f>'5C1B_DArbonne'!E10+'5C1A_Madison'!E10+'5C1C_IntlHigh'!E10+'5C3_UnvView'!E10+'5C1F_LCCharter'!E10+'5C1E_LFNO'!E10+'5C1D_NOMMA'!E10+'5C1AE_NobleMinds'!E10+'5C1J_JCFAEast'!E10+'5C1Q_Advantage'!E10+'5C1AF_JCFA-Laf'!E10+'5C1W_Willow'!E10+'5C1Z_LincolnPrep'!E10+'5C1R_Iberville'!E10+'5C1N_Delta'!E10+'5C1S_LCColPrep'!E10+'5C1T_Northeast'!E10+'5C1U_AcadianaRen'!E10+'5C1I_LAKey'!E10+'5C1V_LafRen'!E10+'5C1O_Impact'!E10+'5C2_LAVCA'!E10+'5C1H_Southwest'!E10+'5C1G_JSClark'!E10+'5C1Y_GEOPrep'!E10+'5C1AI_Harmony'!E10+'5C1AJ_Athlos'!E10+'5C1AG_Collegiate'!E10+'5C1M_GEOMidCity'!E10+'5C1AK_NxtGen'!E10+'5C1AL_RedRiver'!E10+'5C1AM_Williams'!E10+'5C1AN_StLandry'!E10</f>
        <v>0</v>
      </c>
      <c r="F10" s="218">
        <f>'5C1B_DArbonne'!F10+'5C1A_Madison'!F10+'5C1C_IntlHigh'!F10+'5C3_UnvView'!F10+'5C1F_LCCharter'!F10+'5C1E_LFNO'!F10+'5C1D_NOMMA'!F10+'5C1AE_NobleMinds'!F10+'5C1J_JCFAEast'!F10+'5C1Q_Advantage'!F10+'5C1AF_JCFA-Laf'!F10+'5C1W_Willow'!F10+'5C1Z_LincolnPrep'!F10+'5C1R_Iberville'!F10+'5C1N_Delta'!F10+'5C1S_LCColPrep'!F10+'5C1T_Northeast'!F10+'5C1U_AcadianaRen'!F10+'5C1I_LAKey'!F10+'5C1V_LafRen'!F10+'5C1O_Impact'!F10+'5C2_LAVCA'!F10+'5C1H_Southwest'!F10+'5C1G_JSClark'!F10+'5C1Y_GEOPrep'!F10+'5C1AI_Harmony'!F10+'5C1AJ_Athlos'!F10+'5C1AG_Collegiate'!F10+'5C1M_GEOMidCity'!F10+'5C1AK_NxtGen'!F10+'5C1AL_RedRiver'!F10+'5C1AM_Williams'!F10+'5C1AN_StLandry'!F10</f>
        <v>0</v>
      </c>
      <c r="G10" s="216">
        <f>'9_Per Pupil Summary'!I9</f>
        <v>668.10000569799149</v>
      </c>
      <c r="H10" s="217">
        <f>'5C1B_DArbonne'!H10+'5C1A_Madison'!H10+'5C1C_IntlHigh'!H10+'5C3_UnvView'!H10+'5C1F_LCCharter'!H10+'5C1E_LFNO'!H10+'5C1D_NOMMA'!H10+'5C1AE_NobleMinds'!H10+'5C1J_JCFAEast'!H10+'5C1Q_Advantage'!H10+'5C1AF_JCFA-Laf'!H10+'5C1W_Willow'!H10+'5C1Z_LincolnPrep'!H10+'5C1R_Iberville'!H10+'5C1N_Delta'!H10+'5C1S_LCColPrep'!H10+'5C1T_Northeast'!H10+'5C1U_AcadianaRen'!H10+'5C1I_LAKey'!H10+'5C1V_LafRen'!H10+'5C1O_Impact'!H10+'5C2_LAVCA'!H10+'5C1H_Southwest'!H10+'5C1G_JSClark'!H10+'5C1Y_GEOPrep'!H10+'5C1AI_Harmony'!H10+'5C1AJ_Athlos'!H10+'5C1AG_Collegiate'!H10+'5C1M_GEOMidCity'!H10+'5C1AK_NxtGen'!H10+'5C1AL_RedRiver'!H10+'5C1AM_Williams'!H10+'5C1AN_StLandry'!H10</f>
        <v>0</v>
      </c>
      <c r="I10" s="218">
        <f>'5C1B_DArbonne'!I10+'5C1A_Madison'!I10+'5C1C_IntlHigh'!I10+'5C3_UnvView'!I10+'5C1F_LCCharter'!I10+'5C1E_LFNO'!I10+'5C1D_NOMMA'!I10+'5C1AE_NobleMinds'!I10+'5C1J_JCFAEast'!I10+'5C1Q_Advantage'!I10+'5C1AF_JCFA-Laf'!I10+'5C1W_Willow'!I10+'5C1Z_LincolnPrep'!I10+'5C1R_Iberville'!I10+'5C1N_Delta'!I10+'5C1S_LCColPrep'!I10+'5C1T_Northeast'!I10+'5C1U_AcadianaRen'!I10+'5C1I_LAKey'!I10+'5C1V_LafRen'!I10+'5C1O_Impact'!I10+'5C2_LAVCA'!I10+'5C1H_Southwest'!I10+'5C1G_JSClark'!I10+'5C1Y_GEOPrep'!I10+'5C1AI_Harmony'!I10+'5C1AJ_Athlos'!I10+'5C1AG_Collegiate'!I10+'5C1M_GEOMidCity'!I10+'5C1AK_NxtGen'!I10+'5C1AL_RedRiver'!I10+'5C1AM_Williams'!I10+'5C1AN_StLandry'!I10</f>
        <v>0</v>
      </c>
      <c r="J10" s="216">
        <f>'9_Per Pupil Summary'!J9</f>
        <v>182.20909246308861</v>
      </c>
      <c r="K10" s="217">
        <f>'5C1B_DArbonne'!K10+'5C1A_Madison'!K10+'5C1C_IntlHigh'!K10+'5C3_UnvView'!K10+'5C1F_LCCharter'!K10+'5C1E_LFNO'!K10+'5C1D_NOMMA'!K10+'5C1AE_NobleMinds'!K10+'5C1J_JCFAEast'!K10+'5C1Q_Advantage'!K10+'5C1AF_JCFA-Laf'!K10+'5C1W_Willow'!K10+'5C1Z_LincolnPrep'!K10+'5C1R_Iberville'!K10+'5C1N_Delta'!K10+'5C1S_LCColPrep'!K10+'5C1T_Northeast'!K10+'5C1U_AcadianaRen'!K10+'5C1I_LAKey'!K10+'5C1V_LafRen'!K10+'5C1O_Impact'!K10+'5C2_LAVCA'!K10+'5C1H_Southwest'!K10+'5C1G_JSClark'!K10+'5C1Y_GEOPrep'!K10+'5C1AI_Harmony'!K10+'5C1AJ_Athlos'!K10+'5C1AG_Collegiate'!K10+'5C1M_GEOMidCity'!K10+'5C1AK_NxtGen'!K10+'5C1AL_RedRiver'!K10+'5C1AM_Williams'!K10+'5C1AN_StLandry'!K10</f>
        <v>0</v>
      </c>
      <c r="L10" s="218">
        <f>'5C1B_DArbonne'!L10+'5C1A_Madison'!L10+'5C1C_IntlHigh'!L10+'5C3_UnvView'!L10+'5C1F_LCCharter'!L10+'5C1E_LFNO'!L10+'5C1D_NOMMA'!L10+'5C1AE_NobleMinds'!L10+'5C1J_JCFAEast'!L10+'5C1Q_Advantage'!L10+'5C1AF_JCFA-Laf'!L10+'5C1W_Willow'!L10+'5C1Z_LincolnPrep'!L10+'5C1R_Iberville'!L10+'5C1N_Delta'!L10+'5C1S_LCColPrep'!L10+'5C1T_Northeast'!L10+'5C1U_AcadianaRen'!L10+'5C1I_LAKey'!L10+'5C1V_LafRen'!L10+'5C1O_Impact'!L10+'5C2_LAVCA'!L10+'5C1H_Southwest'!L10+'5C1G_JSClark'!L10+'5C1Y_GEOPrep'!L10+'5C1AI_Harmony'!L10+'5C1AJ_Athlos'!L10+'5C1AG_Collegiate'!L10+'5C1M_GEOMidCity'!L10+'5C1AK_NxtGen'!L10+'5C1AL_RedRiver'!L10+'5C1AM_Williams'!L10+'5C1AN_StLandry'!L10</f>
        <v>0</v>
      </c>
      <c r="M10" s="216">
        <f>'9_Per Pupil Summary'!K9</f>
        <v>4555.227311577215</v>
      </c>
      <c r="N10" s="217">
        <f>'5C1B_DArbonne'!N10+'5C1A_Madison'!N10+'5C1C_IntlHigh'!N10+'5C3_UnvView'!N10+'5C1F_LCCharter'!N10+'5C1E_LFNO'!N10+'5C1D_NOMMA'!N10+'5C1AE_NobleMinds'!N10+'5C1J_JCFAEast'!N10+'5C1Q_Advantage'!N10+'5C1AF_JCFA-Laf'!N10+'5C1W_Willow'!N10+'5C1Z_LincolnPrep'!N10+'5C1R_Iberville'!N10+'5C1N_Delta'!N10+'5C1S_LCColPrep'!N10+'5C1T_Northeast'!N10+'5C1U_AcadianaRen'!N10+'5C1I_LAKey'!N10+'5C1V_LafRen'!N10+'5C1O_Impact'!N10+'5C2_LAVCA'!N10+'5C1H_Southwest'!N10+'5C1G_JSClark'!N10+'5C1Y_GEOPrep'!N10+'5C1AI_Harmony'!N10+'5C1AJ_Athlos'!N10+'5C1AG_Collegiate'!N10+'5C1M_GEOMidCity'!N10+'5C1AK_NxtGen'!N10+'5C1AL_RedRiver'!N10+'5C1AM_Williams'!N10+'5C1AN_StLandry'!N10</f>
        <v>0</v>
      </c>
      <c r="O10" s="218">
        <f>'5C1B_DArbonne'!O10+'5C1A_Madison'!O10+'5C1C_IntlHigh'!O10+'5C3_UnvView'!O10+'5C1F_LCCharter'!O10+'5C1E_LFNO'!O10+'5C1D_NOMMA'!O10+'5C1AE_NobleMinds'!O10+'5C1J_JCFAEast'!O10+'5C1Q_Advantage'!O10+'5C1AF_JCFA-Laf'!O10+'5C1W_Willow'!O10+'5C1Z_LincolnPrep'!O10+'5C1R_Iberville'!O10+'5C1N_Delta'!O10+'5C1S_LCColPrep'!O10+'5C1T_Northeast'!O10+'5C1U_AcadianaRen'!O10+'5C1I_LAKey'!O10+'5C1V_LafRen'!O10+'5C1O_Impact'!O10+'5C2_LAVCA'!O10+'5C1H_Southwest'!O10+'5C1G_JSClark'!O10+'5C1Y_GEOPrep'!O10+'5C1AI_Harmony'!O10+'5C1AJ_Athlos'!O10+'5C1AG_Collegiate'!O10+'5C1M_GEOMidCity'!O10+'5C1AK_NxtGen'!O10+'5C1AL_RedRiver'!O10+'5C1AM_Williams'!O10+'5C1AN_StLandry'!O10</f>
        <v>0</v>
      </c>
      <c r="P10" s="216">
        <f>'9_Per Pupil Summary'!L9</f>
        <v>1822.0909246308859</v>
      </c>
      <c r="Q10" s="217">
        <f>'5C1B_DArbonne'!Q10+'5C1A_Madison'!Q10+'5C1C_IntlHigh'!Q10+'5C3_UnvView'!Q10+'5C1F_LCCharter'!Q10+'5C1E_LFNO'!Q10+'5C1D_NOMMA'!Q10+'5C1AE_NobleMinds'!Q10+'5C1J_JCFAEast'!Q10+'5C1Q_Advantage'!Q10+'5C1AF_JCFA-Laf'!Q10+'5C1W_Willow'!Q10+'5C1Z_LincolnPrep'!Q10+'5C1R_Iberville'!Q10+'5C1N_Delta'!Q10+'5C1S_LCColPrep'!Q10+'5C1T_Northeast'!Q10+'5C1U_AcadianaRen'!Q10+'5C1I_LAKey'!Q10+'5C1V_LafRen'!Q10+'5C1O_Impact'!Q10+'5C2_LAVCA'!Q10+'5C1H_Southwest'!Q10+'5C1G_JSClark'!Q10+'5C1Y_GEOPrep'!Q10+'5C1AI_Harmony'!Q10+'5C1AJ_Athlos'!Q10+'5C1AG_Collegiate'!Q10+'5C1M_GEOMidCity'!Q10+'5C1AK_NxtGen'!Q10+'5C1AL_RedRiver'!Q10+'5C1AM_Williams'!Q10+'5C1AN_StLandry'!Q10</f>
        <v>0</v>
      </c>
      <c r="R10" s="219">
        <f>'5C1B_DArbonne'!R10+'5C1A_Madison'!R10+'5C1C_IntlHigh'!R10+'5C3_UnvView'!R10+'5C1F_LCCharter'!R10+'5C1E_LFNO'!R10+'5C1D_NOMMA'!R10+'5C1AE_NobleMinds'!R10+'5C1J_JCFAEast'!R10+'5C1Q_Advantage'!R10+'5C1AF_JCFA-Laf'!R10+'5C1W_Willow'!R10+'5C1Z_LincolnPrep'!R10+'5C1R_Iberville'!R10+'5C1N_Delta'!R10+'5C1S_LCColPrep'!R10+'5C1T_Northeast'!R10+'5C1U_AcadianaRen'!R10+'5C1I_LAKey'!R10+'5C1V_LafRen'!R10+'5C1O_Impact'!R10+'5C2_LAVCA'!R10+'5C1H_Southwest'!R10+'5C1G_JSClark'!R10+'5C1Y_GEOPrep'!R10+'5C1AI_Harmony'!R10+'5C1AJ_Athlos'!R10+'5C1AG_Collegiate'!R10+'5C1M_GEOMidCity'!R10+'5C1AK_NxtGen'!R10+'5C1AL_RedRiver'!R10+'5C1AM_Williams'!R10+'5C1AN_StLandry'!R10</f>
        <v>193965</v>
      </c>
      <c r="S10" s="884">
        <f>'5C3_UnvView'!S10+'5C2_LAVCA'!S10</f>
        <v>14295</v>
      </c>
      <c r="T10" s="216">
        <f>'5C1B_DArbonne'!S10+'5C1A_Madison'!S10+'5C1C_IntlHigh'!S10+'5C3_UnvView'!T10+'5C1F_LCCharter'!S10+'5C1E_LFNO'!S10+'5C1D_NOMMA'!S10+'5C1AE_NobleMinds'!S10+'5C1J_JCFAEast'!S10+'5C1Q_Advantage'!S10+'5C1AF_JCFA-Laf'!S10+'5C1W_Willow'!S10+'5C1Z_LincolnPrep'!S10+'5C1R_Iberville'!S10+'5C1N_Delta'!S10+'5C1S_LCColPrep'!S10+'5C1T_Northeast'!S10+'5C1U_AcadianaRen'!S10+'5C1I_LAKey'!S10+'5C1V_LafRen'!S10+'5C1O_Impact'!S10+'5C2_LAVCA'!T10+'5C1H_Southwest'!S10+'5C1G_JSClark'!S10+'5C1Y_GEOPrep'!S10+'5C1AI_Harmony'!S10+'5C1AJ_Athlos'!S10+'5C1AG_Collegiate'!S10+'5C1M_GEOMidCity'!S10+'5C1AK_NxtGen'!S10+'5C1AL_RedRiver'!S10+'5C1AM_Williams'!S10+'5C1AN_StLandry'!S10</f>
        <v>33137</v>
      </c>
      <c r="U10" s="216">
        <f>'5C1B_DArbonne'!T10+'5C1A_Madison'!T10+'5C1C_IntlHigh'!T10+'5C3_UnvView'!U10+'5C1F_LCCharter'!T10+'5C1E_LFNO'!T10+'5C1D_NOMMA'!T10+'5C1AE_NobleMinds'!T10+'5C1J_JCFAEast'!T10+'5C1Q_Advantage'!T10+'5C1AF_JCFA-Laf'!T10+'5C1W_Willow'!T10+'5C1Z_LincolnPrep'!T10+'5C1R_Iberville'!T10+'5C1N_Delta'!T10+'5C1S_LCColPrep'!T10+'5C1T_Northeast'!T10+'5C1U_AcadianaRen'!T10+'5C1I_LAKey'!T10+'5C1V_LafRen'!T10+'5C1O_Impact'!T10+'5C2_LAVCA'!U10+'5C1H_Southwest'!T10+'5C1G_JSClark'!T10+'5C1Y_GEOPrep'!T10+'5C1AI_Harmony'!T10+'5C1AJ_Athlos'!T10+'5C1AG_Collegiate'!T10+'5C1M_GEOMidCity'!T10+'5C1AK_NxtGen'!T10+'5C1AL_RedRiver'!T10+'5C1AM_Williams'!T10+'5C1AN_StLandry'!T10</f>
        <v>0</v>
      </c>
      <c r="V10" s="220">
        <f>'5C1B_DArbonne'!U10+'5C1A_Madison'!U10+'5C1C_IntlHigh'!U10+'5C3_UnvView'!V10+'5C1F_LCCharter'!U10+'5C1E_LFNO'!U10+'5C1D_NOMMA'!U10+'5C1AE_NobleMinds'!U10+'5C1J_JCFAEast'!U10+'5C1Q_Advantage'!U10+'5C1AF_JCFA-Laf'!U10+'5C1W_Willow'!U10+'5C1Z_LincolnPrep'!U10+'5C1R_Iberville'!U10+'5C1N_Delta'!U10+'5C1S_LCColPrep'!U10+'5C1T_Northeast'!U10+'5C1U_AcadianaRen'!U10+'5C1I_LAKey'!U10+'5C1V_LafRen'!U10+'5C1O_Impact'!U10+'5C2_LAVCA'!V10+'5C1H_Southwest'!U10+'5C1G_JSClark'!U10+'5C1Y_GEOPrep'!U10+'5C1AI_Harmony'!U10+'5C1AJ_Athlos'!U10+'5C1AG_Collegiate'!U10+'5C1M_GEOMidCity'!U10+'5C1AK_NxtGen'!U10+'5C1AL_RedRiver'!U10+'5C1AM_Williams'!U10+'5C1AN_StLandry'!U10</f>
        <v>0</v>
      </c>
      <c r="W10" s="219">
        <f>'5C1B_DArbonne'!V10+'5C1A_Madison'!V10+'5C1C_IntlHigh'!V10+'5C3_UnvView'!W10+'5C1F_LCCharter'!V10+'5C1E_LFNO'!V10+'5C1D_NOMMA'!V10+'5C1AE_NobleMinds'!V10+'5C1J_JCFAEast'!V10+'5C1Q_Advantage'!V10+'5C1AF_JCFA-Laf'!V10+'5C1W_Willow'!V10+'5C1Z_LincolnPrep'!V10+'5C1R_Iberville'!V10+'5C1N_Delta'!V10+'5C1S_LCColPrep'!V10+'5C1T_Northeast'!V10+'5C1U_AcadianaRen'!V10+'5C1I_LAKey'!V10+'5C1V_LafRen'!V10+'5C1O_Impact'!V10+'5C2_LAVCA'!W10+'5C1H_Southwest'!V10+'5C1G_JSClark'!V10+'5C1Y_GEOPrep'!V10+'5C1AI_Harmony'!V10+'5C1AJ_Athlos'!V10+'5C1AG_Collegiate'!V10+'5C1M_GEOMidCity'!V10+'5C1AK_NxtGen'!V10+'5C1AL_RedRiver'!V10+'5C1AM_Williams'!V10+'5C1AN_StLandry'!V10</f>
        <v>0</v>
      </c>
      <c r="X10" s="217">
        <f>'5C1B_DArbonne'!W10+'5C1A_Madison'!W10+'5C1C_IntlHigh'!W10+'5C3_UnvView'!X10+'5C1F_LCCharter'!W10+'5C1E_LFNO'!W10+'5C1D_NOMMA'!W10+'5C1AE_NobleMinds'!W10+'5C1J_JCFAEast'!W10+'5C1Q_Advantage'!W10+'5C1AF_JCFA-Laf'!W10+'5C1W_Willow'!W10+'5C1Z_LincolnPrep'!W10+'5C1R_Iberville'!W10+'5C1N_Delta'!W10+'5C1S_LCColPrep'!W10+'5C1T_Northeast'!W10+'5C1U_AcadianaRen'!W10+'5C1I_LAKey'!W10+'5C1V_LafRen'!W10+'5C1O_Impact'!W10+'5C2_LAVCA'!X10+'5C1H_Southwest'!W10+'5C1G_JSClark'!W10+'5C1Y_GEOPrep'!W10+'5C1AI_Harmony'!W10+'5C1AJ_Athlos'!W10+'5C1AG_Collegiate'!W10+'5C1M_GEOMidCity'!W10+'5C1AK_NxtGen'!W10+'5C1AL_RedRiver'!W10+'5C1AM_Williams'!W10+'5C1AN_StLandry'!W10</f>
        <v>0</v>
      </c>
      <c r="Y10" s="219">
        <f>'5C1B_DArbonne'!X10+'5C1A_Madison'!X10+'5C1C_IntlHigh'!X10+'5C3_UnvView'!Y10+'5C1F_LCCharter'!X10+'5C1E_LFNO'!X10+'5C1D_NOMMA'!X10+'5C1AE_NobleMinds'!X10+'5C1J_JCFAEast'!X10+'5C1Q_Advantage'!X10+'5C1AF_JCFA-Laf'!X10+'5C1W_Willow'!X10+'5C1Z_LincolnPrep'!X10+'5C1R_Iberville'!X10+'5C1N_Delta'!X10+'5C1S_LCColPrep'!X10+'5C1T_Northeast'!X10+'5C1U_AcadianaRen'!X10+'5C1I_LAKey'!X10+'5C1V_LafRen'!X10+'5C1O_Impact'!X10+'5C2_LAVCA'!Y10+'5C1H_Southwest'!X10+'5C1G_JSClark'!X10+'5C1Y_GEOPrep'!X10+'5C1AI_Harmony'!X10+'5C1AJ_Athlos'!X10+'5C1AG_Collegiate'!X10+'5C1M_GEOMidCity'!X10+'5C1AK_NxtGen'!X10+'5C1AL_RedRiver'!X10+'5C1AM_Williams'!X10+'5C1AN_StLandry'!X10</f>
        <v>0</v>
      </c>
      <c r="Z10" s="216">
        <f>'5C1B_DArbonne'!Y10+'5C1A_Madison'!Y10+'5C1C_IntlHigh'!Y10+'5C3_UnvView'!Z10+'5C1F_LCCharter'!Y10+'5C1E_LFNO'!Y10+'5C1D_NOMMA'!Y10+'5C1AE_NobleMinds'!Y10+'5C1J_JCFAEast'!Y10+'5C1Q_Advantage'!Y10+'5C1AF_JCFA-Laf'!Y10+'5C1W_Willow'!Y10+'5C1Z_LincolnPrep'!Y10+'5C1R_Iberville'!Y10+'5C1N_Delta'!Y10+'5C1S_LCColPrep'!Y10+'5C1T_Northeast'!Y10+'5C1U_AcadianaRen'!Y10+'5C1I_LAKey'!Y10+'5C1V_LafRen'!Y10+'5C1O_Impact'!Y10+'5C2_LAVCA'!Z10+'5C1H_Southwest'!Y10+'5C1G_JSClark'!Y10+'5C1Y_GEOPrep'!Y10+'5C1AI_Harmony'!Y10+'5C1AJ_Athlos'!Y10+'5C1AG_Collegiate'!Y10+'5C1M_GEOMidCity'!Y10+'5C1AK_NxtGen'!Y10+'5C1AL_RedRiver'!Y10+'5C1AM_Williams'!Y10+'5C1AN_StLandry'!Y10</f>
        <v>0</v>
      </c>
      <c r="AA10" s="219">
        <f>'5C1B_DArbonne'!Z10+'5C1A_Madison'!Z10+'5C1C_IntlHigh'!Z10+'5C3_UnvView'!AA10+'5C1F_LCCharter'!Z10+'5C1E_LFNO'!Z10+'5C1D_NOMMA'!Z10+'5C1AE_NobleMinds'!Z10+'5C1J_JCFAEast'!Z10+'5C1Q_Advantage'!Z10+'5C1AF_JCFA-Laf'!Z10+'5C1W_Willow'!Z10+'5C1Z_LincolnPrep'!Z10+'5C1R_Iberville'!Z10+'5C1N_Delta'!Z10+'5C1S_LCColPrep'!Z10+'5C1T_Northeast'!Z10+'5C1U_AcadianaRen'!Z10+'5C1I_LAKey'!Z10+'5C1V_LafRen'!Z10+'5C1O_Impact'!Z10+'5C2_LAVCA'!AA10+'5C1H_Southwest'!Z10+'5C1G_JSClark'!Z10+'5C1Y_GEOPrep'!Z10+'5C1AI_Harmony'!Z10+'5C1AJ_Athlos'!Z10+'5C1AG_Collegiate'!Z10+'5C1M_GEOMidCity'!Z10+'5C1AK_NxtGen'!Z10+'5C1AL_RedRiver'!Z10+'5C1AM_Williams'!Z10+'5C1AN_StLandry'!Z10</f>
        <v>0</v>
      </c>
      <c r="AB10" s="216">
        <f>'5C1B_DArbonne'!AA10+'5C1A_Madison'!AA10+'5C1C_IntlHigh'!AA10+'5C3_UnvView'!AB10+'5C1F_LCCharter'!AA10+'5C1E_LFNO'!AA10+'5C1D_NOMMA'!AA10+'5C1AE_NobleMinds'!AA10+'5C1J_JCFAEast'!AA10+'5C1Q_Advantage'!AA10+'5C1AF_JCFA-Laf'!AA10+'5C1W_Willow'!AA10+'5C1Z_LincolnPrep'!AA10+'5C1R_Iberville'!AA10+'5C1N_Delta'!AA10+'5C1S_LCColPrep'!AA10+'5C1T_Northeast'!AA10+'5C1U_AcadianaRen'!AA10+'5C1I_LAKey'!AA10+'5C1V_LafRen'!AA10+'5C1O_Impact'!AA10+'5C2_LAVCA'!AB10+'5C1H_Southwest'!AA10+'5C1G_JSClark'!AA10+'5C1Y_GEOPrep'!AA10+'5C1AI_Harmony'!AA10+'5C1AJ_Athlos'!AA10+'5C1AG_Collegiate'!AA10+'5C1M_GEOMidCity'!AA10+'5C1AK_NxtGen'!AA10+'5C1AL_RedRiver'!AA10+'5C1AM_Williams'!AA10+'5C1AN_StLandry'!AA10</f>
        <v>0</v>
      </c>
      <c r="AC10" s="216">
        <f>'5C1B_DArbonne'!AB10+'5C1A_Madison'!AB10+'5C1C_IntlHigh'!AB10+'5C3_UnvView'!AC10+'5C1F_LCCharter'!AB10+'5C1E_LFNO'!AB10+'5C1D_NOMMA'!AB10+'5C1AE_NobleMinds'!AB10+'5C1J_JCFAEast'!AB10+'5C1Q_Advantage'!AB10+'5C1AF_JCFA-Laf'!AB10+'5C1W_Willow'!AB10+'5C1Z_LincolnPrep'!AB10+'5C1R_Iberville'!AB10+'5C1N_Delta'!AB10+'5C1S_LCColPrep'!AB10+'5C1T_Northeast'!AB10+'5C1U_AcadianaRen'!AB10+'5C1I_LAKey'!AB10+'5C1V_LafRen'!AB10+'5C1O_Impact'!AB10+'5C2_LAVCA'!AC10+'5C1H_Southwest'!AB10+'5C1G_JSClark'!AB10+'5C1Y_GEOPrep'!AB10+'5C1AI_Harmony'!AB10+'5C1AJ_Athlos'!AB10+'5C1AG_Collegiate'!AB10+'5C1M_GEOMidCity'!AB10+'5C1AK_NxtGen'!AB10+'5C1AL_RedRiver'!AB10+'5C1AM_Williams'!AB10+'5C1AN_StLandry'!AB10</f>
        <v>0</v>
      </c>
      <c r="AD10" s="219">
        <f>'5C1B_DArbonne'!AC10+'5C1A_Madison'!AC10+'5C1C_IntlHigh'!AC10+'5C3_UnvView'!AD10+'5C1F_LCCharter'!AC10+'5C1E_LFNO'!AC10+'5C1D_NOMMA'!AC10+'5C1AE_NobleMinds'!AC10+'5C1J_JCFAEast'!AC10+'5C1Q_Advantage'!AC10+'5C1AF_JCFA-Laf'!AC10+'5C1W_Willow'!AC10+'5C1Z_LincolnPrep'!AC10+'5C1R_Iberville'!AC10+'5C1N_Delta'!AC10+'5C1S_LCColPrep'!AC10+'5C1T_Northeast'!AC10+'5C1U_AcadianaRen'!AC10+'5C1I_LAKey'!AC10+'5C1V_LafRen'!AC10+'5C1O_Impact'!AC10+'5C2_LAVCA'!AD10+'5C1H_Southwest'!AC10+'5C1G_JSClark'!AC10+'5C1Y_GEOPrep'!AC10+'5C1AI_Harmony'!AC10+'5C1AJ_Athlos'!AC10+'5C1AG_Collegiate'!AC10+'5C1M_GEOMidCity'!AC10+'5C1AK_NxtGen'!AC10+'5C1AL_RedRiver'!AC10+'5C1AM_Williams'!AC10+'5C1AN_StLandry'!AC10</f>
        <v>0</v>
      </c>
      <c r="AE10" s="222">
        <f>'5C1B_DArbonne'!AD10+'5C1A_Madison'!AD10+'5C1C_IntlHigh'!AD10+'5C3_UnvView'!AE10+'5C1F_LCCharter'!AD10+'5C1E_LFNO'!AD10+'5C1D_NOMMA'!AD10+'5C1AE_NobleMinds'!AD10+'5C1J_JCFAEast'!AD10+'5C1Q_Advantage'!AD10+'5C1AF_JCFA-Laf'!AD10+'5C1W_Willow'!AD10+'5C1Z_LincolnPrep'!AD10+'5C1R_Iberville'!AD10+'5C1N_Delta'!AD10+'5C1S_LCColPrep'!AD10+'5C1T_Northeast'!AD10+'5C1U_AcadianaRen'!AD10+'5C1I_LAKey'!AD10+'5C1V_LafRen'!AD10+'5C1O_Impact'!AD10+'5C2_LAVCA'!AE10+'5C1H_Southwest'!AD10+'5C1G_JSClark'!AD10+'5C1Y_GEOPrep'!AD10+'5C1AI_Harmony'!AD10+'5C1AJ_Athlos'!AD10+'5C1AG_Collegiate'!AD10+'5C1M_GEOMidCity'!AD10+'5C1AK_NxtGen'!AD10+'5C1AL_RedRiver'!AD10+'5C1AM_Williams'!AD10+'5C1AN_StLandry'!AD10</f>
        <v>0</v>
      </c>
      <c r="AF10" s="223">
        <f>'9_Per Pupil Summary'!N9</f>
        <v>5187</v>
      </c>
      <c r="AG10" s="224">
        <f>'5C1B_DArbonne'!AF10+'5C1A_Madison'!AF10+'5C1C_IntlHigh'!AF10+'5C3_UnvView'!AG10+'5C1F_LCCharter'!AF10+'5C1E_LFNO'!AF10+'5C1D_NOMMA'!AF10+'5C1AE_NobleMinds'!AF10+'5C1J_JCFAEast'!AF10+'5C1Q_Advantage'!AF10+'5C1AF_JCFA-Laf'!AF10+'5C1W_Willow'!AF10+'5C1Z_LincolnPrep'!AF10+'5C1R_Iberville'!AF10+'5C1N_Delta'!AF10+'5C1S_LCColPrep'!AF10+'5C1T_Northeast'!AF10+'5C1U_AcadianaRen'!AF10+'5C1I_LAKey'!AF10+'5C1V_LafRen'!AF10+'5C1O_Impact'!AF10+'5C2_LAVCA'!AG10+'5C1H_Southwest'!AF10+'5C1G_JSClark'!AF10+'5C1Y_GEOPrep'!AF10+'5C1AI_Harmony'!AF10+'5C1AJ_Athlos'!AF10+'5C1AG_Collegiate'!AF10+'5C1M_GEOMidCity'!AF10+'5C1AK_NxtGen'!AF10+'5C1AL_RedRiver'!AF10+'5C1AM_Williams'!AF10+'5C1AN_StLandry'!AF10</f>
        <v>0</v>
      </c>
      <c r="AH10" s="215">
        <f>'5C1B_DArbonne'!AG10+'5C1A_Madison'!AG10+'5C1C_IntlHigh'!AG10+'5C3_UnvView'!AH10+'5C1F_LCCharter'!AG10+'5C1E_LFNO'!AG10+'5C1D_NOMMA'!AG10+'5C1AE_NobleMinds'!AG10+'5C1J_JCFAEast'!AG10+'5C1Q_Advantage'!AG10+'5C1AF_JCFA-Laf'!AG10+'5C1W_Willow'!AG10+'5C1Z_LincolnPrep'!AG10+'5C1R_Iberville'!AG10+'5C1N_Delta'!AG10+'5C1S_LCColPrep'!AG10+'5C1T_Northeast'!AG10+'5C1U_AcadianaRen'!AG10+'5C1I_LAKey'!AG10+'5C1V_LafRen'!AG10+'5C1O_Impact'!AG10+'5C2_LAVCA'!AH10+'5C1H_Southwest'!AG10+'5C1G_JSClark'!AG10+'5C1Y_GEOPrep'!AG10+'5C1AI_Harmony'!AG10+'5C1AJ_Athlos'!AG10+'5C1AG_Collegiate'!AG10+'5C1M_GEOMidCity'!AG10+'5C1AK_NxtGen'!AG10+'5C1AL_RedRiver'!AG10+'5C1AM_Williams'!AG10+'5C1AN_StLandry'!AG10</f>
        <v>0</v>
      </c>
      <c r="AI10" s="223">
        <f>'5C1B_DArbonne'!AH10+'5C1A_Madison'!AH10+'5C1C_IntlHigh'!AH10+'5C3_UnvView'!AI10+'5C1F_LCCharter'!AH10+'5C1E_LFNO'!AH10+'5C1D_NOMMA'!AH10+'5C1AE_NobleMinds'!AH10+'5C1J_JCFAEast'!AH10+'5C1Q_Advantage'!AH10+'5C1AF_JCFA-Laf'!AH10+'5C1W_Willow'!AH10+'5C1Z_LincolnPrep'!AH10+'5C1R_Iberville'!AH10+'5C1N_Delta'!AH10+'5C1S_LCColPrep'!AH10+'5C1T_Northeast'!AH10+'5C1U_AcadianaRen'!AH10+'5C1I_LAKey'!AH10+'5C1V_LafRen'!AH10+'5C1O_Impact'!AH10+'5C2_LAVCA'!AI10+'5C1H_Southwest'!AH10+'5C1G_JSClark'!AH10+'5C1Y_GEOPrep'!AH10+'5C1AI_Harmony'!AH10+'5C1AJ_Athlos'!AH10+'5C1AG_Collegiate'!AH10+'5C1M_GEOMidCity'!AH10+'5C1AK_NxtGen'!AH10+'5C1AL_RedRiver'!AH10+'5C1AM_Williams'!AH10+'5C1AN_StLandry'!AH10</f>
        <v>0</v>
      </c>
      <c r="AJ10" s="215">
        <f>'5C1B_DArbonne'!AI10+'5C1A_Madison'!AI10+'5C1C_IntlHigh'!AI10+'5C3_UnvView'!AJ10+'5C1F_LCCharter'!AI10+'5C1E_LFNO'!AI10+'5C1D_NOMMA'!AI10+'5C1AE_NobleMinds'!AI10+'5C1J_JCFAEast'!AI10+'5C1Q_Advantage'!AI10+'5C1AF_JCFA-Laf'!AI10+'5C1W_Willow'!AI10+'5C1Z_LincolnPrep'!AI10+'5C1R_Iberville'!AI10+'5C1N_Delta'!AI10+'5C1S_LCColPrep'!AI10+'5C1T_Northeast'!AI10+'5C1U_AcadianaRen'!AI10+'5C1I_LAKey'!AI10+'5C1V_LafRen'!AI10+'5C1O_Impact'!AI10+'5C2_LAVCA'!AJ10+'5C1H_Southwest'!AI10+'5C1G_JSClark'!AI10+'5C1Y_GEOPrep'!AI10+'5C1AI_Harmony'!AI10+'5C1AJ_Athlos'!AI10+'5C1AG_Collegiate'!AI10+'5C1M_GEOMidCity'!AI10+'5C1AK_NxtGen'!AI10+'5C1AL_RedRiver'!AI10+'5C1AM_Williams'!AI10+'5C1AN_StLandry'!AI10</f>
        <v>0</v>
      </c>
      <c r="AK10" s="225">
        <f>'5C1B_DArbonne'!AJ10+'5C1A_Madison'!AJ10+'5C1C_IntlHigh'!AJ10+'5C3_UnvView'!AK10+'5C1F_LCCharter'!AJ10+'5C1E_LFNO'!AJ10+'5C1D_NOMMA'!AJ10+'5C1AE_NobleMinds'!AJ10+'5C1J_JCFAEast'!AJ10+'5C1Q_Advantage'!AJ10+'5C1AF_JCFA-Laf'!AJ10+'5C1W_Willow'!AJ10+'5C1Z_LincolnPrep'!AJ10+'5C1R_Iberville'!AJ10+'5C1N_Delta'!AJ10+'5C1S_LCColPrep'!AJ10+'5C1T_Northeast'!AJ10+'5C1U_AcadianaRen'!AJ10+'5C1I_LAKey'!AJ10+'5C1V_LafRen'!AJ10+'5C1O_Impact'!AJ10+'5C2_LAVCA'!AK10+'5C1H_Southwest'!AJ10+'5C1G_JSClark'!AJ10+'5C1Y_GEOPrep'!AJ10+'5C1AI_Harmony'!AJ10+'5C1AJ_Athlos'!AJ10+'5C1AG_Collegiate'!AJ10+'5C1M_GEOMidCity'!AJ10+'5C1AK_NxtGen'!AJ10+'5C1AL_RedRiver'!AJ10+'5C1AM_Williams'!AJ10+'5C1AN_StLandry'!AJ10</f>
        <v>0</v>
      </c>
      <c r="AL10" s="226">
        <f>'5C1B_DArbonne'!AK10+'5C1A_Madison'!AK10+'5C1C_IntlHigh'!AK10+'5C3_UnvView'!AL10+'5C1F_LCCharter'!AK10+'5C1E_LFNO'!AK10+'5C1D_NOMMA'!AK10+'5C1AE_NobleMinds'!AK10+'5C1J_JCFAEast'!AK10+'5C1Q_Advantage'!AK10+'5C1AF_JCFA-Laf'!AK10+'5C1W_Willow'!AK10+'5C1Z_LincolnPrep'!AK10+'5C1R_Iberville'!AK10+'5C1N_Delta'!AK10+'5C1S_LCColPrep'!AK10+'5C1T_Northeast'!AK10+'5C1U_AcadianaRen'!AK10+'5C1I_LAKey'!AK10+'5C1V_LafRen'!AK10+'5C1O_Impact'!AK10+'5C2_LAVCA'!AL10+'5C1H_Southwest'!AK10+'5C1G_JSClark'!AK10+'5C1Y_GEOPrep'!AK10+'5C1AI_Harmony'!AK10+'5C1AJ_Athlos'!AK10+'5C1AG_Collegiate'!AK10+'5C1M_GEOMidCity'!AK10+'5C1AK_NxtGen'!AK10+'5C1AL_RedRiver'!AK10+'5C1AM_Williams'!AK10+'5C1AN_StLandry'!AK10</f>
        <v>0</v>
      </c>
      <c r="AM10" s="224">
        <f>'5C1B_DArbonne'!AL10+'5C1A_Madison'!AL10+'5C1C_IntlHigh'!AL10+'5C3_UnvView'!AM10+'5C1F_LCCharter'!AL10+'5C1E_LFNO'!AL10+'5C1D_NOMMA'!AL10+'5C1AE_NobleMinds'!AL10+'5C1J_JCFAEast'!AL10+'5C1Q_Advantage'!AL10+'5C1AF_JCFA-Laf'!AL10+'5C1W_Willow'!AL10+'5C1Z_LincolnPrep'!AL10+'5C1R_Iberville'!AL10+'5C1N_Delta'!AL10+'5C1S_LCColPrep'!AL10+'5C1T_Northeast'!AL10+'5C1U_AcadianaRen'!AL10+'5C1I_LAKey'!AL10+'5C1V_LafRen'!AL10+'5C1O_Impact'!AL10+'5C2_LAVCA'!AM10+'5C1H_Southwest'!AL10+'5C1G_JSClark'!AL10+'5C1Y_GEOPrep'!AL10+'5C1AI_Harmony'!AL10+'5C1AJ_Athlos'!AL10+'5C1AG_Collegiate'!AL10+'5C1M_GEOMidCity'!AL10+'5C1AK_NxtGen'!AL10+'5C1AL_RedRiver'!AL10+'5C1AM_Williams'!AL10+'5C1AN_StLandry'!AL10</f>
        <v>243271</v>
      </c>
      <c r="AN10" s="227">
        <f>'5C1B_DArbonne'!AM10+'5C1A_Madison'!AM10+'5C1C_IntlHigh'!AM10+'5C3_UnvView'!AN10+'5C1F_LCCharter'!AM10+'5C1E_LFNO'!AM10+'5C1D_NOMMA'!AM10+'5C1AE_NobleMinds'!AM10+'5C1J_JCFAEast'!AM10+'5C1Q_Advantage'!AM10+'5C1AF_JCFA-Laf'!AM10+'5C1W_Willow'!AM10+'5C1Z_LincolnPrep'!AM10+'5C1R_Iberville'!AM10+'5C1N_Delta'!AM10+'5C1S_LCColPrep'!AM10+'5C1T_Northeast'!AM10+'5C1U_AcadianaRen'!AM10+'5C1I_LAKey'!AM10+'5C1V_LafRen'!AM10+'5C1O_Impact'!AM10+'5C2_LAVCA'!AN10+'5C1H_Southwest'!AM10+'5C1G_JSClark'!AM10+'5C1Y_GEOPrep'!AM10+'5C1AI_Harmony'!AM10+'5C1AJ_Athlos'!AM10+'5C1AG_Collegiate'!AM10+'5C1M_GEOMidCity'!AM10+'5C1AK_NxtGen'!AM10+'5C1AL_RedRiver'!AM10+'5C1AM_Williams'!AM10+'5C1AN_StLandry'!AM10</f>
        <v>-361</v>
      </c>
      <c r="AO10" s="224">
        <f>'5C1B_DArbonne'!AN10+'5C1A_Madison'!AN10+'5C1C_IntlHigh'!AN10+'5C3_UnvView'!AO10+'5C1F_LCCharter'!AN10+'5C1E_LFNO'!AN10+'5C1D_NOMMA'!AN10+'5C1AE_NobleMinds'!AN10+'5C1J_JCFAEast'!AN10+'5C1Q_Advantage'!AN10+'5C1AF_JCFA-Laf'!AN10+'5C1W_Willow'!AN10+'5C1Z_LincolnPrep'!AN10+'5C1R_Iberville'!AN10+'5C1N_Delta'!AN10+'5C1S_LCColPrep'!AN10+'5C1T_Northeast'!AN10+'5C1U_AcadianaRen'!AN10+'5C1I_LAKey'!AN10+'5C1V_LafRen'!AN10+'5C1O_Impact'!AN10+'5C2_LAVCA'!AO10+'5C1H_Southwest'!AN10+'5C1G_JSClark'!AN10+'5C1Y_GEOPrep'!AN10+'5C1AI_Harmony'!AN10+'5C1AJ_Athlos'!AN10+'5C1AG_Collegiate'!AN10+'5C1M_GEOMidCity'!AN10+'5C1AK_NxtGen'!AN10+'5C1AL_RedRiver'!AN10+'5C1AM_Williams'!AN10+'5C1AN_StLandry'!AN10</f>
        <v>0</v>
      </c>
      <c r="AP10" s="225">
        <f>'5C1B_DArbonne'!AO10+'5C1A_Madison'!AO10+'5C1C_IntlHigh'!AO10+'5C3_UnvView'!AP10+'5C1F_LCCharter'!AO10+'5C1E_LFNO'!AO10+'5C1D_NOMMA'!AO10+'5C1AE_NobleMinds'!AO10+'5C1J_JCFAEast'!AO10+'5C1Q_Advantage'!AO10+'5C1AF_JCFA-Laf'!AO10+'5C1W_Willow'!AO10+'5C1Z_LincolnPrep'!AO10+'5C1R_Iberville'!AO10+'5C1N_Delta'!AO10+'5C1S_LCColPrep'!AO10+'5C1T_Northeast'!AO10+'5C1U_AcadianaRen'!AO10+'5C1I_LAKey'!AO10+'5C1V_LafRen'!AO10+'5C1O_Impact'!AO10+'5C2_LAVCA'!AP10+'5C1H_Southwest'!AO10+'5C1G_JSClark'!AO10+'5C1Y_GEOPrep'!AO10+'5C1AI_Harmony'!AO10+'5C1AJ_Athlos'!AO10+'5C1AG_Collegiate'!AO10+'5C1M_GEOMidCity'!AO10+'5C1AK_NxtGen'!AO10+'5C1AL_RedRiver'!AO10+'5C1AM_Williams'!AO10+'5C1AN_StLandry'!AO10</f>
        <v>0</v>
      </c>
      <c r="AQ10" s="224">
        <f>'5C1B_DArbonne'!AP10+'5C1A_Madison'!AP10+'5C1C_IntlHigh'!AP10+'5C3_UnvView'!AQ10+'5C1F_LCCharter'!AP10+'5C1E_LFNO'!AP10+'5C1D_NOMMA'!AP10+'5C1AE_NobleMinds'!AP10+'5C1J_JCFAEast'!AP10+'5C1Q_Advantage'!AP10+'5C1AF_JCFA-Laf'!AP10+'5C1W_Willow'!AP10+'5C1Z_LincolnPrep'!AP10+'5C1R_Iberville'!AP10+'5C1N_Delta'!AP10+'5C1S_LCColPrep'!AP10+'5C1T_Northeast'!AP10+'5C1U_AcadianaRen'!AP10+'5C1I_LAKey'!AP10+'5C1V_LafRen'!AP10+'5C1O_Impact'!AP10+'5C2_LAVCA'!AQ10+'5C1H_Southwest'!AP10+'5C1G_JSClark'!AP10+'5C1Y_GEOPrep'!AP10+'5C1AI_Harmony'!AP10+'5C1AJ_Athlos'!AP10+'5C1AG_Collegiate'!AP10+'5C1M_GEOMidCity'!AP10+'5C1AK_NxtGen'!AP10+'5C1AL_RedRiver'!AP10+'5C1AM_Williams'!AP10+'5C1AN_StLandry'!AP10</f>
        <v>144357</v>
      </c>
      <c r="AR10" s="225">
        <f>'5C1B_DArbonne'!AQ10+'5C1A_Madison'!AQ10+'5C1C_IntlHigh'!AQ10+'5C3_UnvView'!AR10+'5C1F_LCCharter'!AQ10+'5C1E_LFNO'!AQ10+'5C1D_NOMMA'!AQ10+'5C1AE_NobleMinds'!AQ10+'5C1J_JCFAEast'!AQ10+'5C1Q_Advantage'!AQ10+'5C1AF_JCFA-Laf'!AQ10+'5C1W_Willow'!AQ10+'5C1Z_LincolnPrep'!AQ10+'5C1R_Iberville'!AQ10+'5C1N_Delta'!AQ10+'5C1S_LCColPrep'!AQ10+'5C1T_Northeast'!AQ10+'5C1U_AcadianaRen'!AQ10+'5C1I_LAKey'!AQ10+'5C1V_LafRen'!AQ10+'5C1O_Impact'!AQ10+'5C2_LAVCA'!AR10+'5C1H_Southwest'!AQ10+'5C1G_JSClark'!AQ10+'5C1Y_GEOPrep'!AQ10+'5C1AI_Harmony'!AQ10+'5C1AJ_Athlos'!AQ10+'5C1AG_Collegiate'!AQ10+'5C1M_GEOMidCity'!AQ10+'5C1AK_NxtGen'!AQ10+'5C1AL_RedRiver'!AQ10+'5C1AM_Williams'!AQ10+'5C1AN_StLandry'!AQ10</f>
        <v>0</v>
      </c>
      <c r="AS10" s="225">
        <f>'5C1B_DArbonne'!AR10+'5C1A_Madison'!AR10+'5C1C_IntlHigh'!AR10+'5C3_UnvView'!AS10+'5C1F_LCCharter'!AR10+'5C1E_LFNO'!AR10+'5C1D_NOMMA'!AR10+'5C1AE_NobleMinds'!AR10+'5C1J_JCFAEast'!AR10+'5C1Q_Advantage'!AR10+'5C1AF_JCFA-Laf'!AR10+'5C1W_Willow'!AR10+'5C1Z_LincolnPrep'!AR10+'5C1R_Iberville'!AR10+'5C1N_Delta'!AR10+'5C1S_LCColPrep'!AR10+'5C1T_Northeast'!AR10+'5C1U_AcadianaRen'!AR10+'5C1I_LAKey'!AR10+'5C1V_LafRen'!AR10+'5C1O_Impact'!AR10+'5C2_LAVCA'!AS10+'5C1H_Southwest'!AR10+'5C1G_JSClark'!AR10+'5C1Y_GEOPrep'!AR10+'5C1AI_Harmony'!AR10+'5C1AJ_Athlos'!AR10+'5C1AG_Collegiate'!AR10+'5C1M_GEOMidCity'!AR10+'5C1AK_NxtGen'!AR10+'5C1AL_RedRiver'!AR10+'5C1AM_Williams'!AR10+'5C1AN_StLandry'!AR10</f>
        <v>0</v>
      </c>
      <c r="AT10" s="224">
        <f>'5C1B_DArbonne'!AS10+'5C1A_Madison'!AS10+'5C1C_IntlHigh'!AS10+'5C3_UnvView'!AT10+'5C1F_LCCharter'!AS10+'5C1E_LFNO'!AS10+'5C1D_NOMMA'!AS10+'5C1AE_NobleMinds'!AS10+'5C1J_JCFAEast'!AS10+'5C1Q_Advantage'!AS10+'5C1AF_JCFA-Laf'!AS10+'5C1W_Willow'!AS10+'5C1Z_LincolnPrep'!AS10+'5C1R_Iberville'!AS10+'5C1N_Delta'!AS10+'5C1S_LCColPrep'!AS10+'5C1T_Northeast'!AS10+'5C1U_AcadianaRen'!AS10+'5C1I_LAKey'!AS10+'5C1V_LafRen'!AS10+'5C1O_Impact'!AS10+'5C2_LAVCA'!AT10+'5C1H_Southwest'!AS10+'5C1G_JSClark'!AS10+'5C1Y_GEOPrep'!AS10+'5C1AI_Harmony'!AS10+'5C1AJ_Athlos'!AS10+'5C1AG_Collegiate'!AS10+'5C1M_GEOMidCity'!AS10+'5C1AK_NxtGen'!AS10+'5C1AL_RedRiver'!AS10+'5C1AM_Williams'!AS10+'5C1AN_StLandry'!AS10</f>
        <v>34527</v>
      </c>
      <c r="AU10" s="802">
        <f t="shared" si="2"/>
        <v>144357</v>
      </c>
      <c r="AV10" s="803">
        <f t="shared" si="3"/>
        <v>34527</v>
      </c>
      <c r="AW10" s="217">
        <f>'5C1B_DArbonne'!AV10+'5C1A_Madison'!AV10+'5C1C_IntlHigh'!AV10+'5C3_UnvView'!AW10+'5C1F_LCCharter'!AV10+'5C1E_LFNO'!AV10+'5C1D_NOMMA'!AV10+'5C1AE_NobleMinds'!AV10+'5C1J_JCFAEast'!AV10+'5C1Q_Advantage'!AV10+'5C1AF_JCFA-Laf'!AV10+'5C1W_Willow'!AV10+'5C1Z_LincolnPrep'!AV10+'5C1R_Iberville'!AV10+'5C1N_Delta'!AV10+'5C1S_LCColPrep'!AV10+'5C1T_Northeast'!AV10+'5C1U_AcadianaRen'!AV10+'5C1I_LAKey'!AV10+'5C1V_LafRen'!AV10+'5C1O_Impact'!AV10+'5C2_LAVCA'!AW10+'5C1H_Southwest'!AV10+'5C1G_JSClark'!AV10+'5C1Y_GEOPrep'!AV10+'5C1AI_Harmony'!AV10+'5C1AJ_Athlos'!AV10+'5C1AG_Collegiate'!AV10+'5C1M_GEOMidCity'!AV10+'5C1AK_NxtGen'!AV10+'5C1AL_RedRiver'!AV10+'5C1AM_Williams'!AV10+'5C1AN_StLandry'!AV10</f>
        <v>607</v>
      </c>
      <c r="AX10" s="217"/>
      <c r="AY10" s="217">
        <f t="shared" si="4"/>
        <v>607</v>
      </c>
    </row>
    <row r="11" spans="1:51" ht="16.149999999999999" customHeight="1" x14ac:dyDescent="0.2">
      <c r="A11" s="422">
        <v>5</v>
      </c>
      <c r="B11" s="228" t="s">
        <v>9</v>
      </c>
      <c r="C11" s="229">
        <f>'5C1B_DArbonne'!C11+'5C1A_Madison'!C11+'5C1C_IntlHigh'!C11+'5C3_UnvView'!C11+'5C1F_LCCharter'!C11+'5C1E_LFNO'!C11+'5C1D_NOMMA'!C11+'5C1AE_NobleMinds'!C11+'5C1J_JCFAEast'!C11+'5C1Q_Advantage'!C11+'5C1AF_JCFA-Laf'!C11+'5C1W_Willow'!C11+'5C1Z_LincolnPrep'!C11+'5C1R_Iberville'!C11+'5C1N_Delta'!C11+'5C1S_LCColPrep'!C11+'5C1T_Northeast'!C11+'5C1U_AcadianaRen'!C11+'5C1I_LAKey'!C11+'5C1V_LafRen'!C11+'5C1O_Impact'!C11+'5C2_LAVCA'!C11+'5C1H_Southwest'!C11+'5C1G_JSClark'!C11+'5C1Y_GEOPrep'!C11+'5C1AI_Harmony'!C11+'5C1AJ_Athlos'!C11+'5C1AG_Collegiate'!C11+'5C1M_GEOMidCity'!C11+'5C1AK_NxtGen'!C11+'5C1AL_RedRiver'!C11+'5C1AM_Williams'!C11+'5C1AN_StLandry'!C11</f>
        <v>0</v>
      </c>
      <c r="D11" s="230">
        <f>'9_Per Pupil Summary'!H10</f>
        <v>4789.8373143783147</v>
      </c>
      <c r="E11" s="231">
        <f>'5C1B_DArbonne'!E11+'5C1A_Madison'!E11+'5C1C_IntlHigh'!E11+'5C3_UnvView'!E11+'5C1F_LCCharter'!E11+'5C1E_LFNO'!E11+'5C1D_NOMMA'!E11+'5C1AE_NobleMinds'!E11+'5C1J_JCFAEast'!E11+'5C1Q_Advantage'!E11+'5C1AF_JCFA-Laf'!E11+'5C1W_Willow'!E11+'5C1Z_LincolnPrep'!E11+'5C1R_Iberville'!E11+'5C1N_Delta'!E11+'5C1S_LCColPrep'!E11+'5C1T_Northeast'!E11+'5C1U_AcadianaRen'!E11+'5C1I_LAKey'!E11+'5C1V_LafRen'!E11+'5C1O_Impact'!E11+'5C2_LAVCA'!E11+'5C1H_Southwest'!E11+'5C1G_JSClark'!E11+'5C1Y_GEOPrep'!E11+'5C1AI_Harmony'!E11+'5C1AJ_Athlos'!E11+'5C1AG_Collegiate'!E11+'5C1M_GEOMidCity'!E11+'5C1AK_NxtGen'!E11+'5C1AL_RedRiver'!E11+'5C1AM_Williams'!E11+'5C1AN_StLandry'!E11</f>
        <v>0</v>
      </c>
      <c r="F11" s="232">
        <f>'5C1B_DArbonne'!F11+'5C1A_Madison'!F11+'5C1C_IntlHigh'!F11+'5C3_UnvView'!F11+'5C1F_LCCharter'!F11+'5C1E_LFNO'!F11+'5C1D_NOMMA'!F11+'5C1AE_NobleMinds'!F11+'5C1J_JCFAEast'!F11+'5C1Q_Advantage'!F11+'5C1AF_JCFA-Laf'!F11+'5C1W_Willow'!F11+'5C1Z_LincolnPrep'!F11+'5C1R_Iberville'!F11+'5C1N_Delta'!F11+'5C1S_LCColPrep'!F11+'5C1T_Northeast'!F11+'5C1U_AcadianaRen'!F11+'5C1I_LAKey'!F11+'5C1V_LafRen'!F11+'5C1O_Impact'!F11+'5C2_LAVCA'!F11+'5C1H_Southwest'!F11+'5C1G_JSClark'!F11+'5C1Y_GEOPrep'!F11+'5C1AI_Harmony'!F11+'5C1AJ_Athlos'!F11+'5C1AG_Collegiate'!F11+'5C1M_GEOMidCity'!F11+'5C1AK_NxtGen'!F11+'5C1AL_RedRiver'!F11+'5C1AM_Williams'!F11+'5C1AN_StLandry'!F11</f>
        <v>0</v>
      </c>
      <c r="G11" s="230">
        <f>'9_Per Pupil Summary'!I10</f>
        <v>713.58541065662382</v>
      </c>
      <c r="H11" s="231">
        <f>'5C1B_DArbonne'!H11+'5C1A_Madison'!H11+'5C1C_IntlHigh'!H11+'5C3_UnvView'!H11+'5C1F_LCCharter'!H11+'5C1E_LFNO'!H11+'5C1D_NOMMA'!H11+'5C1AE_NobleMinds'!H11+'5C1J_JCFAEast'!H11+'5C1Q_Advantage'!H11+'5C1AF_JCFA-Laf'!H11+'5C1W_Willow'!H11+'5C1Z_LincolnPrep'!H11+'5C1R_Iberville'!H11+'5C1N_Delta'!H11+'5C1S_LCColPrep'!H11+'5C1T_Northeast'!H11+'5C1U_AcadianaRen'!H11+'5C1I_LAKey'!H11+'5C1V_LafRen'!H11+'5C1O_Impact'!H11+'5C2_LAVCA'!H11+'5C1H_Southwest'!H11+'5C1G_JSClark'!H11+'5C1Y_GEOPrep'!H11+'5C1AI_Harmony'!H11+'5C1AJ_Athlos'!H11+'5C1AG_Collegiate'!H11+'5C1M_GEOMidCity'!H11+'5C1AK_NxtGen'!H11+'5C1AL_RedRiver'!H11+'5C1AM_Williams'!H11+'5C1AN_StLandry'!H11</f>
        <v>0</v>
      </c>
      <c r="I11" s="232">
        <f>'5C1B_DArbonne'!I11+'5C1A_Madison'!I11+'5C1C_IntlHigh'!I11+'5C3_UnvView'!I11+'5C1F_LCCharter'!I11+'5C1E_LFNO'!I11+'5C1D_NOMMA'!I11+'5C1AE_NobleMinds'!I11+'5C1J_JCFAEast'!I11+'5C1Q_Advantage'!I11+'5C1AF_JCFA-Laf'!I11+'5C1W_Willow'!I11+'5C1Z_LincolnPrep'!I11+'5C1R_Iberville'!I11+'5C1N_Delta'!I11+'5C1S_LCColPrep'!I11+'5C1T_Northeast'!I11+'5C1U_AcadianaRen'!I11+'5C1I_LAKey'!I11+'5C1V_LafRen'!I11+'5C1O_Impact'!I11+'5C2_LAVCA'!I11+'5C1H_Southwest'!I11+'5C1G_JSClark'!I11+'5C1Y_GEOPrep'!I11+'5C1AI_Harmony'!I11+'5C1AJ_Athlos'!I11+'5C1AG_Collegiate'!I11+'5C1M_GEOMidCity'!I11+'5C1AK_NxtGen'!I11+'5C1AL_RedRiver'!I11+'5C1AM_Williams'!I11+'5C1AN_StLandry'!I11</f>
        <v>0</v>
      </c>
      <c r="J11" s="230">
        <f>'9_Per Pupil Summary'!J10</f>
        <v>194.61420290635192</v>
      </c>
      <c r="K11" s="231">
        <f>'5C1B_DArbonne'!K11+'5C1A_Madison'!K11+'5C1C_IntlHigh'!K11+'5C3_UnvView'!K11+'5C1F_LCCharter'!K11+'5C1E_LFNO'!K11+'5C1D_NOMMA'!K11+'5C1AE_NobleMinds'!K11+'5C1J_JCFAEast'!K11+'5C1Q_Advantage'!K11+'5C1AF_JCFA-Laf'!K11+'5C1W_Willow'!K11+'5C1Z_LincolnPrep'!K11+'5C1R_Iberville'!K11+'5C1N_Delta'!K11+'5C1S_LCColPrep'!K11+'5C1T_Northeast'!K11+'5C1U_AcadianaRen'!K11+'5C1I_LAKey'!K11+'5C1V_LafRen'!K11+'5C1O_Impact'!K11+'5C2_LAVCA'!K11+'5C1H_Southwest'!K11+'5C1G_JSClark'!K11+'5C1Y_GEOPrep'!K11+'5C1AI_Harmony'!K11+'5C1AJ_Athlos'!K11+'5C1AG_Collegiate'!K11+'5C1M_GEOMidCity'!K11+'5C1AK_NxtGen'!K11+'5C1AL_RedRiver'!K11+'5C1AM_Williams'!K11+'5C1AN_StLandry'!K11</f>
        <v>0</v>
      </c>
      <c r="L11" s="232">
        <f>'5C1B_DArbonne'!L11+'5C1A_Madison'!L11+'5C1C_IntlHigh'!L11+'5C3_UnvView'!L11+'5C1F_LCCharter'!L11+'5C1E_LFNO'!L11+'5C1D_NOMMA'!L11+'5C1AE_NobleMinds'!L11+'5C1J_JCFAEast'!L11+'5C1Q_Advantage'!L11+'5C1AF_JCFA-Laf'!L11+'5C1W_Willow'!L11+'5C1Z_LincolnPrep'!L11+'5C1R_Iberville'!L11+'5C1N_Delta'!L11+'5C1S_LCColPrep'!L11+'5C1T_Northeast'!L11+'5C1U_AcadianaRen'!L11+'5C1I_LAKey'!L11+'5C1V_LafRen'!L11+'5C1O_Impact'!L11+'5C2_LAVCA'!L11+'5C1H_Southwest'!L11+'5C1G_JSClark'!L11+'5C1Y_GEOPrep'!L11+'5C1AI_Harmony'!L11+'5C1AJ_Athlos'!L11+'5C1AG_Collegiate'!L11+'5C1M_GEOMidCity'!L11+'5C1AK_NxtGen'!L11+'5C1AL_RedRiver'!L11+'5C1AM_Williams'!L11+'5C1AN_StLandry'!L11</f>
        <v>0</v>
      </c>
      <c r="M11" s="230">
        <f>'9_Per Pupil Summary'!K10</f>
        <v>4865.3550726587982</v>
      </c>
      <c r="N11" s="231">
        <f>'5C1B_DArbonne'!N11+'5C1A_Madison'!N11+'5C1C_IntlHigh'!N11+'5C3_UnvView'!N11+'5C1F_LCCharter'!N11+'5C1E_LFNO'!N11+'5C1D_NOMMA'!N11+'5C1AE_NobleMinds'!N11+'5C1J_JCFAEast'!N11+'5C1Q_Advantage'!N11+'5C1AF_JCFA-Laf'!N11+'5C1W_Willow'!N11+'5C1Z_LincolnPrep'!N11+'5C1R_Iberville'!N11+'5C1N_Delta'!N11+'5C1S_LCColPrep'!N11+'5C1T_Northeast'!N11+'5C1U_AcadianaRen'!N11+'5C1I_LAKey'!N11+'5C1V_LafRen'!N11+'5C1O_Impact'!N11+'5C2_LAVCA'!N11+'5C1H_Southwest'!N11+'5C1G_JSClark'!N11+'5C1Y_GEOPrep'!N11+'5C1AI_Harmony'!N11+'5C1AJ_Athlos'!N11+'5C1AG_Collegiate'!N11+'5C1M_GEOMidCity'!N11+'5C1AK_NxtGen'!N11+'5C1AL_RedRiver'!N11+'5C1AM_Williams'!N11+'5C1AN_StLandry'!N11</f>
        <v>0</v>
      </c>
      <c r="O11" s="232">
        <f>'5C1B_DArbonne'!O11+'5C1A_Madison'!O11+'5C1C_IntlHigh'!O11+'5C3_UnvView'!O11+'5C1F_LCCharter'!O11+'5C1E_LFNO'!O11+'5C1D_NOMMA'!O11+'5C1AE_NobleMinds'!O11+'5C1J_JCFAEast'!O11+'5C1Q_Advantage'!O11+'5C1AF_JCFA-Laf'!O11+'5C1W_Willow'!O11+'5C1Z_LincolnPrep'!O11+'5C1R_Iberville'!O11+'5C1N_Delta'!O11+'5C1S_LCColPrep'!O11+'5C1T_Northeast'!O11+'5C1U_AcadianaRen'!O11+'5C1I_LAKey'!O11+'5C1V_LafRen'!O11+'5C1O_Impact'!O11+'5C2_LAVCA'!O11+'5C1H_Southwest'!O11+'5C1G_JSClark'!O11+'5C1Y_GEOPrep'!O11+'5C1AI_Harmony'!O11+'5C1AJ_Athlos'!O11+'5C1AG_Collegiate'!O11+'5C1M_GEOMidCity'!O11+'5C1AK_NxtGen'!O11+'5C1AL_RedRiver'!O11+'5C1AM_Williams'!O11+'5C1AN_StLandry'!O11</f>
        <v>0</v>
      </c>
      <c r="P11" s="230">
        <f>'9_Per Pupil Summary'!L10</f>
        <v>1946.142029063519</v>
      </c>
      <c r="Q11" s="231">
        <f>'5C1B_DArbonne'!Q11+'5C1A_Madison'!Q11+'5C1C_IntlHigh'!Q11+'5C3_UnvView'!Q11+'5C1F_LCCharter'!Q11+'5C1E_LFNO'!Q11+'5C1D_NOMMA'!Q11+'5C1AE_NobleMinds'!Q11+'5C1J_JCFAEast'!Q11+'5C1Q_Advantage'!Q11+'5C1AF_JCFA-Laf'!Q11+'5C1W_Willow'!Q11+'5C1Z_LincolnPrep'!Q11+'5C1R_Iberville'!Q11+'5C1N_Delta'!Q11+'5C1S_LCColPrep'!Q11+'5C1T_Northeast'!Q11+'5C1U_AcadianaRen'!Q11+'5C1I_LAKey'!Q11+'5C1V_LafRen'!Q11+'5C1O_Impact'!Q11+'5C2_LAVCA'!Q11+'5C1H_Southwest'!Q11+'5C1G_JSClark'!Q11+'5C1Y_GEOPrep'!Q11+'5C1AI_Harmony'!Q11+'5C1AJ_Athlos'!Q11+'5C1AG_Collegiate'!Q11+'5C1M_GEOMidCity'!Q11+'5C1AK_NxtGen'!Q11+'5C1AL_RedRiver'!Q11+'5C1AM_Williams'!Q11+'5C1AN_StLandry'!Q11</f>
        <v>0</v>
      </c>
      <c r="R11" s="233">
        <f>'5C1B_DArbonne'!R11+'5C1A_Madison'!R11+'5C1C_IntlHigh'!R11+'5C3_UnvView'!R11+'5C1F_LCCharter'!R11+'5C1E_LFNO'!R11+'5C1D_NOMMA'!R11+'5C1AE_NobleMinds'!R11+'5C1J_JCFAEast'!R11+'5C1Q_Advantage'!R11+'5C1AF_JCFA-Laf'!R11+'5C1W_Willow'!R11+'5C1Z_LincolnPrep'!R11+'5C1R_Iberville'!R11+'5C1N_Delta'!R11+'5C1S_LCColPrep'!R11+'5C1T_Northeast'!R11+'5C1U_AcadianaRen'!R11+'5C1I_LAKey'!R11+'5C1V_LafRen'!R11+'5C1O_Impact'!R11+'5C2_LAVCA'!R11+'5C1H_Southwest'!R11+'5C1G_JSClark'!R11+'5C1Y_GEOPrep'!R11+'5C1AI_Harmony'!R11+'5C1AJ_Athlos'!R11+'5C1AG_Collegiate'!R11+'5C1M_GEOMidCity'!R11+'5C1AK_NxtGen'!R11+'5C1AL_RedRiver'!R11+'5C1AM_Williams'!R11+'5C1AN_StLandry'!R11</f>
        <v>1866375</v>
      </c>
      <c r="S11" s="996">
        <f>'5C3_UnvView'!S11+'5C2_LAVCA'!S11</f>
        <v>35893</v>
      </c>
      <c r="T11" s="230">
        <f>'5C1B_DArbonne'!S11+'5C1A_Madison'!S11+'5C1C_IntlHigh'!S11+'5C3_UnvView'!T11+'5C1F_LCCharter'!S11+'5C1E_LFNO'!S11+'5C1D_NOMMA'!S11+'5C1AE_NobleMinds'!S11+'5C1J_JCFAEast'!S11+'5C1Q_Advantage'!S11+'5C1AF_JCFA-Laf'!S11+'5C1W_Willow'!S11+'5C1Z_LincolnPrep'!S11+'5C1R_Iberville'!S11+'5C1N_Delta'!S11+'5C1S_LCColPrep'!S11+'5C1T_Northeast'!S11+'5C1U_AcadianaRen'!S11+'5C1I_LAKey'!S11+'5C1V_LafRen'!S11+'5C1O_Impact'!S11+'5C2_LAVCA'!T11+'5C1H_Southwest'!S11+'5C1G_JSClark'!S11+'5C1Y_GEOPrep'!S11+'5C1AI_Harmony'!S11+'5C1AJ_Athlos'!S11+'5C1AG_Collegiate'!S11+'5C1M_GEOMidCity'!S11+'5C1AK_NxtGen'!S11+'5C1AL_RedRiver'!S11+'5C1AM_Williams'!S11+'5C1AN_StLandry'!S11</f>
        <v>56216</v>
      </c>
      <c r="U11" s="230">
        <f>'5C1B_DArbonne'!T11+'5C1A_Madison'!T11+'5C1C_IntlHigh'!T11+'5C3_UnvView'!U11+'5C1F_LCCharter'!T11+'5C1E_LFNO'!T11+'5C1D_NOMMA'!T11+'5C1AE_NobleMinds'!T11+'5C1J_JCFAEast'!T11+'5C1Q_Advantage'!T11+'5C1AF_JCFA-Laf'!T11+'5C1W_Willow'!T11+'5C1Z_LincolnPrep'!T11+'5C1R_Iberville'!T11+'5C1N_Delta'!T11+'5C1S_LCColPrep'!T11+'5C1T_Northeast'!T11+'5C1U_AcadianaRen'!T11+'5C1I_LAKey'!T11+'5C1V_LafRen'!T11+'5C1O_Impact'!T11+'5C2_LAVCA'!U11+'5C1H_Southwest'!T11+'5C1G_JSClark'!T11+'5C1Y_GEOPrep'!T11+'5C1AI_Harmony'!T11+'5C1AJ_Athlos'!T11+'5C1AG_Collegiate'!T11+'5C1M_GEOMidCity'!T11+'5C1AK_NxtGen'!T11+'5C1AL_RedRiver'!T11+'5C1AM_Williams'!T11+'5C1AN_StLandry'!T11</f>
        <v>0</v>
      </c>
      <c r="V11" s="234">
        <f>'5C1B_DArbonne'!U11+'5C1A_Madison'!U11+'5C1C_IntlHigh'!U11+'5C3_UnvView'!V11+'5C1F_LCCharter'!U11+'5C1E_LFNO'!U11+'5C1D_NOMMA'!U11+'5C1AE_NobleMinds'!U11+'5C1J_JCFAEast'!U11+'5C1Q_Advantage'!U11+'5C1AF_JCFA-Laf'!U11+'5C1W_Willow'!U11+'5C1Z_LincolnPrep'!U11+'5C1R_Iberville'!U11+'5C1N_Delta'!U11+'5C1S_LCColPrep'!U11+'5C1T_Northeast'!U11+'5C1U_AcadianaRen'!U11+'5C1I_LAKey'!U11+'5C1V_LafRen'!U11+'5C1O_Impact'!U11+'5C2_LAVCA'!V11+'5C1H_Southwest'!U11+'5C1G_JSClark'!U11+'5C1Y_GEOPrep'!U11+'5C1AI_Harmony'!U11+'5C1AJ_Athlos'!U11+'5C1AG_Collegiate'!U11+'5C1M_GEOMidCity'!U11+'5C1AK_NxtGen'!U11+'5C1AL_RedRiver'!U11+'5C1AM_Williams'!U11+'5C1AN_StLandry'!U11</f>
        <v>0</v>
      </c>
      <c r="W11" s="233">
        <f>'5C1B_DArbonne'!V11+'5C1A_Madison'!V11+'5C1C_IntlHigh'!V11+'5C3_UnvView'!W11+'5C1F_LCCharter'!V11+'5C1E_LFNO'!V11+'5C1D_NOMMA'!V11+'5C1AE_NobleMinds'!V11+'5C1J_JCFAEast'!V11+'5C1Q_Advantage'!V11+'5C1AF_JCFA-Laf'!V11+'5C1W_Willow'!V11+'5C1Z_LincolnPrep'!V11+'5C1R_Iberville'!V11+'5C1N_Delta'!V11+'5C1S_LCColPrep'!V11+'5C1T_Northeast'!V11+'5C1U_AcadianaRen'!V11+'5C1I_LAKey'!V11+'5C1V_LafRen'!V11+'5C1O_Impact'!V11+'5C2_LAVCA'!W11+'5C1H_Southwest'!V11+'5C1G_JSClark'!V11+'5C1Y_GEOPrep'!V11+'5C1AI_Harmony'!V11+'5C1AJ_Athlos'!V11+'5C1AG_Collegiate'!V11+'5C1M_GEOMidCity'!V11+'5C1AK_NxtGen'!V11+'5C1AL_RedRiver'!V11+'5C1AM_Williams'!V11+'5C1AN_StLandry'!V11</f>
        <v>0</v>
      </c>
      <c r="X11" s="231">
        <f>'5C1B_DArbonne'!W11+'5C1A_Madison'!W11+'5C1C_IntlHigh'!W11+'5C3_UnvView'!X11+'5C1F_LCCharter'!W11+'5C1E_LFNO'!W11+'5C1D_NOMMA'!W11+'5C1AE_NobleMinds'!W11+'5C1J_JCFAEast'!W11+'5C1Q_Advantage'!W11+'5C1AF_JCFA-Laf'!W11+'5C1W_Willow'!W11+'5C1Z_LincolnPrep'!W11+'5C1R_Iberville'!W11+'5C1N_Delta'!W11+'5C1S_LCColPrep'!W11+'5C1T_Northeast'!W11+'5C1U_AcadianaRen'!W11+'5C1I_LAKey'!W11+'5C1V_LafRen'!W11+'5C1O_Impact'!W11+'5C2_LAVCA'!X11+'5C1H_Southwest'!W11+'5C1G_JSClark'!W11+'5C1Y_GEOPrep'!W11+'5C1AI_Harmony'!W11+'5C1AJ_Athlos'!W11+'5C1AG_Collegiate'!W11+'5C1M_GEOMidCity'!W11+'5C1AK_NxtGen'!W11+'5C1AL_RedRiver'!W11+'5C1AM_Williams'!W11+'5C1AN_StLandry'!W11</f>
        <v>0</v>
      </c>
      <c r="Y11" s="233">
        <f>'5C1B_DArbonne'!X11+'5C1A_Madison'!X11+'5C1C_IntlHigh'!X11+'5C3_UnvView'!Y11+'5C1F_LCCharter'!X11+'5C1E_LFNO'!X11+'5C1D_NOMMA'!X11+'5C1AE_NobleMinds'!X11+'5C1J_JCFAEast'!X11+'5C1Q_Advantage'!X11+'5C1AF_JCFA-Laf'!X11+'5C1W_Willow'!X11+'5C1Z_LincolnPrep'!X11+'5C1R_Iberville'!X11+'5C1N_Delta'!X11+'5C1S_LCColPrep'!X11+'5C1T_Northeast'!X11+'5C1U_AcadianaRen'!X11+'5C1I_LAKey'!X11+'5C1V_LafRen'!X11+'5C1O_Impact'!X11+'5C2_LAVCA'!Y11+'5C1H_Southwest'!X11+'5C1G_JSClark'!X11+'5C1Y_GEOPrep'!X11+'5C1AI_Harmony'!X11+'5C1AJ_Athlos'!X11+'5C1AG_Collegiate'!X11+'5C1M_GEOMidCity'!X11+'5C1AK_NxtGen'!X11+'5C1AL_RedRiver'!X11+'5C1AM_Williams'!X11+'5C1AN_StLandry'!X11</f>
        <v>0</v>
      </c>
      <c r="Z11" s="230">
        <f>'5C1B_DArbonne'!Y11+'5C1A_Madison'!Y11+'5C1C_IntlHigh'!Y11+'5C3_UnvView'!Z11+'5C1F_LCCharter'!Y11+'5C1E_LFNO'!Y11+'5C1D_NOMMA'!Y11+'5C1AE_NobleMinds'!Y11+'5C1J_JCFAEast'!Y11+'5C1Q_Advantage'!Y11+'5C1AF_JCFA-Laf'!Y11+'5C1W_Willow'!Y11+'5C1Z_LincolnPrep'!Y11+'5C1R_Iberville'!Y11+'5C1N_Delta'!Y11+'5C1S_LCColPrep'!Y11+'5C1T_Northeast'!Y11+'5C1U_AcadianaRen'!Y11+'5C1I_LAKey'!Y11+'5C1V_LafRen'!Y11+'5C1O_Impact'!Y11+'5C2_LAVCA'!Z11+'5C1H_Southwest'!Y11+'5C1G_JSClark'!Y11+'5C1Y_GEOPrep'!Y11+'5C1AI_Harmony'!Y11+'5C1AJ_Athlos'!Y11+'5C1AG_Collegiate'!Y11+'5C1M_GEOMidCity'!Y11+'5C1AK_NxtGen'!Y11+'5C1AL_RedRiver'!Y11+'5C1AM_Williams'!Y11+'5C1AN_StLandry'!Y11</f>
        <v>0</v>
      </c>
      <c r="AA11" s="233">
        <f>'5C1B_DArbonne'!Z11+'5C1A_Madison'!Z11+'5C1C_IntlHigh'!Z11+'5C3_UnvView'!AA11+'5C1F_LCCharter'!Z11+'5C1E_LFNO'!Z11+'5C1D_NOMMA'!Z11+'5C1AE_NobleMinds'!Z11+'5C1J_JCFAEast'!Z11+'5C1Q_Advantage'!Z11+'5C1AF_JCFA-Laf'!Z11+'5C1W_Willow'!Z11+'5C1Z_LincolnPrep'!Z11+'5C1R_Iberville'!Z11+'5C1N_Delta'!Z11+'5C1S_LCColPrep'!Z11+'5C1T_Northeast'!Z11+'5C1U_AcadianaRen'!Z11+'5C1I_LAKey'!Z11+'5C1V_LafRen'!Z11+'5C1O_Impact'!Z11+'5C2_LAVCA'!AA11+'5C1H_Southwest'!Z11+'5C1G_JSClark'!Z11+'5C1Y_GEOPrep'!Z11+'5C1AI_Harmony'!Z11+'5C1AJ_Athlos'!Z11+'5C1AG_Collegiate'!Z11+'5C1M_GEOMidCity'!Z11+'5C1AK_NxtGen'!Z11+'5C1AL_RedRiver'!Z11+'5C1AM_Williams'!Z11+'5C1AN_StLandry'!Z11</f>
        <v>0</v>
      </c>
      <c r="AB11" s="236">
        <f>'5C1B_DArbonne'!AA11+'5C1A_Madison'!AA11+'5C1C_IntlHigh'!AA11+'5C3_UnvView'!AB11+'5C1F_LCCharter'!AA11+'5C1E_LFNO'!AA11+'5C1D_NOMMA'!AA11+'5C1AE_NobleMinds'!AA11+'5C1J_JCFAEast'!AA11+'5C1Q_Advantage'!AA11+'5C1AF_JCFA-Laf'!AA11+'5C1W_Willow'!AA11+'5C1Z_LincolnPrep'!AA11+'5C1R_Iberville'!AA11+'5C1N_Delta'!AA11+'5C1S_LCColPrep'!AA11+'5C1T_Northeast'!AA11+'5C1U_AcadianaRen'!AA11+'5C1I_LAKey'!AA11+'5C1V_LafRen'!AA11+'5C1O_Impact'!AA11+'5C2_LAVCA'!AB11+'5C1H_Southwest'!AA11+'5C1G_JSClark'!AA11+'5C1Y_GEOPrep'!AA11+'5C1AI_Harmony'!AA11+'5C1AJ_Athlos'!AA11+'5C1AG_Collegiate'!AA11+'5C1M_GEOMidCity'!AA11+'5C1AK_NxtGen'!AA11+'5C1AL_RedRiver'!AA11+'5C1AM_Williams'!AA11+'5C1AN_StLandry'!AA11</f>
        <v>0</v>
      </c>
      <c r="AC11" s="230">
        <f>'5C1B_DArbonne'!AB11+'5C1A_Madison'!AB11+'5C1C_IntlHigh'!AB11+'5C3_UnvView'!AC11+'5C1F_LCCharter'!AB11+'5C1E_LFNO'!AB11+'5C1D_NOMMA'!AB11+'5C1AE_NobleMinds'!AB11+'5C1J_JCFAEast'!AB11+'5C1Q_Advantage'!AB11+'5C1AF_JCFA-Laf'!AB11+'5C1W_Willow'!AB11+'5C1Z_LincolnPrep'!AB11+'5C1R_Iberville'!AB11+'5C1N_Delta'!AB11+'5C1S_LCColPrep'!AB11+'5C1T_Northeast'!AB11+'5C1U_AcadianaRen'!AB11+'5C1I_LAKey'!AB11+'5C1V_LafRen'!AB11+'5C1O_Impact'!AB11+'5C2_LAVCA'!AC11+'5C1H_Southwest'!AB11+'5C1G_JSClark'!AB11+'5C1Y_GEOPrep'!AB11+'5C1AI_Harmony'!AB11+'5C1AJ_Athlos'!AB11+'5C1AG_Collegiate'!AB11+'5C1M_GEOMidCity'!AB11+'5C1AK_NxtGen'!AB11+'5C1AL_RedRiver'!AB11+'5C1AM_Williams'!AB11+'5C1AN_StLandry'!AB11</f>
        <v>0</v>
      </c>
      <c r="AD11" s="237">
        <f>'5C1B_DArbonne'!AC11+'5C1A_Madison'!AC11+'5C1C_IntlHigh'!AC11+'5C3_UnvView'!AD11+'5C1F_LCCharter'!AC11+'5C1E_LFNO'!AC11+'5C1D_NOMMA'!AC11+'5C1AE_NobleMinds'!AC11+'5C1J_JCFAEast'!AC11+'5C1Q_Advantage'!AC11+'5C1AF_JCFA-Laf'!AC11+'5C1W_Willow'!AC11+'5C1Z_LincolnPrep'!AC11+'5C1R_Iberville'!AC11+'5C1N_Delta'!AC11+'5C1S_LCColPrep'!AC11+'5C1T_Northeast'!AC11+'5C1U_AcadianaRen'!AC11+'5C1I_LAKey'!AC11+'5C1V_LafRen'!AC11+'5C1O_Impact'!AC11+'5C2_LAVCA'!AD11+'5C1H_Southwest'!AC11+'5C1G_JSClark'!AC11+'5C1Y_GEOPrep'!AC11+'5C1AI_Harmony'!AC11+'5C1AJ_Athlos'!AC11+'5C1AG_Collegiate'!AC11+'5C1M_GEOMidCity'!AC11+'5C1AK_NxtGen'!AC11+'5C1AL_RedRiver'!AC11+'5C1AM_Williams'!AC11+'5C1AN_StLandry'!AC11</f>
        <v>0</v>
      </c>
      <c r="AE11" s="237">
        <f>'5C1B_DArbonne'!AD11+'5C1A_Madison'!AD11+'5C1C_IntlHigh'!AD11+'5C3_UnvView'!AE11+'5C1F_LCCharter'!AD11+'5C1E_LFNO'!AD11+'5C1D_NOMMA'!AD11+'5C1AE_NobleMinds'!AD11+'5C1J_JCFAEast'!AD11+'5C1Q_Advantage'!AD11+'5C1AF_JCFA-Laf'!AD11+'5C1W_Willow'!AD11+'5C1Z_LincolnPrep'!AD11+'5C1R_Iberville'!AD11+'5C1N_Delta'!AD11+'5C1S_LCColPrep'!AD11+'5C1T_Northeast'!AD11+'5C1U_AcadianaRen'!AD11+'5C1I_LAKey'!AD11+'5C1V_LafRen'!AD11+'5C1O_Impact'!AD11+'5C2_LAVCA'!AE11+'5C1H_Southwest'!AD11+'5C1G_JSClark'!AD11+'5C1Y_GEOPrep'!AD11+'5C1AI_Harmony'!AD11+'5C1AJ_Athlos'!AD11+'5C1AG_Collegiate'!AD11+'5C1M_GEOMidCity'!AD11+'5C1AK_NxtGen'!AD11+'5C1AL_RedRiver'!AD11+'5C1AM_Williams'!AD11+'5C1AN_StLandry'!AD11</f>
        <v>0</v>
      </c>
      <c r="AF11" s="238">
        <f>'9_Per Pupil Summary'!N10</f>
        <v>2702</v>
      </c>
      <c r="AG11" s="239">
        <f>'5C1B_DArbonne'!AF11+'5C1A_Madison'!AF11+'5C1C_IntlHigh'!AF11+'5C3_UnvView'!AG11+'5C1F_LCCharter'!AF11+'5C1E_LFNO'!AF11+'5C1D_NOMMA'!AF11+'5C1AE_NobleMinds'!AF11+'5C1J_JCFAEast'!AF11+'5C1Q_Advantage'!AF11+'5C1AF_JCFA-Laf'!AF11+'5C1W_Willow'!AF11+'5C1Z_LincolnPrep'!AF11+'5C1R_Iberville'!AF11+'5C1N_Delta'!AF11+'5C1S_LCColPrep'!AF11+'5C1T_Northeast'!AF11+'5C1U_AcadianaRen'!AF11+'5C1I_LAKey'!AF11+'5C1V_LafRen'!AF11+'5C1O_Impact'!AF11+'5C2_LAVCA'!AG11+'5C1H_Southwest'!AF11+'5C1G_JSClark'!AF11+'5C1Y_GEOPrep'!AF11+'5C1AI_Harmony'!AF11+'5C1AJ_Athlos'!AF11+'5C1AG_Collegiate'!AF11+'5C1M_GEOMidCity'!AF11+'5C1AK_NxtGen'!AF11+'5C1AL_RedRiver'!AF11+'5C1AM_Williams'!AF11+'5C1AN_StLandry'!AF11</f>
        <v>0</v>
      </c>
      <c r="AH11" s="229">
        <f>'5C1B_DArbonne'!AG11+'5C1A_Madison'!AG11+'5C1C_IntlHigh'!AG11+'5C3_UnvView'!AH11+'5C1F_LCCharter'!AG11+'5C1E_LFNO'!AG11+'5C1D_NOMMA'!AG11+'5C1AE_NobleMinds'!AG11+'5C1J_JCFAEast'!AG11+'5C1Q_Advantage'!AG11+'5C1AF_JCFA-Laf'!AG11+'5C1W_Willow'!AG11+'5C1Z_LincolnPrep'!AG11+'5C1R_Iberville'!AG11+'5C1N_Delta'!AG11+'5C1S_LCColPrep'!AG11+'5C1T_Northeast'!AG11+'5C1U_AcadianaRen'!AG11+'5C1I_LAKey'!AG11+'5C1V_LafRen'!AG11+'5C1O_Impact'!AG11+'5C2_LAVCA'!AH11+'5C1H_Southwest'!AG11+'5C1G_JSClark'!AG11+'5C1Y_GEOPrep'!AG11+'5C1AI_Harmony'!AG11+'5C1AJ_Athlos'!AG11+'5C1AG_Collegiate'!AG11+'5C1M_GEOMidCity'!AG11+'5C1AK_NxtGen'!AG11+'5C1AL_RedRiver'!AG11+'5C1AM_Williams'!AG11+'5C1AN_StLandry'!AG11</f>
        <v>0</v>
      </c>
      <c r="AI11" s="238">
        <f>'5C1B_DArbonne'!AH11+'5C1A_Madison'!AH11+'5C1C_IntlHigh'!AH11+'5C3_UnvView'!AI11+'5C1F_LCCharter'!AH11+'5C1E_LFNO'!AH11+'5C1D_NOMMA'!AH11+'5C1AE_NobleMinds'!AH11+'5C1J_JCFAEast'!AH11+'5C1Q_Advantage'!AH11+'5C1AF_JCFA-Laf'!AH11+'5C1W_Willow'!AH11+'5C1Z_LincolnPrep'!AH11+'5C1R_Iberville'!AH11+'5C1N_Delta'!AH11+'5C1S_LCColPrep'!AH11+'5C1T_Northeast'!AH11+'5C1U_AcadianaRen'!AH11+'5C1I_LAKey'!AH11+'5C1V_LafRen'!AH11+'5C1O_Impact'!AH11+'5C2_LAVCA'!AI11+'5C1H_Southwest'!AH11+'5C1G_JSClark'!AH11+'5C1Y_GEOPrep'!AH11+'5C1AI_Harmony'!AH11+'5C1AJ_Athlos'!AH11+'5C1AG_Collegiate'!AH11+'5C1M_GEOMidCity'!AH11+'5C1AK_NxtGen'!AH11+'5C1AL_RedRiver'!AH11+'5C1AM_Williams'!AH11+'5C1AN_StLandry'!AH11</f>
        <v>0</v>
      </c>
      <c r="AJ11" s="229">
        <f>'5C1B_DArbonne'!AI11+'5C1A_Madison'!AI11+'5C1C_IntlHigh'!AI11+'5C3_UnvView'!AJ11+'5C1F_LCCharter'!AI11+'5C1E_LFNO'!AI11+'5C1D_NOMMA'!AI11+'5C1AE_NobleMinds'!AI11+'5C1J_JCFAEast'!AI11+'5C1Q_Advantage'!AI11+'5C1AF_JCFA-Laf'!AI11+'5C1W_Willow'!AI11+'5C1Z_LincolnPrep'!AI11+'5C1R_Iberville'!AI11+'5C1N_Delta'!AI11+'5C1S_LCColPrep'!AI11+'5C1T_Northeast'!AI11+'5C1U_AcadianaRen'!AI11+'5C1I_LAKey'!AI11+'5C1V_LafRen'!AI11+'5C1O_Impact'!AI11+'5C2_LAVCA'!AJ11+'5C1H_Southwest'!AI11+'5C1G_JSClark'!AI11+'5C1Y_GEOPrep'!AI11+'5C1AI_Harmony'!AI11+'5C1AJ_Athlos'!AI11+'5C1AG_Collegiate'!AI11+'5C1M_GEOMidCity'!AI11+'5C1AK_NxtGen'!AI11+'5C1AL_RedRiver'!AI11+'5C1AM_Williams'!AI11+'5C1AN_StLandry'!AI11</f>
        <v>0</v>
      </c>
      <c r="AK11" s="240">
        <f>'5C1B_DArbonne'!AJ11+'5C1A_Madison'!AJ11+'5C1C_IntlHigh'!AJ11+'5C3_UnvView'!AK11+'5C1F_LCCharter'!AJ11+'5C1E_LFNO'!AJ11+'5C1D_NOMMA'!AJ11+'5C1AE_NobleMinds'!AJ11+'5C1J_JCFAEast'!AJ11+'5C1Q_Advantage'!AJ11+'5C1AF_JCFA-Laf'!AJ11+'5C1W_Willow'!AJ11+'5C1Z_LincolnPrep'!AJ11+'5C1R_Iberville'!AJ11+'5C1N_Delta'!AJ11+'5C1S_LCColPrep'!AJ11+'5C1T_Northeast'!AJ11+'5C1U_AcadianaRen'!AJ11+'5C1I_LAKey'!AJ11+'5C1V_LafRen'!AJ11+'5C1O_Impact'!AJ11+'5C2_LAVCA'!AK11+'5C1H_Southwest'!AJ11+'5C1G_JSClark'!AJ11+'5C1Y_GEOPrep'!AJ11+'5C1AI_Harmony'!AJ11+'5C1AJ_Athlos'!AJ11+'5C1AG_Collegiate'!AJ11+'5C1M_GEOMidCity'!AJ11+'5C1AK_NxtGen'!AJ11+'5C1AL_RedRiver'!AJ11+'5C1AM_Williams'!AJ11+'5C1AN_StLandry'!AJ11</f>
        <v>0</v>
      </c>
      <c r="AL11" s="241">
        <f>'5C1B_DArbonne'!AK11+'5C1A_Madison'!AK11+'5C1C_IntlHigh'!AK11+'5C3_UnvView'!AL11+'5C1F_LCCharter'!AK11+'5C1E_LFNO'!AK11+'5C1D_NOMMA'!AK11+'5C1AE_NobleMinds'!AK11+'5C1J_JCFAEast'!AK11+'5C1Q_Advantage'!AK11+'5C1AF_JCFA-Laf'!AK11+'5C1W_Willow'!AK11+'5C1Z_LincolnPrep'!AK11+'5C1R_Iberville'!AK11+'5C1N_Delta'!AK11+'5C1S_LCColPrep'!AK11+'5C1T_Northeast'!AK11+'5C1U_AcadianaRen'!AK11+'5C1I_LAKey'!AK11+'5C1V_LafRen'!AK11+'5C1O_Impact'!AK11+'5C2_LAVCA'!AL11+'5C1H_Southwest'!AK11+'5C1G_JSClark'!AK11+'5C1Y_GEOPrep'!AK11+'5C1AI_Harmony'!AK11+'5C1AJ_Athlos'!AK11+'5C1AG_Collegiate'!AK11+'5C1M_GEOMidCity'!AK11+'5C1AK_NxtGen'!AK11+'5C1AL_RedRiver'!AK11+'5C1AM_Williams'!AK11+'5C1AN_StLandry'!AK11</f>
        <v>0</v>
      </c>
      <c r="AM11" s="239">
        <f>'5C1B_DArbonne'!AL11+'5C1A_Madison'!AL11+'5C1C_IntlHigh'!AL11+'5C3_UnvView'!AM11+'5C1F_LCCharter'!AL11+'5C1E_LFNO'!AL11+'5C1D_NOMMA'!AL11+'5C1AE_NobleMinds'!AL11+'5C1J_JCFAEast'!AL11+'5C1Q_Advantage'!AL11+'5C1AF_JCFA-Laf'!AL11+'5C1W_Willow'!AL11+'5C1Z_LincolnPrep'!AL11+'5C1R_Iberville'!AL11+'5C1N_Delta'!AL11+'5C1S_LCColPrep'!AL11+'5C1T_Northeast'!AL11+'5C1U_AcadianaRen'!AL11+'5C1I_LAKey'!AL11+'5C1V_LafRen'!AL11+'5C1O_Impact'!AL11+'5C2_LAVCA'!AM11+'5C1H_Southwest'!AL11+'5C1G_JSClark'!AL11+'5C1Y_GEOPrep'!AL11+'5C1AI_Harmony'!AL11+'5C1AJ_Athlos'!AL11+'5C1AG_Collegiate'!AL11+'5C1M_GEOMidCity'!AL11+'5C1AK_NxtGen'!AL11+'5C1AL_RedRiver'!AL11+'5C1AM_Williams'!AL11+'5C1AN_StLandry'!AL11</f>
        <v>626730</v>
      </c>
      <c r="AN11" s="242">
        <f>'5C1B_DArbonne'!AM11+'5C1A_Madison'!AM11+'5C1C_IntlHigh'!AM11+'5C3_UnvView'!AN11+'5C1F_LCCharter'!AM11+'5C1E_LFNO'!AM11+'5C1D_NOMMA'!AM11+'5C1AE_NobleMinds'!AM11+'5C1J_JCFAEast'!AM11+'5C1Q_Advantage'!AM11+'5C1AF_JCFA-Laf'!AM11+'5C1W_Willow'!AM11+'5C1Z_LincolnPrep'!AM11+'5C1R_Iberville'!AM11+'5C1N_Delta'!AM11+'5C1S_LCColPrep'!AM11+'5C1T_Northeast'!AM11+'5C1U_AcadianaRen'!AM11+'5C1I_LAKey'!AM11+'5C1V_LafRen'!AM11+'5C1O_Impact'!AM11+'5C2_LAVCA'!AN11+'5C1H_Southwest'!AM11+'5C1G_JSClark'!AM11+'5C1Y_GEOPrep'!AM11+'5C1AI_Harmony'!AM11+'5C1AJ_Athlos'!AM11+'5C1AG_Collegiate'!AM11+'5C1M_GEOMidCity'!AM11+'5C1AK_NxtGen'!AM11+'5C1AL_RedRiver'!AM11+'5C1AM_Williams'!AM11+'5C1AN_StLandry'!AM11</f>
        <v>-429</v>
      </c>
      <c r="AO11" s="239">
        <f>'5C1B_DArbonne'!AN11+'5C1A_Madison'!AN11+'5C1C_IntlHigh'!AN11+'5C3_UnvView'!AO11+'5C1F_LCCharter'!AN11+'5C1E_LFNO'!AN11+'5C1D_NOMMA'!AN11+'5C1AE_NobleMinds'!AN11+'5C1J_JCFAEast'!AN11+'5C1Q_Advantage'!AN11+'5C1AF_JCFA-Laf'!AN11+'5C1W_Willow'!AN11+'5C1Z_LincolnPrep'!AN11+'5C1R_Iberville'!AN11+'5C1N_Delta'!AN11+'5C1S_LCColPrep'!AN11+'5C1T_Northeast'!AN11+'5C1U_AcadianaRen'!AN11+'5C1I_LAKey'!AN11+'5C1V_LafRen'!AN11+'5C1O_Impact'!AN11+'5C2_LAVCA'!AO11+'5C1H_Southwest'!AN11+'5C1G_JSClark'!AN11+'5C1Y_GEOPrep'!AN11+'5C1AI_Harmony'!AN11+'5C1AJ_Athlos'!AN11+'5C1AG_Collegiate'!AN11+'5C1M_GEOMidCity'!AN11+'5C1AK_NxtGen'!AN11+'5C1AL_RedRiver'!AN11+'5C1AM_Williams'!AN11+'5C1AN_StLandry'!AN11</f>
        <v>0</v>
      </c>
      <c r="AP11" s="240">
        <f>'5C1B_DArbonne'!AO11+'5C1A_Madison'!AO11+'5C1C_IntlHigh'!AO11+'5C3_UnvView'!AP11+'5C1F_LCCharter'!AO11+'5C1E_LFNO'!AO11+'5C1D_NOMMA'!AO11+'5C1AE_NobleMinds'!AO11+'5C1J_JCFAEast'!AO11+'5C1Q_Advantage'!AO11+'5C1AF_JCFA-Laf'!AO11+'5C1W_Willow'!AO11+'5C1Z_LincolnPrep'!AO11+'5C1R_Iberville'!AO11+'5C1N_Delta'!AO11+'5C1S_LCColPrep'!AO11+'5C1T_Northeast'!AO11+'5C1U_AcadianaRen'!AO11+'5C1I_LAKey'!AO11+'5C1V_LafRen'!AO11+'5C1O_Impact'!AO11+'5C2_LAVCA'!AP11+'5C1H_Southwest'!AO11+'5C1G_JSClark'!AO11+'5C1Y_GEOPrep'!AO11+'5C1AI_Harmony'!AO11+'5C1AJ_Athlos'!AO11+'5C1AG_Collegiate'!AO11+'5C1M_GEOMidCity'!AO11+'5C1AK_NxtGen'!AO11+'5C1AL_RedRiver'!AO11+'5C1AM_Williams'!AO11+'5C1AN_StLandry'!AO11</f>
        <v>-1002</v>
      </c>
      <c r="AQ11" s="239">
        <f>'5C1B_DArbonne'!AP11+'5C1A_Madison'!AP11+'5C1C_IntlHigh'!AP11+'5C3_UnvView'!AQ11+'5C1F_LCCharter'!AP11+'5C1E_LFNO'!AP11+'5C1D_NOMMA'!AP11+'5C1AE_NobleMinds'!AP11+'5C1J_JCFAEast'!AP11+'5C1Q_Advantage'!AP11+'5C1AF_JCFA-Laf'!AP11+'5C1W_Willow'!AP11+'5C1Z_LincolnPrep'!AP11+'5C1R_Iberville'!AP11+'5C1N_Delta'!AP11+'5C1S_LCColPrep'!AP11+'5C1T_Northeast'!AP11+'5C1U_AcadianaRen'!AP11+'5C1I_LAKey'!AP11+'5C1V_LafRen'!AP11+'5C1O_Impact'!AP11+'5C2_LAVCA'!AQ11+'5C1H_Southwest'!AP11+'5C1G_JSClark'!AP11+'5C1Y_GEOPrep'!AP11+'5C1AI_Harmony'!AP11+'5C1AJ_Athlos'!AP11+'5C1AG_Collegiate'!AP11+'5C1M_GEOMidCity'!AP11+'5C1AK_NxtGen'!AP11+'5C1AL_RedRiver'!AP11+'5C1AM_Williams'!AP11+'5C1AN_StLandry'!AP11</f>
        <v>170012</v>
      </c>
      <c r="AR11" s="240">
        <f>'5C1B_DArbonne'!AQ11+'5C1A_Madison'!AQ11+'5C1C_IntlHigh'!AQ11+'5C3_UnvView'!AR11+'5C1F_LCCharter'!AQ11+'5C1E_LFNO'!AQ11+'5C1D_NOMMA'!AQ11+'5C1AE_NobleMinds'!AQ11+'5C1J_JCFAEast'!AQ11+'5C1Q_Advantage'!AQ11+'5C1AF_JCFA-Laf'!AQ11+'5C1W_Willow'!AQ11+'5C1Z_LincolnPrep'!AQ11+'5C1R_Iberville'!AQ11+'5C1N_Delta'!AQ11+'5C1S_LCColPrep'!AQ11+'5C1T_Northeast'!AQ11+'5C1U_AcadianaRen'!AQ11+'5C1I_LAKey'!AQ11+'5C1V_LafRen'!AQ11+'5C1O_Impact'!AQ11+'5C2_LAVCA'!AR11+'5C1H_Southwest'!AQ11+'5C1G_JSClark'!AQ11+'5C1Y_GEOPrep'!AQ11+'5C1AI_Harmony'!AQ11+'5C1AJ_Athlos'!AQ11+'5C1AG_Collegiate'!AQ11+'5C1M_GEOMidCity'!AQ11+'5C1AK_NxtGen'!AQ11+'5C1AL_RedRiver'!AQ11+'5C1AM_Williams'!AQ11+'5C1AN_StLandry'!AQ11</f>
        <v>0</v>
      </c>
      <c r="AS11" s="240">
        <f>'5C1B_DArbonne'!AR11+'5C1A_Madison'!AR11+'5C1C_IntlHigh'!AR11+'5C3_UnvView'!AS11+'5C1F_LCCharter'!AR11+'5C1E_LFNO'!AR11+'5C1D_NOMMA'!AR11+'5C1AE_NobleMinds'!AR11+'5C1J_JCFAEast'!AR11+'5C1Q_Advantage'!AR11+'5C1AF_JCFA-Laf'!AR11+'5C1W_Willow'!AR11+'5C1Z_LincolnPrep'!AR11+'5C1R_Iberville'!AR11+'5C1N_Delta'!AR11+'5C1S_LCColPrep'!AR11+'5C1T_Northeast'!AR11+'5C1U_AcadianaRen'!AR11+'5C1I_LAKey'!AR11+'5C1V_LafRen'!AR11+'5C1O_Impact'!AR11+'5C2_LAVCA'!AS11+'5C1H_Southwest'!AR11+'5C1G_JSClark'!AR11+'5C1Y_GEOPrep'!AR11+'5C1AI_Harmony'!AR11+'5C1AJ_Athlos'!AR11+'5C1AG_Collegiate'!AR11+'5C1M_GEOMidCity'!AR11+'5C1AK_NxtGen'!AR11+'5C1AL_RedRiver'!AR11+'5C1AM_Williams'!AR11+'5C1AN_StLandry'!AR11</f>
        <v>0</v>
      </c>
      <c r="AT11" s="239">
        <f>'5C1B_DArbonne'!AS11+'5C1A_Madison'!AS11+'5C1C_IntlHigh'!AS11+'5C3_UnvView'!AT11+'5C1F_LCCharter'!AS11+'5C1E_LFNO'!AS11+'5C1D_NOMMA'!AS11+'5C1AE_NobleMinds'!AS11+'5C1J_JCFAEast'!AS11+'5C1Q_Advantage'!AS11+'5C1AF_JCFA-Laf'!AS11+'5C1W_Willow'!AS11+'5C1Z_LincolnPrep'!AS11+'5C1R_Iberville'!AS11+'5C1N_Delta'!AS11+'5C1S_LCColPrep'!AS11+'5C1T_Northeast'!AS11+'5C1U_AcadianaRen'!AS11+'5C1I_LAKey'!AS11+'5C1V_LafRen'!AS11+'5C1O_Impact'!AS11+'5C2_LAVCA'!AT11+'5C1H_Southwest'!AS11+'5C1G_JSClark'!AS11+'5C1Y_GEOPrep'!AS11+'5C1AI_Harmony'!AS11+'5C1AJ_Athlos'!AS11+'5C1AG_Collegiate'!AS11+'5C1M_GEOMidCity'!AS11+'5C1AK_NxtGen'!AS11+'5C1AL_RedRiver'!AS11+'5C1AM_Williams'!AS11+'5C1AN_StLandry'!AS11</f>
        <v>35685</v>
      </c>
      <c r="AU11" s="804">
        <f t="shared" si="2"/>
        <v>170012</v>
      </c>
      <c r="AV11" s="805">
        <f t="shared" si="3"/>
        <v>35685</v>
      </c>
      <c r="AW11" s="231">
        <f>'5C1B_DArbonne'!AV11+'5C1A_Madison'!AV11+'5C1C_IntlHigh'!AV11+'5C3_UnvView'!AW11+'5C1F_LCCharter'!AV11+'5C1E_LFNO'!AV11+'5C1D_NOMMA'!AV11+'5C1AE_NobleMinds'!AV11+'5C1J_JCFAEast'!AV11+'5C1Q_Advantage'!AV11+'5C1AF_JCFA-Laf'!AV11+'5C1W_Willow'!AV11+'5C1Z_LincolnPrep'!AV11+'5C1R_Iberville'!AV11+'5C1N_Delta'!AV11+'5C1S_LCColPrep'!AV11+'5C1T_Northeast'!AV11+'5C1U_AcadianaRen'!AV11+'5C1I_LAKey'!AV11+'5C1V_LafRen'!AV11+'5C1O_Impact'!AV11+'5C2_LAVCA'!AW11+'5C1H_Southwest'!AV11+'5C1G_JSClark'!AV11+'5C1Y_GEOPrep'!AV11+'5C1AI_Harmony'!AV11+'5C1AJ_Athlos'!AV11+'5C1AG_Collegiate'!AV11+'5C1M_GEOMidCity'!AV11+'5C1AK_NxtGen'!AV11+'5C1AL_RedRiver'!AV11+'5C1AM_Williams'!AV11+'5C1AN_StLandry'!AV11</f>
        <v>1567</v>
      </c>
      <c r="AX11" s="231"/>
      <c r="AY11" s="231">
        <f t="shared" si="4"/>
        <v>1567</v>
      </c>
    </row>
    <row r="12" spans="1:51" ht="16.149999999999999" customHeight="1" x14ac:dyDescent="0.2">
      <c r="A12" s="420">
        <v>6</v>
      </c>
      <c r="B12" s="197" t="s">
        <v>10</v>
      </c>
      <c r="C12" s="198">
        <f>'5C1B_DArbonne'!C12+'5C1A_Madison'!C12+'5C1C_IntlHigh'!C12+'5C3_UnvView'!C12+'5C1F_LCCharter'!C12+'5C1E_LFNO'!C12+'5C1D_NOMMA'!C12+'5C1AE_NobleMinds'!C12+'5C1J_JCFAEast'!C12+'5C1Q_Advantage'!C12+'5C1AF_JCFA-Laf'!C12+'5C1W_Willow'!C12+'5C1Z_LincolnPrep'!C12+'5C1R_Iberville'!C12+'5C1N_Delta'!C12+'5C1S_LCColPrep'!C12+'5C1T_Northeast'!C12+'5C1U_AcadianaRen'!C12+'5C1I_LAKey'!C12+'5C1V_LafRen'!C12+'5C1O_Impact'!C12+'5C2_LAVCA'!C12+'5C1H_Southwest'!C12+'5C1G_JSClark'!C12+'5C1Y_GEOPrep'!C12+'5C1AI_Harmony'!C12+'5C1AJ_Athlos'!C12+'5C1AG_Collegiate'!C12+'5C1M_GEOMidCity'!C12+'5C1AK_NxtGen'!C12+'5C1AL_RedRiver'!C12+'5C1AM_Williams'!C12+'5C1AN_StLandry'!C12</f>
        <v>0</v>
      </c>
      <c r="D12" s="199">
        <f>'9_Per Pupil Summary'!H11</f>
        <v>4801.045522831625</v>
      </c>
      <c r="E12" s="200">
        <f>'5C1B_DArbonne'!E12+'5C1A_Madison'!E12+'5C1C_IntlHigh'!E12+'5C3_UnvView'!E12+'5C1F_LCCharter'!E12+'5C1E_LFNO'!E12+'5C1D_NOMMA'!E12+'5C1AE_NobleMinds'!E12+'5C1J_JCFAEast'!E12+'5C1Q_Advantage'!E12+'5C1AF_JCFA-Laf'!E12+'5C1W_Willow'!E12+'5C1Z_LincolnPrep'!E12+'5C1R_Iberville'!E12+'5C1N_Delta'!E12+'5C1S_LCColPrep'!E12+'5C1T_Northeast'!E12+'5C1U_AcadianaRen'!E12+'5C1I_LAKey'!E12+'5C1V_LafRen'!E12+'5C1O_Impact'!E12+'5C2_LAVCA'!E12+'5C1H_Southwest'!E12+'5C1G_JSClark'!E12+'5C1Y_GEOPrep'!E12+'5C1AI_Harmony'!E12+'5C1AJ_Athlos'!E12+'5C1AG_Collegiate'!E12+'5C1M_GEOMidCity'!E12+'5C1AK_NxtGen'!E12+'5C1AL_RedRiver'!E12+'5C1AM_Williams'!E12+'5C1AN_StLandry'!E12</f>
        <v>0</v>
      </c>
      <c r="F12" s="201">
        <f>'5C1B_DArbonne'!F12+'5C1A_Madison'!F12+'5C1C_IntlHigh'!F12+'5C3_UnvView'!F12+'5C1F_LCCharter'!F12+'5C1E_LFNO'!F12+'5C1D_NOMMA'!F12+'5C1AE_NobleMinds'!F12+'5C1J_JCFAEast'!F12+'5C1Q_Advantage'!F12+'5C1AF_JCFA-Laf'!F12+'5C1W_Willow'!F12+'5C1Z_LincolnPrep'!F12+'5C1R_Iberville'!F12+'5C1N_Delta'!F12+'5C1S_LCColPrep'!F12+'5C1T_Northeast'!F12+'5C1U_AcadianaRen'!F12+'5C1I_LAKey'!F12+'5C1V_LafRen'!F12+'5C1O_Impact'!F12+'5C2_LAVCA'!F12+'5C1H_Southwest'!F12+'5C1G_JSClark'!F12+'5C1Y_GEOPrep'!F12+'5C1AI_Harmony'!F12+'5C1AJ_Athlos'!F12+'5C1AG_Collegiate'!F12+'5C1M_GEOMidCity'!F12+'5C1AK_NxtGen'!F12+'5C1AL_RedRiver'!F12+'5C1AM_Williams'!F12+'5C1AN_StLandry'!F12</f>
        <v>0</v>
      </c>
      <c r="G12" s="199">
        <f>'9_Per Pupil Summary'!I11</f>
        <v>653.88583242970719</v>
      </c>
      <c r="H12" s="200">
        <f>'5C1B_DArbonne'!H12+'5C1A_Madison'!H12+'5C1C_IntlHigh'!H12+'5C3_UnvView'!H12+'5C1F_LCCharter'!H12+'5C1E_LFNO'!H12+'5C1D_NOMMA'!H12+'5C1AE_NobleMinds'!H12+'5C1J_JCFAEast'!H12+'5C1Q_Advantage'!H12+'5C1AF_JCFA-Laf'!H12+'5C1W_Willow'!H12+'5C1Z_LincolnPrep'!H12+'5C1R_Iberville'!H12+'5C1N_Delta'!H12+'5C1S_LCColPrep'!H12+'5C1T_Northeast'!H12+'5C1U_AcadianaRen'!H12+'5C1I_LAKey'!H12+'5C1V_LafRen'!H12+'5C1O_Impact'!H12+'5C2_LAVCA'!H12+'5C1H_Southwest'!H12+'5C1G_JSClark'!H12+'5C1Y_GEOPrep'!H12+'5C1AI_Harmony'!H12+'5C1AJ_Athlos'!H12+'5C1AG_Collegiate'!H12+'5C1M_GEOMidCity'!H12+'5C1AK_NxtGen'!H12+'5C1AL_RedRiver'!H12+'5C1AM_Williams'!H12+'5C1AN_StLandry'!H12</f>
        <v>0</v>
      </c>
      <c r="I12" s="201">
        <f>'5C1B_DArbonne'!I12+'5C1A_Madison'!I12+'5C1C_IntlHigh'!I12+'5C3_UnvView'!I12+'5C1F_LCCharter'!I12+'5C1E_LFNO'!I12+'5C1D_NOMMA'!I12+'5C1AE_NobleMinds'!I12+'5C1J_JCFAEast'!I12+'5C1Q_Advantage'!I12+'5C1AF_JCFA-Laf'!I12+'5C1W_Willow'!I12+'5C1Z_LincolnPrep'!I12+'5C1R_Iberville'!I12+'5C1N_Delta'!I12+'5C1S_LCColPrep'!I12+'5C1T_Northeast'!I12+'5C1U_AcadianaRen'!I12+'5C1I_LAKey'!I12+'5C1V_LafRen'!I12+'5C1O_Impact'!I12+'5C2_LAVCA'!I12+'5C1H_Southwest'!I12+'5C1G_JSClark'!I12+'5C1Y_GEOPrep'!I12+'5C1AI_Harmony'!I12+'5C1AJ_Athlos'!I12+'5C1AG_Collegiate'!I12+'5C1M_GEOMidCity'!I12+'5C1AK_NxtGen'!I12+'5C1AL_RedRiver'!I12+'5C1AM_Williams'!I12+'5C1AN_StLandry'!I12</f>
        <v>0</v>
      </c>
      <c r="J12" s="199">
        <f>'9_Per Pupil Summary'!J11</f>
        <v>178.3324997535565</v>
      </c>
      <c r="K12" s="200">
        <f>'5C1B_DArbonne'!K12+'5C1A_Madison'!K12+'5C1C_IntlHigh'!K12+'5C3_UnvView'!K12+'5C1F_LCCharter'!K12+'5C1E_LFNO'!K12+'5C1D_NOMMA'!K12+'5C1AE_NobleMinds'!K12+'5C1J_JCFAEast'!K12+'5C1Q_Advantage'!K12+'5C1AF_JCFA-Laf'!K12+'5C1W_Willow'!K12+'5C1Z_LincolnPrep'!K12+'5C1R_Iberville'!K12+'5C1N_Delta'!K12+'5C1S_LCColPrep'!K12+'5C1T_Northeast'!K12+'5C1U_AcadianaRen'!K12+'5C1I_LAKey'!K12+'5C1V_LafRen'!K12+'5C1O_Impact'!K12+'5C2_LAVCA'!K12+'5C1H_Southwest'!K12+'5C1G_JSClark'!K12+'5C1Y_GEOPrep'!K12+'5C1AI_Harmony'!K12+'5C1AJ_Athlos'!K12+'5C1AG_Collegiate'!K12+'5C1M_GEOMidCity'!K12+'5C1AK_NxtGen'!K12+'5C1AL_RedRiver'!K12+'5C1AM_Williams'!K12+'5C1AN_StLandry'!K12</f>
        <v>0</v>
      </c>
      <c r="L12" s="201">
        <f>'5C1B_DArbonne'!L12+'5C1A_Madison'!L12+'5C1C_IntlHigh'!L12+'5C3_UnvView'!L12+'5C1F_LCCharter'!L12+'5C1E_LFNO'!L12+'5C1D_NOMMA'!L12+'5C1AE_NobleMinds'!L12+'5C1J_JCFAEast'!L12+'5C1Q_Advantage'!L12+'5C1AF_JCFA-Laf'!L12+'5C1W_Willow'!L12+'5C1Z_LincolnPrep'!L12+'5C1R_Iberville'!L12+'5C1N_Delta'!L12+'5C1S_LCColPrep'!L12+'5C1T_Northeast'!L12+'5C1U_AcadianaRen'!L12+'5C1I_LAKey'!L12+'5C1V_LafRen'!L12+'5C1O_Impact'!L12+'5C2_LAVCA'!L12+'5C1H_Southwest'!L12+'5C1G_JSClark'!L12+'5C1Y_GEOPrep'!L12+'5C1AI_Harmony'!L12+'5C1AJ_Athlos'!L12+'5C1AG_Collegiate'!L12+'5C1M_GEOMidCity'!L12+'5C1AK_NxtGen'!L12+'5C1AL_RedRiver'!L12+'5C1AM_Williams'!L12+'5C1AN_StLandry'!L12</f>
        <v>0</v>
      </c>
      <c r="M12" s="199">
        <f>'9_Per Pupil Summary'!K11</f>
        <v>4458.3124938389128</v>
      </c>
      <c r="N12" s="200">
        <f>'5C1B_DArbonne'!N12+'5C1A_Madison'!N12+'5C1C_IntlHigh'!N12+'5C3_UnvView'!N12+'5C1F_LCCharter'!N12+'5C1E_LFNO'!N12+'5C1D_NOMMA'!N12+'5C1AE_NobleMinds'!N12+'5C1J_JCFAEast'!N12+'5C1Q_Advantage'!N12+'5C1AF_JCFA-Laf'!N12+'5C1W_Willow'!N12+'5C1Z_LincolnPrep'!N12+'5C1R_Iberville'!N12+'5C1N_Delta'!N12+'5C1S_LCColPrep'!N12+'5C1T_Northeast'!N12+'5C1U_AcadianaRen'!N12+'5C1I_LAKey'!N12+'5C1V_LafRen'!N12+'5C1O_Impact'!N12+'5C2_LAVCA'!N12+'5C1H_Southwest'!N12+'5C1G_JSClark'!N12+'5C1Y_GEOPrep'!N12+'5C1AI_Harmony'!N12+'5C1AJ_Athlos'!N12+'5C1AG_Collegiate'!N12+'5C1M_GEOMidCity'!N12+'5C1AK_NxtGen'!N12+'5C1AL_RedRiver'!N12+'5C1AM_Williams'!N12+'5C1AN_StLandry'!N12</f>
        <v>0</v>
      </c>
      <c r="O12" s="201">
        <f>'5C1B_DArbonne'!O12+'5C1A_Madison'!O12+'5C1C_IntlHigh'!O12+'5C3_UnvView'!O12+'5C1F_LCCharter'!O12+'5C1E_LFNO'!O12+'5C1D_NOMMA'!O12+'5C1AE_NobleMinds'!O12+'5C1J_JCFAEast'!O12+'5C1Q_Advantage'!O12+'5C1AF_JCFA-Laf'!O12+'5C1W_Willow'!O12+'5C1Z_LincolnPrep'!O12+'5C1R_Iberville'!O12+'5C1N_Delta'!O12+'5C1S_LCColPrep'!O12+'5C1T_Northeast'!O12+'5C1U_AcadianaRen'!O12+'5C1I_LAKey'!O12+'5C1V_LafRen'!O12+'5C1O_Impact'!O12+'5C2_LAVCA'!O12+'5C1H_Southwest'!O12+'5C1G_JSClark'!O12+'5C1Y_GEOPrep'!O12+'5C1AI_Harmony'!O12+'5C1AJ_Athlos'!O12+'5C1AG_Collegiate'!O12+'5C1M_GEOMidCity'!O12+'5C1AK_NxtGen'!O12+'5C1AL_RedRiver'!O12+'5C1AM_Williams'!O12+'5C1AN_StLandry'!O12</f>
        <v>0</v>
      </c>
      <c r="P12" s="199">
        <f>'9_Per Pupil Summary'!L11</f>
        <v>1783.3249975355652</v>
      </c>
      <c r="Q12" s="200">
        <f>'5C1B_DArbonne'!Q12+'5C1A_Madison'!Q12+'5C1C_IntlHigh'!Q12+'5C3_UnvView'!Q12+'5C1F_LCCharter'!Q12+'5C1E_LFNO'!Q12+'5C1D_NOMMA'!Q12+'5C1AE_NobleMinds'!Q12+'5C1J_JCFAEast'!Q12+'5C1Q_Advantage'!Q12+'5C1AF_JCFA-Laf'!Q12+'5C1W_Willow'!Q12+'5C1Z_LincolnPrep'!Q12+'5C1R_Iberville'!Q12+'5C1N_Delta'!Q12+'5C1S_LCColPrep'!Q12+'5C1T_Northeast'!Q12+'5C1U_AcadianaRen'!Q12+'5C1I_LAKey'!Q12+'5C1V_LafRen'!Q12+'5C1O_Impact'!Q12+'5C2_LAVCA'!Q12+'5C1H_Southwest'!Q12+'5C1G_JSClark'!Q12+'5C1Y_GEOPrep'!Q12+'5C1AI_Harmony'!Q12+'5C1AJ_Athlos'!Q12+'5C1AG_Collegiate'!Q12+'5C1M_GEOMidCity'!Q12+'5C1AK_NxtGen'!Q12+'5C1AL_RedRiver'!Q12+'5C1AM_Williams'!Q12+'5C1AN_StLandry'!Q12</f>
        <v>0</v>
      </c>
      <c r="R12" s="202">
        <f>'5C1B_DArbonne'!R12+'5C1A_Madison'!R12+'5C1C_IntlHigh'!R12+'5C3_UnvView'!R12+'5C1F_LCCharter'!R12+'5C1E_LFNO'!R12+'5C1D_NOMMA'!R12+'5C1AE_NobleMinds'!R12+'5C1J_JCFAEast'!R12+'5C1Q_Advantage'!R12+'5C1AF_JCFA-Laf'!R12+'5C1W_Willow'!R12+'5C1Z_LincolnPrep'!R12+'5C1R_Iberville'!R12+'5C1N_Delta'!R12+'5C1S_LCColPrep'!R12+'5C1T_Northeast'!R12+'5C1U_AcadianaRen'!R12+'5C1I_LAKey'!R12+'5C1V_LafRen'!R12+'5C1O_Impact'!R12+'5C2_LAVCA'!R12+'5C1H_Southwest'!R12+'5C1G_JSClark'!R12+'5C1Y_GEOPrep'!R12+'5C1AI_Harmony'!R12+'5C1AJ_Athlos'!R12+'5C1AG_Collegiate'!R12+'5C1M_GEOMidCity'!R12+'5C1AK_NxtGen'!R12+'5C1AL_RedRiver'!R12+'5C1AM_Williams'!R12+'5C1AN_StLandry'!R12</f>
        <v>166974</v>
      </c>
      <c r="S12" s="1102">
        <f>'5C3_UnvView'!S12+'5C2_LAVCA'!S12</f>
        <v>17331</v>
      </c>
      <c r="T12" s="199">
        <f>'5C1B_DArbonne'!S12+'5C1A_Madison'!S12+'5C1C_IntlHigh'!S12+'5C3_UnvView'!T12+'5C1F_LCCharter'!S12+'5C1E_LFNO'!S12+'5C1D_NOMMA'!S12+'5C1AE_NobleMinds'!S12+'5C1J_JCFAEast'!S12+'5C1Q_Advantage'!S12+'5C1AF_JCFA-Laf'!S12+'5C1W_Willow'!S12+'5C1Z_LincolnPrep'!S12+'5C1R_Iberville'!S12+'5C1N_Delta'!S12+'5C1S_LCColPrep'!S12+'5C1T_Northeast'!S12+'5C1U_AcadianaRen'!S12+'5C1I_LAKey'!S12+'5C1V_LafRen'!S12+'5C1O_Impact'!S12+'5C2_LAVCA'!T12+'5C1H_Southwest'!S12+'5C1G_JSClark'!S12+'5C1Y_GEOPrep'!S12+'5C1AI_Harmony'!S12+'5C1AJ_Athlos'!S12+'5C1AG_Collegiate'!S12+'5C1M_GEOMidCity'!S12+'5C1AK_NxtGen'!S12+'5C1AL_RedRiver'!S12+'5C1AM_Williams'!S12+'5C1AN_StLandry'!S12</f>
        <v>19194</v>
      </c>
      <c r="U12" s="199">
        <f>'5C1B_DArbonne'!T12+'5C1A_Madison'!T12+'5C1C_IntlHigh'!T12+'5C3_UnvView'!U12+'5C1F_LCCharter'!T12+'5C1E_LFNO'!T12+'5C1D_NOMMA'!T12+'5C1AE_NobleMinds'!T12+'5C1J_JCFAEast'!T12+'5C1Q_Advantage'!T12+'5C1AF_JCFA-Laf'!T12+'5C1W_Willow'!T12+'5C1Z_LincolnPrep'!T12+'5C1R_Iberville'!T12+'5C1N_Delta'!T12+'5C1S_LCColPrep'!T12+'5C1T_Northeast'!T12+'5C1U_AcadianaRen'!T12+'5C1I_LAKey'!T12+'5C1V_LafRen'!T12+'5C1O_Impact'!T12+'5C2_LAVCA'!U12+'5C1H_Southwest'!T12+'5C1G_JSClark'!T12+'5C1Y_GEOPrep'!T12+'5C1AI_Harmony'!T12+'5C1AJ_Athlos'!T12+'5C1AG_Collegiate'!T12+'5C1M_GEOMidCity'!T12+'5C1AK_NxtGen'!T12+'5C1AL_RedRiver'!T12+'5C1AM_Williams'!T12+'5C1AN_StLandry'!T12</f>
        <v>0</v>
      </c>
      <c r="V12" s="203">
        <f>'5C1B_DArbonne'!U12+'5C1A_Madison'!U12+'5C1C_IntlHigh'!U12+'5C3_UnvView'!V12+'5C1F_LCCharter'!U12+'5C1E_LFNO'!U12+'5C1D_NOMMA'!U12+'5C1AE_NobleMinds'!U12+'5C1J_JCFAEast'!U12+'5C1Q_Advantage'!U12+'5C1AF_JCFA-Laf'!U12+'5C1W_Willow'!U12+'5C1Z_LincolnPrep'!U12+'5C1R_Iberville'!U12+'5C1N_Delta'!U12+'5C1S_LCColPrep'!U12+'5C1T_Northeast'!U12+'5C1U_AcadianaRen'!U12+'5C1I_LAKey'!U12+'5C1V_LafRen'!U12+'5C1O_Impact'!U12+'5C2_LAVCA'!V12+'5C1H_Southwest'!U12+'5C1G_JSClark'!U12+'5C1Y_GEOPrep'!U12+'5C1AI_Harmony'!U12+'5C1AJ_Athlos'!U12+'5C1AG_Collegiate'!U12+'5C1M_GEOMidCity'!U12+'5C1AK_NxtGen'!U12+'5C1AL_RedRiver'!U12+'5C1AM_Williams'!U12+'5C1AN_StLandry'!U12</f>
        <v>0</v>
      </c>
      <c r="W12" s="202">
        <f>'5C1B_DArbonne'!V12+'5C1A_Madison'!V12+'5C1C_IntlHigh'!V12+'5C3_UnvView'!W12+'5C1F_LCCharter'!V12+'5C1E_LFNO'!V12+'5C1D_NOMMA'!V12+'5C1AE_NobleMinds'!V12+'5C1J_JCFAEast'!V12+'5C1Q_Advantage'!V12+'5C1AF_JCFA-Laf'!V12+'5C1W_Willow'!V12+'5C1Z_LincolnPrep'!V12+'5C1R_Iberville'!V12+'5C1N_Delta'!V12+'5C1S_LCColPrep'!V12+'5C1T_Northeast'!V12+'5C1U_AcadianaRen'!V12+'5C1I_LAKey'!V12+'5C1V_LafRen'!V12+'5C1O_Impact'!V12+'5C2_LAVCA'!W12+'5C1H_Southwest'!V12+'5C1G_JSClark'!V12+'5C1Y_GEOPrep'!V12+'5C1AI_Harmony'!V12+'5C1AJ_Athlos'!V12+'5C1AG_Collegiate'!V12+'5C1M_GEOMidCity'!V12+'5C1AK_NxtGen'!V12+'5C1AL_RedRiver'!V12+'5C1AM_Williams'!V12+'5C1AN_StLandry'!V12</f>
        <v>0</v>
      </c>
      <c r="X12" s="200">
        <f>'5C1B_DArbonne'!W12+'5C1A_Madison'!W12+'5C1C_IntlHigh'!W12+'5C3_UnvView'!X12+'5C1F_LCCharter'!W12+'5C1E_LFNO'!W12+'5C1D_NOMMA'!W12+'5C1AE_NobleMinds'!W12+'5C1J_JCFAEast'!W12+'5C1Q_Advantage'!W12+'5C1AF_JCFA-Laf'!W12+'5C1W_Willow'!W12+'5C1Z_LincolnPrep'!W12+'5C1R_Iberville'!W12+'5C1N_Delta'!W12+'5C1S_LCColPrep'!W12+'5C1T_Northeast'!W12+'5C1U_AcadianaRen'!W12+'5C1I_LAKey'!W12+'5C1V_LafRen'!W12+'5C1O_Impact'!W12+'5C2_LAVCA'!X12+'5C1H_Southwest'!W12+'5C1G_JSClark'!W12+'5C1Y_GEOPrep'!W12+'5C1AI_Harmony'!W12+'5C1AJ_Athlos'!W12+'5C1AG_Collegiate'!W12+'5C1M_GEOMidCity'!W12+'5C1AK_NxtGen'!W12+'5C1AL_RedRiver'!W12+'5C1AM_Williams'!W12+'5C1AN_StLandry'!W12</f>
        <v>0</v>
      </c>
      <c r="Y12" s="202">
        <f>'5C1B_DArbonne'!X12+'5C1A_Madison'!X12+'5C1C_IntlHigh'!X12+'5C3_UnvView'!Y12+'5C1F_LCCharter'!X12+'5C1E_LFNO'!X12+'5C1D_NOMMA'!X12+'5C1AE_NobleMinds'!X12+'5C1J_JCFAEast'!X12+'5C1Q_Advantage'!X12+'5C1AF_JCFA-Laf'!X12+'5C1W_Willow'!X12+'5C1Z_LincolnPrep'!X12+'5C1R_Iberville'!X12+'5C1N_Delta'!X12+'5C1S_LCColPrep'!X12+'5C1T_Northeast'!X12+'5C1U_AcadianaRen'!X12+'5C1I_LAKey'!X12+'5C1V_LafRen'!X12+'5C1O_Impact'!X12+'5C2_LAVCA'!Y12+'5C1H_Southwest'!X12+'5C1G_JSClark'!X12+'5C1Y_GEOPrep'!X12+'5C1AI_Harmony'!X12+'5C1AJ_Athlos'!X12+'5C1AG_Collegiate'!X12+'5C1M_GEOMidCity'!X12+'5C1AK_NxtGen'!X12+'5C1AL_RedRiver'!X12+'5C1AM_Williams'!X12+'5C1AN_StLandry'!X12</f>
        <v>0</v>
      </c>
      <c r="Z12" s="199">
        <f>'5C1B_DArbonne'!Y12+'5C1A_Madison'!Y12+'5C1C_IntlHigh'!Y12+'5C3_UnvView'!Z12+'5C1F_LCCharter'!Y12+'5C1E_LFNO'!Y12+'5C1D_NOMMA'!Y12+'5C1AE_NobleMinds'!Y12+'5C1J_JCFAEast'!Y12+'5C1Q_Advantage'!Y12+'5C1AF_JCFA-Laf'!Y12+'5C1W_Willow'!Y12+'5C1Z_LincolnPrep'!Y12+'5C1R_Iberville'!Y12+'5C1N_Delta'!Y12+'5C1S_LCColPrep'!Y12+'5C1T_Northeast'!Y12+'5C1U_AcadianaRen'!Y12+'5C1I_LAKey'!Y12+'5C1V_LafRen'!Y12+'5C1O_Impact'!Y12+'5C2_LAVCA'!Z12+'5C1H_Southwest'!Y12+'5C1G_JSClark'!Y12+'5C1Y_GEOPrep'!Y12+'5C1AI_Harmony'!Y12+'5C1AJ_Athlos'!Y12+'5C1AG_Collegiate'!Y12+'5C1M_GEOMidCity'!Y12+'5C1AK_NxtGen'!Y12+'5C1AL_RedRiver'!Y12+'5C1AM_Williams'!Y12+'5C1AN_StLandry'!Y12</f>
        <v>0</v>
      </c>
      <c r="AA12" s="202">
        <f>'5C1B_DArbonne'!Z12+'5C1A_Madison'!Z12+'5C1C_IntlHigh'!Z12+'5C3_UnvView'!AA12+'5C1F_LCCharter'!Z12+'5C1E_LFNO'!Z12+'5C1D_NOMMA'!Z12+'5C1AE_NobleMinds'!Z12+'5C1J_JCFAEast'!Z12+'5C1Q_Advantage'!Z12+'5C1AF_JCFA-Laf'!Z12+'5C1W_Willow'!Z12+'5C1Z_LincolnPrep'!Z12+'5C1R_Iberville'!Z12+'5C1N_Delta'!Z12+'5C1S_LCColPrep'!Z12+'5C1T_Northeast'!Z12+'5C1U_AcadianaRen'!Z12+'5C1I_LAKey'!Z12+'5C1V_LafRen'!Z12+'5C1O_Impact'!Z12+'5C2_LAVCA'!AA12+'5C1H_Southwest'!Z12+'5C1G_JSClark'!Z12+'5C1Y_GEOPrep'!Z12+'5C1AI_Harmony'!Z12+'5C1AJ_Athlos'!Z12+'5C1AG_Collegiate'!Z12+'5C1M_GEOMidCity'!Z12+'5C1AK_NxtGen'!Z12+'5C1AL_RedRiver'!Z12+'5C1AM_Williams'!Z12+'5C1AN_StLandry'!Z12</f>
        <v>0</v>
      </c>
      <c r="AB12" s="199">
        <f>'5C1B_DArbonne'!AA12+'5C1A_Madison'!AA12+'5C1C_IntlHigh'!AA12+'5C3_UnvView'!AB12+'5C1F_LCCharter'!AA12+'5C1E_LFNO'!AA12+'5C1D_NOMMA'!AA12+'5C1AE_NobleMinds'!AA12+'5C1J_JCFAEast'!AA12+'5C1Q_Advantage'!AA12+'5C1AF_JCFA-Laf'!AA12+'5C1W_Willow'!AA12+'5C1Z_LincolnPrep'!AA12+'5C1R_Iberville'!AA12+'5C1N_Delta'!AA12+'5C1S_LCColPrep'!AA12+'5C1T_Northeast'!AA12+'5C1U_AcadianaRen'!AA12+'5C1I_LAKey'!AA12+'5C1V_LafRen'!AA12+'5C1O_Impact'!AA12+'5C2_LAVCA'!AB12+'5C1H_Southwest'!AA12+'5C1G_JSClark'!AA12+'5C1Y_GEOPrep'!AA12+'5C1AI_Harmony'!AA12+'5C1AJ_Athlos'!AA12+'5C1AG_Collegiate'!AA12+'5C1M_GEOMidCity'!AA12+'5C1AK_NxtGen'!AA12+'5C1AL_RedRiver'!AA12+'5C1AM_Williams'!AA12+'5C1AN_StLandry'!AA12</f>
        <v>0</v>
      </c>
      <c r="AC12" s="199">
        <f>'5C1B_DArbonne'!AB12+'5C1A_Madison'!AB12+'5C1C_IntlHigh'!AB12+'5C3_UnvView'!AC12+'5C1F_LCCharter'!AB12+'5C1E_LFNO'!AB12+'5C1D_NOMMA'!AB12+'5C1AE_NobleMinds'!AB12+'5C1J_JCFAEast'!AB12+'5C1Q_Advantage'!AB12+'5C1AF_JCFA-Laf'!AB12+'5C1W_Willow'!AB12+'5C1Z_LincolnPrep'!AB12+'5C1R_Iberville'!AB12+'5C1N_Delta'!AB12+'5C1S_LCColPrep'!AB12+'5C1T_Northeast'!AB12+'5C1U_AcadianaRen'!AB12+'5C1I_LAKey'!AB12+'5C1V_LafRen'!AB12+'5C1O_Impact'!AB12+'5C2_LAVCA'!AC12+'5C1H_Southwest'!AB12+'5C1G_JSClark'!AB12+'5C1Y_GEOPrep'!AB12+'5C1AI_Harmony'!AB12+'5C1AJ_Athlos'!AB12+'5C1AG_Collegiate'!AB12+'5C1M_GEOMidCity'!AB12+'5C1AK_NxtGen'!AB12+'5C1AL_RedRiver'!AB12+'5C1AM_Williams'!AB12+'5C1AN_StLandry'!AB12</f>
        <v>0</v>
      </c>
      <c r="AD12" s="202">
        <f>'5C1B_DArbonne'!AC12+'5C1A_Madison'!AC12+'5C1C_IntlHigh'!AC12+'5C3_UnvView'!AD12+'5C1F_LCCharter'!AC12+'5C1E_LFNO'!AC12+'5C1D_NOMMA'!AC12+'5C1AE_NobleMinds'!AC12+'5C1J_JCFAEast'!AC12+'5C1Q_Advantage'!AC12+'5C1AF_JCFA-Laf'!AC12+'5C1W_Willow'!AC12+'5C1Z_LincolnPrep'!AC12+'5C1R_Iberville'!AC12+'5C1N_Delta'!AC12+'5C1S_LCColPrep'!AC12+'5C1T_Northeast'!AC12+'5C1U_AcadianaRen'!AC12+'5C1I_LAKey'!AC12+'5C1V_LafRen'!AC12+'5C1O_Impact'!AC12+'5C2_LAVCA'!AD12+'5C1H_Southwest'!AC12+'5C1G_JSClark'!AC12+'5C1Y_GEOPrep'!AC12+'5C1AI_Harmony'!AC12+'5C1AJ_Athlos'!AC12+'5C1AG_Collegiate'!AC12+'5C1M_GEOMidCity'!AC12+'5C1AK_NxtGen'!AC12+'5C1AL_RedRiver'!AC12+'5C1AM_Williams'!AC12+'5C1AN_StLandry'!AC12</f>
        <v>0</v>
      </c>
      <c r="AE12" s="204">
        <f>'5C1B_DArbonne'!AD12+'5C1A_Madison'!AD12+'5C1C_IntlHigh'!AD12+'5C3_UnvView'!AE12+'5C1F_LCCharter'!AD12+'5C1E_LFNO'!AD12+'5C1D_NOMMA'!AD12+'5C1AE_NobleMinds'!AD12+'5C1J_JCFAEast'!AD12+'5C1Q_Advantage'!AD12+'5C1AF_JCFA-Laf'!AD12+'5C1W_Willow'!AD12+'5C1Z_LincolnPrep'!AD12+'5C1R_Iberville'!AD12+'5C1N_Delta'!AD12+'5C1S_LCColPrep'!AD12+'5C1T_Northeast'!AD12+'5C1U_AcadianaRen'!AD12+'5C1I_LAKey'!AD12+'5C1V_LafRen'!AD12+'5C1O_Impact'!AD12+'5C2_LAVCA'!AE12+'5C1H_Southwest'!AD12+'5C1G_JSClark'!AD12+'5C1Y_GEOPrep'!AD12+'5C1AI_Harmony'!AD12+'5C1AJ_Athlos'!AD12+'5C1AG_Collegiate'!AD12+'5C1M_GEOMidCity'!AD12+'5C1AK_NxtGen'!AD12+'5C1AL_RedRiver'!AD12+'5C1AM_Williams'!AD12+'5C1AN_StLandry'!AD12</f>
        <v>0</v>
      </c>
      <c r="AF12" s="205">
        <f>'9_Per Pupil Summary'!N11</f>
        <v>5345</v>
      </c>
      <c r="AG12" s="206">
        <f>'5C1B_DArbonne'!AF12+'5C1A_Madison'!AF12+'5C1C_IntlHigh'!AF12+'5C3_UnvView'!AG12+'5C1F_LCCharter'!AF12+'5C1E_LFNO'!AF12+'5C1D_NOMMA'!AF12+'5C1AE_NobleMinds'!AF12+'5C1J_JCFAEast'!AF12+'5C1Q_Advantage'!AF12+'5C1AF_JCFA-Laf'!AF12+'5C1W_Willow'!AF12+'5C1Z_LincolnPrep'!AF12+'5C1R_Iberville'!AF12+'5C1N_Delta'!AF12+'5C1S_LCColPrep'!AF12+'5C1T_Northeast'!AF12+'5C1U_AcadianaRen'!AF12+'5C1I_LAKey'!AF12+'5C1V_LafRen'!AF12+'5C1O_Impact'!AF12+'5C2_LAVCA'!AG12+'5C1H_Southwest'!AF12+'5C1G_JSClark'!AF12+'5C1Y_GEOPrep'!AF12+'5C1AI_Harmony'!AF12+'5C1AJ_Athlos'!AF12+'5C1AG_Collegiate'!AF12+'5C1M_GEOMidCity'!AF12+'5C1AK_NxtGen'!AF12+'5C1AL_RedRiver'!AF12+'5C1AM_Williams'!AF12+'5C1AN_StLandry'!AF12</f>
        <v>0</v>
      </c>
      <c r="AH12" s="198">
        <f>'5C1B_DArbonne'!AG12+'5C1A_Madison'!AG12+'5C1C_IntlHigh'!AG12+'5C3_UnvView'!AH12+'5C1F_LCCharter'!AG12+'5C1E_LFNO'!AG12+'5C1D_NOMMA'!AG12+'5C1AE_NobleMinds'!AG12+'5C1J_JCFAEast'!AG12+'5C1Q_Advantage'!AG12+'5C1AF_JCFA-Laf'!AG12+'5C1W_Willow'!AG12+'5C1Z_LincolnPrep'!AG12+'5C1R_Iberville'!AG12+'5C1N_Delta'!AG12+'5C1S_LCColPrep'!AG12+'5C1T_Northeast'!AG12+'5C1U_AcadianaRen'!AG12+'5C1I_LAKey'!AG12+'5C1V_LafRen'!AG12+'5C1O_Impact'!AG12+'5C2_LAVCA'!AH12+'5C1H_Southwest'!AG12+'5C1G_JSClark'!AG12+'5C1Y_GEOPrep'!AG12+'5C1AI_Harmony'!AG12+'5C1AJ_Athlos'!AG12+'5C1AG_Collegiate'!AG12+'5C1M_GEOMidCity'!AG12+'5C1AK_NxtGen'!AG12+'5C1AL_RedRiver'!AG12+'5C1AM_Williams'!AG12+'5C1AN_StLandry'!AG12</f>
        <v>0</v>
      </c>
      <c r="AI12" s="205">
        <f>'5C1B_DArbonne'!AH12+'5C1A_Madison'!AH12+'5C1C_IntlHigh'!AH12+'5C3_UnvView'!AI12+'5C1F_LCCharter'!AH12+'5C1E_LFNO'!AH12+'5C1D_NOMMA'!AH12+'5C1AE_NobleMinds'!AH12+'5C1J_JCFAEast'!AH12+'5C1Q_Advantage'!AH12+'5C1AF_JCFA-Laf'!AH12+'5C1W_Willow'!AH12+'5C1Z_LincolnPrep'!AH12+'5C1R_Iberville'!AH12+'5C1N_Delta'!AH12+'5C1S_LCColPrep'!AH12+'5C1T_Northeast'!AH12+'5C1U_AcadianaRen'!AH12+'5C1I_LAKey'!AH12+'5C1V_LafRen'!AH12+'5C1O_Impact'!AH12+'5C2_LAVCA'!AI12+'5C1H_Southwest'!AH12+'5C1G_JSClark'!AH12+'5C1Y_GEOPrep'!AH12+'5C1AI_Harmony'!AH12+'5C1AJ_Athlos'!AH12+'5C1AG_Collegiate'!AH12+'5C1M_GEOMidCity'!AH12+'5C1AK_NxtGen'!AH12+'5C1AL_RedRiver'!AH12+'5C1AM_Williams'!AH12+'5C1AN_StLandry'!AH12</f>
        <v>0</v>
      </c>
      <c r="AJ12" s="198">
        <f>'5C1B_DArbonne'!AI12+'5C1A_Madison'!AI12+'5C1C_IntlHigh'!AI12+'5C3_UnvView'!AJ12+'5C1F_LCCharter'!AI12+'5C1E_LFNO'!AI12+'5C1D_NOMMA'!AI12+'5C1AE_NobleMinds'!AI12+'5C1J_JCFAEast'!AI12+'5C1Q_Advantage'!AI12+'5C1AF_JCFA-Laf'!AI12+'5C1W_Willow'!AI12+'5C1Z_LincolnPrep'!AI12+'5C1R_Iberville'!AI12+'5C1N_Delta'!AI12+'5C1S_LCColPrep'!AI12+'5C1T_Northeast'!AI12+'5C1U_AcadianaRen'!AI12+'5C1I_LAKey'!AI12+'5C1V_LafRen'!AI12+'5C1O_Impact'!AI12+'5C2_LAVCA'!AJ12+'5C1H_Southwest'!AI12+'5C1G_JSClark'!AI12+'5C1Y_GEOPrep'!AI12+'5C1AI_Harmony'!AI12+'5C1AJ_Athlos'!AI12+'5C1AG_Collegiate'!AI12+'5C1M_GEOMidCity'!AI12+'5C1AK_NxtGen'!AI12+'5C1AL_RedRiver'!AI12+'5C1AM_Williams'!AI12+'5C1AN_StLandry'!AI12</f>
        <v>0</v>
      </c>
      <c r="AK12" s="207">
        <f>'5C1B_DArbonne'!AJ12+'5C1A_Madison'!AJ12+'5C1C_IntlHigh'!AJ12+'5C3_UnvView'!AK12+'5C1F_LCCharter'!AJ12+'5C1E_LFNO'!AJ12+'5C1D_NOMMA'!AJ12+'5C1AE_NobleMinds'!AJ12+'5C1J_JCFAEast'!AJ12+'5C1Q_Advantage'!AJ12+'5C1AF_JCFA-Laf'!AJ12+'5C1W_Willow'!AJ12+'5C1Z_LincolnPrep'!AJ12+'5C1R_Iberville'!AJ12+'5C1N_Delta'!AJ12+'5C1S_LCColPrep'!AJ12+'5C1T_Northeast'!AJ12+'5C1U_AcadianaRen'!AJ12+'5C1I_LAKey'!AJ12+'5C1V_LafRen'!AJ12+'5C1O_Impact'!AJ12+'5C2_LAVCA'!AK12+'5C1H_Southwest'!AJ12+'5C1G_JSClark'!AJ12+'5C1Y_GEOPrep'!AJ12+'5C1AI_Harmony'!AJ12+'5C1AJ_Athlos'!AJ12+'5C1AG_Collegiate'!AJ12+'5C1M_GEOMidCity'!AJ12+'5C1AK_NxtGen'!AJ12+'5C1AL_RedRiver'!AJ12+'5C1AM_Williams'!AJ12+'5C1AN_StLandry'!AJ12</f>
        <v>0</v>
      </c>
      <c r="AL12" s="208">
        <f>'5C1B_DArbonne'!AK12+'5C1A_Madison'!AK12+'5C1C_IntlHigh'!AK12+'5C3_UnvView'!AL12+'5C1F_LCCharter'!AK12+'5C1E_LFNO'!AK12+'5C1D_NOMMA'!AK12+'5C1AE_NobleMinds'!AK12+'5C1J_JCFAEast'!AK12+'5C1Q_Advantage'!AK12+'5C1AF_JCFA-Laf'!AK12+'5C1W_Willow'!AK12+'5C1Z_LincolnPrep'!AK12+'5C1R_Iberville'!AK12+'5C1N_Delta'!AK12+'5C1S_LCColPrep'!AK12+'5C1T_Northeast'!AK12+'5C1U_AcadianaRen'!AK12+'5C1I_LAKey'!AK12+'5C1V_LafRen'!AK12+'5C1O_Impact'!AK12+'5C2_LAVCA'!AL12+'5C1H_Southwest'!AK12+'5C1G_JSClark'!AK12+'5C1Y_GEOPrep'!AK12+'5C1AI_Harmony'!AK12+'5C1AJ_Athlos'!AK12+'5C1AG_Collegiate'!AK12+'5C1M_GEOMidCity'!AK12+'5C1AK_NxtGen'!AK12+'5C1AL_RedRiver'!AK12+'5C1AM_Williams'!AK12+'5C1AN_StLandry'!AK12</f>
        <v>0</v>
      </c>
      <c r="AM12" s="206">
        <f>'5C1B_DArbonne'!AL12+'5C1A_Madison'!AL12+'5C1C_IntlHigh'!AL12+'5C3_UnvView'!AM12+'5C1F_LCCharter'!AL12+'5C1E_LFNO'!AL12+'5C1D_NOMMA'!AL12+'5C1AE_NobleMinds'!AL12+'5C1J_JCFAEast'!AL12+'5C1Q_Advantage'!AL12+'5C1AF_JCFA-Laf'!AL12+'5C1W_Willow'!AL12+'5C1Z_LincolnPrep'!AL12+'5C1R_Iberville'!AL12+'5C1N_Delta'!AL12+'5C1S_LCColPrep'!AL12+'5C1T_Northeast'!AL12+'5C1U_AcadianaRen'!AL12+'5C1I_LAKey'!AL12+'5C1V_LafRen'!AL12+'5C1O_Impact'!AL12+'5C2_LAVCA'!AM12+'5C1H_Southwest'!AL12+'5C1G_JSClark'!AL12+'5C1Y_GEOPrep'!AL12+'5C1AI_Harmony'!AL12+'5C1AJ_Athlos'!AL12+'5C1AG_Collegiate'!AL12+'5C1M_GEOMidCity'!AL12+'5C1AK_NxtGen'!AL12+'5C1AL_RedRiver'!AL12+'5C1AM_Williams'!AL12+'5C1AN_StLandry'!AL12</f>
        <v>152866</v>
      </c>
      <c r="AN12" s="209">
        <f>'5C1B_DArbonne'!AM12+'5C1A_Madison'!AM12+'5C1C_IntlHigh'!AM12+'5C3_UnvView'!AN12+'5C1F_LCCharter'!AM12+'5C1E_LFNO'!AM12+'5C1D_NOMMA'!AM12+'5C1AE_NobleMinds'!AM12+'5C1J_JCFAEast'!AM12+'5C1Q_Advantage'!AM12+'5C1AF_JCFA-Laf'!AM12+'5C1W_Willow'!AM12+'5C1Z_LincolnPrep'!AM12+'5C1R_Iberville'!AM12+'5C1N_Delta'!AM12+'5C1S_LCColPrep'!AM12+'5C1T_Northeast'!AM12+'5C1U_AcadianaRen'!AM12+'5C1I_LAKey'!AM12+'5C1V_LafRen'!AM12+'5C1O_Impact'!AM12+'5C2_LAVCA'!AN12+'5C1H_Southwest'!AM12+'5C1G_JSClark'!AM12+'5C1Y_GEOPrep'!AM12+'5C1AI_Harmony'!AM12+'5C1AJ_Athlos'!AM12+'5C1AG_Collegiate'!AM12+'5C1M_GEOMidCity'!AM12+'5C1AK_NxtGen'!AM12+'5C1AL_RedRiver'!AM12+'5C1AM_Williams'!AM12+'5C1AN_StLandry'!AM12</f>
        <v>-348</v>
      </c>
      <c r="AO12" s="206">
        <f>'5C1B_DArbonne'!AN12+'5C1A_Madison'!AN12+'5C1C_IntlHigh'!AN12+'5C3_UnvView'!AO12+'5C1F_LCCharter'!AN12+'5C1E_LFNO'!AN12+'5C1D_NOMMA'!AN12+'5C1AE_NobleMinds'!AN12+'5C1J_JCFAEast'!AN12+'5C1Q_Advantage'!AN12+'5C1AF_JCFA-Laf'!AN12+'5C1W_Willow'!AN12+'5C1Z_LincolnPrep'!AN12+'5C1R_Iberville'!AN12+'5C1N_Delta'!AN12+'5C1S_LCColPrep'!AN12+'5C1T_Northeast'!AN12+'5C1U_AcadianaRen'!AN12+'5C1I_LAKey'!AN12+'5C1V_LafRen'!AN12+'5C1O_Impact'!AN12+'5C2_LAVCA'!AO12+'5C1H_Southwest'!AN12+'5C1G_JSClark'!AN12+'5C1Y_GEOPrep'!AN12+'5C1AI_Harmony'!AN12+'5C1AJ_Athlos'!AN12+'5C1AG_Collegiate'!AN12+'5C1M_GEOMidCity'!AN12+'5C1AK_NxtGen'!AN12+'5C1AL_RedRiver'!AN12+'5C1AM_Williams'!AN12+'5C1AN_StLandry'!AN12</f>
        <v>0</v>
      </c>
      <c r="AP12" s="207">
        <f>'5C1B_DArbonne'!AO12+'5C1A_Madison'!AO12+'5C1C_IntlHigh'!AO12+'5C3_UnvView'!AP12+'5C1F_LCCharter'!AO12+'5C1E_LFNO'!AO12+'5C1D_NOMMA'!AO12+'5C1AE_NobleMinds'!AO12+'5C1J_JCFAEast'!AO12+'5C1Q_Advantage'!AO12+'5C1AF_JCFA-Laf'!AO12+'5C1W_Willow'!AO12+'5C1Z_LincolnPrep'!AO12+'5C1R_Iberville'!AO12+'5C1N_Delta'!AO12+'5C1S_LCColPrep'!AO12+'5C1T_Northeast'!AO12+'5C1U_AcadianaRen'!AO12+'5C1I_LAKey'!AO12+'5C1V_LafRen'!AO12+'5C1O_Impact'!AO12+'5C2_LAVCA'!AP12+'5C1H_Southwest'!AO12+'5C1G_JSClark'!AO12+'5C1Y_GEOPrep'!AO12+'5C1AI_Harmony'!AO12+'5C1AJ_Athlos'!AO12+'5C1AG_Collegiate'!AO12+'5C1M_GEOMidCity'!AO12+'5C1AK_NxtGen'!AO12+'5C1AL_RedRiver'!AO12+'5C1AM_Williams'!AO12+'5C1AN_StLandry'!AO12</f>
        <v>0</v>
      </c>
      <c r="AQ12" s="206">
        <f>'5C1B_DArbonne'!AP12+'5C1A_Madison'!AP12+'5C1C_IntlHigh'!AP12+'5C3_UnvView'!AQ12+'5C1F_LCCharter'!AP12+'5C1E_LFNO'!AP12+'5C1D_NOMMA'!AP12+'5C1AE_NobleMinds'!AP12+'5C1J_JCFAEast'!AP12+'5C1Q_Advantage'!AP12+'5C1AF_JCFA-Laf'!AP12+'5C1W_Willow'!AP12+'5C1Z_LincolnPrep'!AP12+'5C1R_Iberville'!AP12+'5C1N_Delta'!AP12+'5C1S_LCColPrep'!AP12+'5C1T_Northeast'!AP12+'5C1U_AcadianaRen'!AP12+'5C1I_LAKey'!AP12+'5C1V_LafRen'!AP12+'5C1O_Impact'!AP12+'5C2_LAVCA'!AQ12+'5C1H_Southwest'!AP12+'5C1G_JSClark'!AP12+'5C1Y_GEOPrep'!AP12+'5C1AI_Harmony'!AP12+'5C1AJ_Athlos'!AP12+'5C1AG_Collegiate'!AP12+'5C1M_GEOMidCity'!AP12+'5C1AK_NxtGen'!AP12+'5C1AL_RedRiver'!AP12+'5C1AM_Williams'!AP12+'5C1AN_StLandry'!AP12</f>
        <v>139156</v>
      </c>
      <c r="AR12" s="207">
        <f>'5C1B_DArbonne'!AQ12+'5C1A_Madison'!AQ12+'5C1C_IntlHigh'!AQ12+'5C3_UnvView'!AR12+'5C1F_LCCharter'!AQ12+'5C1E_LFNO'!AQ12+'5C1D_NOMMA'!AQ12+'5C1AE_NobleMinds'!AQ12+'5C1J_JCFAEast'!AQ12+'5C1Q_Advantage'!AQ12+'5C1AF_JCFA-Laf'!AQ12+'5C1W_Willow'!AQ12+'5C1Z_LincolnPrep'!AQ12+'5C1R_Iberville'!AQ12+'5C1N_Delta'!AQ12+'5C1S_LCColPrep'!AQ12+'5C1T_Northeast'!AQ12+'5C1U_AcadianaRen'!AQ12+'5C1I_LAKey'!AQ12+'5C1V_LafRen'!AQ12+'5C1O_Impact'!AQ12+'5C2_LAVCA'!AR12+'5C1H_Southwest'!AQ12+'5C1G_JSClark'!AQ12+'5C1Y_GEOPrep'!AQ12+'5C1AI_Harmony'!AQ12+'5C1AJ_Athlos'!AQ12+'5C1AG_Collegiate'!AQ12+'5C1M_GEOMidCity'!AQ12+'5C1AK_NxtGen'!AQ12+'5C1AL_RedRiver'!AQ12+'5C1AM_Williams'!AQ12+'5C1AN_StLandry'!AQ12</f>
        <v>0</v>
      </c>
      <c r="AS12" s="207">
        <f>'5C1B_DArbonne'!AR12+'5C1A_Madison'!AR12+'5C1C_IntlHigh'!AR12+'5C3_UnvView'!AS12+'5C1F_LCCharter'!AR12+'5C1E_LFNO'!AR12+'5C1D_NOMMA'!AR12+'5C1AE_NobleMinds'!AR12+'5C1J_JCFAEast'!AR12+'5C1Q_Advantage'!AR12+'5C1AF_JCFA-Laf'!AR12+'5C1W_Willow'!AR12+'5C1Z_LincolnPrep'!AR12+'5C1R_Iberville'!AR12+'5C1N_Delta'!AR12+'5C1S_LCColPrep'!AR12+'5C1T_Northeast'!AR12+'5C1U_AcadianaRen'!AR12+'5C1I_LAKey'!AR12+'5C1V_LafRen'!AR12+'5C1O_Impact'!AR12+'5C2_LAVCA'!AS12+'5C1H_Southwest'!AR12+'5C1G_JSClark'!AR12+'5C1Y_GEOPrep'!AR12+'5C1AI_Harmony'!AR12+'5C1AJ_Athlos'!AR12+'5C1AG_Collegiate'!AR12+'5C1M_GEOMidCity'!AR12+'5C1AK_NxtGen'!AR12+'5C1AL_RedRiver'!AR12+'5C1AM_Williams'!AR12+'5C1AN_StLandry'!AR12</f>
        <v>0</v>
      </c>
      <c r="AT12" s="206">
        <f>'5C1B_DArbonne'!AS12+'5C1A_Madison'!AS12+'5C1C_IntlHigh'!AS12+'5C3_UnvView'!AT12+'5C1F_LCCharter'!AS12+'5C1E_LFNO'!AS12+'5C1D_NOMMA'!AS12+'5C1AE_NobleMinds'!AS12+'5C1J_JCFAEast'!AS12+'5C1Q_Advantage'!AS12+'5C1AF_JCFA-Laf'!AS12+'5C1W_Willow'!AS12+'5C1Z_LincolnPrep'!AS12+'5C1R_Iberville'!AS12+'5C1N_Delta'!AS12+'5C1S_LCColPrep'!AS12+'5C1T_Northeast'!AS12+'5C1U_AcadianaRen'!AS12+'5C1I_LAKey'!AS12+'5C1V_LafRen'!AS12+'5C1O_Impact'!AS12+'5C2_LAVCA'!AT12+'5C1H_Southwest'!AS12+'5C1G_JSClark'!AS12+'5C1Y_GEOPrep'!AS12+'5C1AI_Harmony'!AS12+'5C1AJ_Athlos'!AS12+'5C1AG_Collegiate'!AS12+'5C1M_GEOMidCity'!AS12+'5C1AK_NxtGen'!AS12+'5C1AL_RedRiver'!AS12+'5C1AM_Williams'!AS12+'5C1AN_StLandry'!AS12</f>
        <v>15519</v>
      </c>
      <c r="AU12" s="800">
        <f t="shared" si="2"/>
        <v>139156</v>
      </c>
      <c r="AV12" s="801">
        <f t="shared" si="3"/>
        <v>15519</v>
      </c>
      <c r="AW12" s="200">
        <f>'5C1B_DArbonne'!AV12+'5C1A_Madison'!AV12+'5C1C_IntlHigh'!AV12+'5C3_UnvView'!AW12+'5C1F_LCCharter'!AV12+'5C1E_LFNO'!AV12+'5C1D_NOMMA'!AV12+'5C1AE_NobleMinds'!AV12+'5C1J_JCFAEast'!AV12+'5C1Q_Advantage'!AV12+'5C1AF_JCFA-Laf'!AV12+'5C1W_Willow'!AV12+'5C1Z_LincolnPrep'!AV12+'5C1R_Iberville'!AV12+'5C1N_Delta'!AV12+'5C1S_LCColPrep'!AV12+'5C1T_Northeast'!AV12+'5C1U_AcadianaRen'!AV12+'5C1I_LAKey'!AV12+'5C1V_LafRen'!AV12+'5C1O_Impact'!AV12+'5C2_LAVCA'!AW12+'5C1H_Southwest'!AV12+'5C1G_JSClark'!AV12+'5C1Y_GEOPrep'!AV12+'5C1AI_Harmony'!AV12+'5C1AJ_Athlos'!AV12+'5C1AG_Collegiate'!AV12+'5C1M_GEOMidCity'!AV12+'5C1AK_NxtGen'!AV12+'5C1AL_RedRiver'!AV12+'5C1AM_Williams'!AV12+'5C1AN_StLandry'!AV12</f>
        <v>382</v>
      </c>
      <c r="AX12" s="200"/>
      <c r="AY12" s="200">
        <f t="shared" si="4"/>
        <v>382</v>
      </c>
    </row>
    <row r="13" spans="1:51" ht="16.149999999999999" customHeight="1" x14ac:dyDescent="0.2">
      <c r="A13" s="421">
        <v>7</v>
      </c>
      <c r="B13" s="214" t="s">
        <v>11</v>
      </c>
      <c r="C13" s="215">
        <f>'5C1B_DArbonne'!C13+'5C1A_Madison'!C13+'5C1C_IntlHigh'!C13+'5C3_UnvView'!C13+'5C1F_LCCharter'!C13+'5C1E_LFNO'!C13+'5C1D_NOMMA'!C13+'5C1AE_NobleMinds'!C13+'5C1J_JCFAEast'!C13+'5C1Q_Advantage'!C13+'5C1AF_JCFA-Laf'!C13+'5C1W_Willow'!C13+'5C1Z_LincolnPrep'!C13+'5C1R_Iberville'!C13+'5C1N_Delta'!C13+'5C1S_LCColPrep'!C13+'5C1T_Northeast'!C13+'5C1U_AcadianaRen'!C13+'5C1I_LAKey'!C13+'5C1V_LafRen'!C13+'5C1O_Impact'!C13+'5C2_LAVCA'!C13+'5C1H_Southwest'!C13+'5C1G_JSClark'!C13+'5C1Y_GEOPrep'!C13+'5C1AI_Harmony'!C13+'5C1AJ_Athlos'!C13+'5C1AG_Collegiate'!C13+'5C1M_GEOMidCity'!C13+'5C1AK_NxtGen'!C13+'5C1AL_RedRiver'!C13+'5C1AM_Williams'!C13+'5C1AN_StLandry'!C13</f>
        <v>0</v>
      </c>
      <c r="D13" s="216">
        <f>'9_Per Pupil Summary'!H12</f>
        <v>2999.5304102100545</v>
      </c>
      <c r="E13" s="217">
        <f>'5C1B_DArbonne'!E13+'5C1A_Madison'!E13+'5C1C_IntlHigh'!E13+'5C3_UnvView'!E13+'5C1F_LCCharter'!E13+'5C1E_LFNO'!E13+'5C1D_NOMMA'!E13+'5C1AE_NobleMinds'!E13+'5C1J_JCFAEast'!E13+'5C1Q_Advantage'!E13+'5C1AF_JCFA-Laf'!E13+'5C1W_Willow'!E13+'5C1Z_LincolnPrep'!E13+'5C1R_Iberville'!E13+'5C1N_Delta'!E13+'5C1S_LCColPrep'!E13+'5C1T_Northeast'!E13+'5C1U_AcadianaRen'!E13+'5C1I_LAKey'!E13+'5C1V_LafRen'!E13+'5C1O_Impact'!E13+'5C2_LAVCA'!E13+'5C1H_Southwest'!E13+'5C1G_JSClark'!E13+'5C1Y_GEOPrep'!E13+'5C1AI_Harmony'!E13+'5C1AJ_Athlos'!E13+'5C1AG_Collegiate'!E13+'5C1M_GEOMidCity'!E13+'5C1AK_NxtGen'!E13+'5C1AL_RedRiver'!E13+'5C1AM_Williams'!E13+'5C1AN_StLandry'!E13</f>
        <v>0</v>
      </c>
      <c r="F13" s="218">
        <f>'5C1B_DArbonne'!F13+'5C1A_Madison'!F13+'5C1C_IntlHigh'!F13+'5C3_UnvView'!F13+'5C1F_LCCharter'!F13+'5C1E_LFNO'!F13+'5C1D_NOMMA'!F13+'5C1AE_NobleMinds'!F13+'5C1J_JCFAEast'!F13+'5C1Q_Advantage'!F13+'5C1AF_JCFA-Laf'!F13+'5C1W_Willow'!F13+'5C1Z_LincolnPrep'!F13+'5C1R_Iberville'!F13+'5C1N_Delta'!F13+'5C1S_LCColPrep'!F13+'5C1T_Northeast'!F13+'5C1U_AcadianaRen'!F13+'5C1I_LAKey'!F13+'5C1V_LafRen'!F13+'5C1O_Impact'!F13+'5C2_LAVCA'!F13+'5C1H_Southwest'!F13+'5C1G_JSClark'!F13+'5C1Y_GEOPrep'!F13+'5C1AI_Harmony'!F13+'5C1AJ_Athlos'!F13+'5C1AG_Collegiate'!F13+'5C1M_GEOMidCity'!F13+'5C1AK_NxtGen'!F13+'5C1AL_RedRiver'!F13+'5C1AM_Williams'!F13+'5C1AN_StLandry'!F13</f>
        <v>0</v>
      </c>
      <c r="G13" s="216">
        <f>'9_Per Pupil Summary'!I12</f>
        <v>414.53570284783814</v>
      </c>
      <c r="H13" s="217">
        <f>'5C1B_DArbonne'!H13+'5C1A_Madison'!H13+'5C1C_IntlHigh'!H13+'5C3_UnvView'!H13+'5C1F_LCCharter'!H13+'5C1E_LFNO'!H13+'5C1D_NOMMA'!H13+'5C1AE_NobleMinds'!H13+'5C1J_JCFAEast'!H13+'5C1Q_Advantage'!H13+'5C1AF_JCFA-Laf'!H13+'5C1W_Willow'!H13+'5C1Z_LincolnPrep'!H13+'5C1R_Iberville'!H13+'5C1N_Delta'!H13+'5C1S_LCColPrep'!H13+'5C1T_Northeast'!H13+'5C1U_AcadianaRen'!H13+'5C1I_LAKey'!H13+'5C1V_LafRen'!H13+'5C1O_Impact'!H13+'5C2_LAVCA'!H13+'5C1H_Southwest'!H13+'5C1G_JSClark'!H13+'5C1Y_GEOPrep'!H13+'5C1AI_Harmony'!H13+'5C1AJ_Athlos'!H13+'5C1AG_Collegiate'!H13+'5C1M_GEOMidCity'!H13+'5C1AK_NxtGen'!H13+'5C1AL_RedRiver'!H13+'5C1AM_Williams'!H13+'5C1AN_StLandry'!H13</f>
        <v>0</v>
      </c>
      <c r="I13" s="218">
        <f>'5C1B_DArbonne'!I13+'5C1A_Madison'!I13+'5C1C_IntlHigh'!I13+'5C3_UnvView'!I13+'5C1F_LCCharter'!I13+'5C1E_LFNO'!I13+'5C1D_NOMMA'!I13+'5C1AE_NobleMinds'!I13+'5C1J_JCFAEast'!I13+'5C1Q_Advantage'!I13+'5C1AF_JCFA-Laf'!I13+'5C1W_Willow'!I13+'5C1Z_LincolnPrep'!I13+'5C1R_Iberville'!I13+'5C1N_Delta'!I13+'5C1S_LCColPrep'!I13+'5C1T_Northeast'!I13+'5C1U_AcadianaRen'!I13+'5C1I_LAKey'!I13+'5C1V_LafRen'!I13+'5C1O_Impact'!I13+'5C2_LAVCA'!I13+'5C1H_Southwest'!I13+'5C1G_JSClark'!I13+'5C1Y_GEOPrep'!I13+'5C1AI_Harmony'!I13+'5C1AJ_Athlos'!I13+'5C1AG_Collegiate'!I13+'5C1M_GEOMidCity'!I13+'5C1AK_NxtGen'!I13+'5C1AL_RedRiver'!I13+'5C1AM_Williams'!I13+'5C1AN_StLandry'!I13</f>
        <v>0</v>
      </c>
      <c r="J13" s="216">
        <f>'9_Per Pupil Summary'!J12</f>
        <v>113.05519168577402</v>
      </c>
      <c r="K13" s="217">
        <f>'5C1B_DArbonne'!K13+'5C1A_Madison'!K13+'5C1C_IntlHigh'!K13+'5C3_UnvView'!K13+'5C1F_LCCharter'!K13+'5C1E_LFNO'!K13+'5C1D_NOMMA'!K13+'5C1AE_NobleMinds'!K13+'5C1J_JCFAEast'!K13+'5C1Q_Advantage'!K13+'5C1AF_JCFA-Laf'!K13+'5C1W_Willow'!K13+'5C1Z_LincolnPrep'!K13+'5C1R_Iberville'!K13+'5C1N_Delta'!K13+'5C1S_LCColPrep'!K13+'5C1T_Northeast'!K13+'5C1U_AcadianaRen'!K13+'5C1I_LAKey'!K13+'5C1V_LafRen'!K13+'5C1O_Impact'!K13+'5C2_LAVCA'!K13+'5C1H_Southwest'!K13+'5C1G_JSClark'!K13+'5C1Y_GEOPrep'!K13+'5C1AI_Harmony'!K13+'5C1AJ_Athlos'!K13+'5C1AG_Collegiate'!K13+'5C1M_GEOMidCity'!K13+'5C1AK_NxtGen'!K13+'5C1AL_RedRiver'!K13+'5C1AM_Williams'!K13+'5C1AN_StLandry'!K13</f>
        <v>0</v>
      </c>
      <c r="L13" s="218">
        <f>'5C1B_DArbonne'!L13+'5C1A_Madison'!L13+'5C1C_IntlHigh'!L13+'5C3_UnvView'!L13+'5C1F_LCCharter'!L13+'5C1E_LFNO'!L13+'5C1D_NOMMA'!L13+'5C1AE_NobleMinds'!L13+'5C1J_JCFAEast'!L13+'5C1Q_Advantage'!L13+'5C1AF_JCFA-Laf'!L13+'5C1W_Willow'!L13+'5C1Z_LincolnPrep'!L13+'5C1R_Iberville'!L13+'5C1N_Delta'!L13+'5C1S_LCColPrep'!L13+'5C1T_Northeast'!L13+'5C1U_AcadianaRen'!L13+'5C1I_LAKey'!L13+'5C1V_LafRen'!L13+'5C1O_Impact'!L13+'5C2_LAVCA'!L13+'5C1H_Southwest'!L13+'5C1G_JSClark'!L13+'5C1Y_GEOPrep'!L13+'5C1AI_Harmony'!L13+'5C1AJ_Athlos'!L13+'5C1AG_Collegiate'!L13+'5C1M_GEOMidCity'!L13+'5C1AK_NxtGen'!L13+'5C1AL_RedRiver'!L13+'5C1AM_Williams'!L13+'5C1AN_StLandry'!L13</f>
        <v>0</v>
      </c>
      <c r="M13" s="216">
        <f>'9_Per Pupil Summary'!K12</f>
        <v>2826.3797921443506</v>
      </c>
      <c r="N13" s="217">
        <f>'5C1B_DArbonne'!N13+'5C1A_Madison'!N13+'5C1C_IntlHigh'!N13+'5C3_UnvView'!N13+'5C1F_LCCharter'!N13+'5C1E_LFNO'!N13+'5C1D_NOMMA'!N13+'5C1AE_NobleMinds'!N13+'5C1J_JCFAEast'!N13+'5C1Q_Advantage'!N13+'5C1AF_JCFA-Laf'!N13+'5C1W_Willow'!N13+'5C1Z_LincolnPrep'!N13+'5C1R_Iberville'!N13+'5C1N_Delta'!N13+'5C1S_LCColPrep'!N13+'5C1T_Northeast'!N13+'5C1U_AcadianaRen'!N13+'5C1I_LAKey'!N13+'5C1V_LafRen'!N13+'5C1O_Impact'!N13+'5C2_LAVCA'!N13+'5C1H_Southwest'!N13+'5C1G_JSClark'!N13+'5C1Y_GEOPrep'!N13+'5C1AI_Harmony'!N13+'5C1AJ_Athlos'!N13+'5C1AG_Collegiate'!N13+'5C1M_GEOMidCity'!N13+'5C1AK_NxtGen'!N13+'5C1AL_RedRiver'!N13+'5C1AM_Williams'!N13+'5C1AN_StLandry'!N13</f>
        <v>0</v>
      </c>
      <c r="O13" s="218">
        <f>'5C1B_DArbonne'!O13+'5C1A_Madison'!O13+'5C1C_IntlHigh'!O13+'5C3_UnvView'!O13+'5C1F_LCCharter'!O13+'5C1E_LFNO'!O13+'5C1D_NOMMA'!O13+'5C1AE_NobleMinds'!O13+'5C1J_JCFAEast'!O13+'5C1Q_Advantage'!O13+'5C1AF_JCFA-Laf'!O13+'5C1W_Willow'!O13+'5C1Z_LincolnPrep'!O13+'5C1R_Iberville'!O13+'5C1N_Delta'!O13+'5C1S_LCColPrep'!O13+'5C1T_Northeast'!O13+'5C1U_AcadianaRen'!O13+'5C1I_LAKey'!O13+'5C1V_LafRen'!O13+'5C1O_Impact'!O13+'5C2_LAVCA'!O13+'5C1H_Southwest'!O13+'5C1G_JSClark'!O13+'5C1Y_GEOPrep'!O13+'5C1AI_Harmony'!O13+'5C1AJ_Athlos'!O13+'5C1AG_Collegiate'!O13+'5C1M_GEOMidCity'!O13+'5C1AK_NxtGen'!O13+'5C1AL_RedRiver'!O13+'5C1AM_Williams'!O13+'5C1AN_StLandry'!O13</f>
        <v>0</v>
      </c>
      <c r="P13" s="216">
        <f>'9_Per Pupil Summary'!L12</f>
        <v>1130.5519168577403</v>
      </c>
      <c r="Q13" s="217">
        <f>'5C1B_DArbonne'!Q13+'5C1A_Madison'!Q13+'5C1C_IntlHigh'!Q13+'5C3_UnvView'!Q13+'5C1F_LCCharter'!Q13+'5C1E_LFNO'!Q13+'5C1D_NOMMA'!Q13+'5C1AE_NobleMinds'!Q13+'5C1J_JCFAEast'!Q13+'5C1Q_Advantage'!Q13+'5C1AF_JCFA-Laf'!Q13+'5C1W_Willow'!Q13+'5C1Z_LincolnPrep'!Q13+'5C1R_Iberville'!Q13+'5C1N_Delta'!Q13+'5C1S_LCColPrep'!Q13+'5C1T_Northeast'!Q13+'5C1U_AcadianaRen'!Q13+'5C1I_LAKey'!Q13+'5C1V_LafRen'!Q13+'5C1O_Impact'!Q13+'5C2_LAVCA'!Q13+'5C1H_Southwest'!Q13+'5C1G_JSClark'!Q13+'5C1Y_GEOPrep'!Q13+'5C1AI_Harmony'!Q13+'5C1AJ_Athlos'!Q13+'5C1AG_Collegiate'!Q13+'5C1M_GEOMidCity'!Q13+'5C1AK_NxtGen'!Q13+'5C1AL_RedRiver'!Q13+'5C1AM_Williams'!Q13+'5C1AN_StLandry'!Q13</f>
        <v>0</v>
      </c>
      <c r="R13" s="219">
        <f>'5C1B_DArbonne'!R13+'5C1A_Madison'!R13+'5C1C_IntlHigh'!R13+'5C3_UnvView'!R13+'5C1F_LCCharter'!R13+'5C1E_LFNO'!R13+'5C1D_NOMMA'!R13+'5C1AE_NobleMinds'!R13+'5C1J_JCFAEast'!R13+'5C1Q_Advantage'!R13+'5C1AF_JCFA-Laf'!R13+'5C1W_Willow'!R13+'5C1Z_LincolnPrep'!R13+'5C1R_Iberville'!R13+'5C1N_Delta'!R13+'5C1S_LCColPrep'!R13+'5C1T_Northeast'!R13+'5C1U_AcadianaRen'!R13+'5C1I_LAKey'!R13+'5C1V_LafRen'!R13+'5C1O_Impact'!R13+'5C2_LAVCA'!R13+'5C1H_Southwest'!R13+'5C1G_JSClark'!R13+'5C1Y_GEOPrep'!R13+'5C1AI_Harmony'!R13+'5C1AJ_Athlos'!R13+'5C1AG_Collegiate'!R13+'5C1M_GEOMidCity'!R13+'5C1AK_NxtGen'!R13+'5C1AL_RedRiver'!R13+'5C1AM_Williams'!R13+'5C1AN_StLandry'!R13</f>
        <v>161663</v>
      </c>
      <c r="S13" s="884">
        <f>'5C3_UnvView'!S13+'5C2_LAVCA'!S13</f>
        <v>5447</v>
      </c>
      <c r="T13" s="216">
        <f>'5C1B_DArbonne'!S13+'5C1A_Madison'!S13+'5C1C_IntlHigh'!S13+'5C3_UnvView'!T13+'5C1F_LCCharter'!S13+'5C1E_LFNO'!S13+'5C1D_NOMMA'!S13+'5C1AE_NobleMinds'!S13+'5C1J_JCFAEast'!S13+'5C1Q_Advantage'!S13+'5C1AF_JCFA-Laf'!S13+'5C1W_Willow'!S13+'5C1Z_LincolnPrep'!S13+'5C1R_Iberville'!S13+'5C1N_Delta'!S13+'5C1S_LCColPrep'!S13+'5C1T_Northeast'!S13+'5C1U_AcadianaRen'!S13+'5C1I_LAKey'!S13+'5C1V_LafRen'!S13+'5C1O_Impact'!S13+'5C2_LAVCA'!T13+'5C1H_Southwest'!S13+'5C1G_JSClark'!S13+'5C1Y_GEOPrep'!S13+'5C1AI_Harmony'!S13+'5C1AJ_Athlos'!S13+'5C1AG_Collegiate'!S13+'5C1M_GEOMidCity'!S13+'5C1AK_NxtGen'!S13+'5C1AL_RedRiver'!S13+'5C1AM_Williams'!S13+'5C1AN_StLandry'!S13</f>
        <v>11544</v>
      </c>
      <c r="U13" s="216">
        <f>'5C1B_DArbonne'!T13+'5C1A_Madison'!T13+'5C1C_IntlHigh'!T13+'5C3_UnvView'!U13+'5C1F_LCCharter'!T13+'5C1E_LFNO'!T13+'5C1D_NOMMA'!T13+'5C1AE_NobleMinds'!T13+'5C1J_JCFAEast'!T13+'5C1Q_Advantage'!T13+'5C1AF_JCFA-Laf'!T13+'5C1W_Willow'!T13+'5C1Z_LincolnPrep'!T13+'5C1R_Iberville'!T13+'5C1N_Delta'!T13+'5C1S_LCColPrep'!T13+'5C1T_Northeast'!T13+'5C1U_AcadianaRen'!T13+'5C1I_LAKey'!T13+'5C1V_LafRen'!T13+'5C1O_Impact'!T13+'5C2_LAVCA'!U13+'5C1H_Southwest'!T13+'5C1G_JSClark'!T13+'5C1Y_GEOPrep'!T13+'5C1AI_Harmony'!T13+'5C1AJ_Athlos'!T13+'5C1AG_Collegiate'!T13+'5C1M_GEOMidCity'!T13+'5C1AK_NxtGen'!T13+'5C1AL_RedRiver'!T13+'5C1AM_Williams'!T13+'5C1AN_StLandry'!T13</f>
        <v>0</v>
      </c>
      <c r="V13" s="220">
        <f>'5C1B_DArbonne'!U13+'5C1A_Madison'!U13+'5C1C_IntlHigh'!U13+'5C3_UnvView'!V13+'5C1F_LCCharter'!U13+'5C1E_LFNO'!U13+'5C1D_NOMMA'!U13+'5C1AE_NobleMinds'!U13+'5C1J_JCFAEast'!U13+'5C1Q_Advantage'!U13+'5C1AF_JCFA-Laf'!U13+'5C1W_Willow'!U13+'5C1Z_LincolnPrep'!U13+'5C1R_Iberville'!U13+'5C1N_Delta'!U13+'5C1S_LCColPrep'!U13+'5C1T_Northeast'!U13+'5C1U_AcadianaRen'!U13+'5C1I_LAKey'!U13+'5C1V_LafRen'!U13+'5C1O_Impact'!U13+'5C2_LAVCA'!V13+'5C1H_Southwest'!U13+'5C1G_JSClark'!U13+'5C1Y_GEOPrep'!U13+'5C1AI_Harmony'!U13+'5C1AJ_Athlos'!U13+'5C1AG_Collegiate'!U13+'5C1M_GEOMidCity'!U13+'5C1AK_NxtGen'!U13+'5C1AL_RedRiver'!U13+'5C1AM_Williams'!U13+'5C1AN_StLandry'!U13</f>
        <v>0</v>
      </c>
      <c r="W13" s="219">
        <f>'5C1B_DArbonne'!V13+'5C1A_Madison'!V13+'5C1C_IntlHigh'!V13+'5C3_UnvView'!W13+'5C1F_LCCharter'!V13+'5C1E_LFNO'!V13+'5C1D_NOMMA'!V13+'5C1AE_NobleMinds'!V13+'5C1J_JCFAEast'!V13+'5C1Q_Advantage'!V13+'5C1AF_JCFA-Laf'!V13+'5C1W_Willow'!V13+'5C1Z_LincolnPrep'!V13+'5C1R_Iberville'!V13+'5C1N_Delta'!V13+'5C1S_LCColPrep'!V13+'5C1T_Northeast'!V13+'5C1U_AcadianaRen'!V13+'5C1I_LAKey'!V13+'5C1V_LafRen'!V13+'5C1O_Impact'!V13+'5C2_LAVCA'!W13+'5C1H_Southwest'!V13+'5C1G_JSClark'!V13+'5C1Y_GEOPrep'!V13+'5C1AI_Harmony'!V13+'5C1AJ_Athlos'!V13+'5C1AG_Collegiate'!V13+'5C1M_GEOMidCity'!V13+'5C1AK_NxtGen'!V13+'5C1AL_RedRiver'!V13+'5C1AM_Williams'!V13+'5C1AN_StLandry'!V13</f>
        <v>0</v>
      </c>
      <c r="X13" s="217">
        <f>'5C1B_DArbonne'!W13+'5C1A_Madison'!W13+'5C1C_IntlHigh'!W13+'5C3_UnvView'!X13+'5C1F_LCCharter'!W13+'5C1E_LFNO'!W13+'5C1D_NOMMA'!W13+'5C1AE_NobleMinds'!W13+'5C1J_JCFAEast'!W13+'5C1Q_Advantage'!W13+'5C1AF_JCFA-Laf'!W13+'5C1W_Willow'!W13+'5C1Z_LincolnPrep'!W13+'5C1R_Iberville'!W13+'5C1N_Delta'!W13+'5C1S_LCColPrep'!W13+'5C1T_Northeast'!W13+'5C1U_AcadianaRen'!W13+'5C1I_LAKey'!W13+'5C1V_LafRen'!W13+'5C1O_Impact'!W13+'5C2_LAVCA'!X13+'5C1H_Southwest'!W13+'5C1G_JSClark'!W13+'5C1Y_GEOPrep'!W13+'5C1AI_Harmony'!W13+'5C1AJ_Athlos'!W13+'5C1AG_Collegiate'!W13+'5C1M_GEOMidCity'!W13+'5C1AK_NxtGen'!W13+'5C1AL_RedRiver'!W13+'5C1AM_Williams'!W13+'5C1AN_StLandry'!W13</f>
        <v>0</v>
      </c>
      <c r="Y13" s="219">
        <f>'5C1B_DArbonne'!X13+'5C1A_Madison'!X13+'5C1C_IntlHigh'!X13+'5C3_UnvView'!Y13+'5C1F_LCCharter'!X13+'5C1E_LFNO'!X13+'5C1D_NOMMA'!X13+'5C1AE_NobleMinds'!X13+'5C1J_JCFAEast'!X13+'5C1Q_Advantage'!X13+'5C1AF_JCFA-Laf'!X13+'5C1W_Willow'!X13+'5C1Z_LincolnPrep'!X13+'5C1R_Iberville'!X13+'5C1N_Delta'!X13+'5C1S_LCColPrep'!X13+'5C1T_Northeast'!X13+'5C1U_AcadianaRen'!X13+'5C1I_LAKey'!X13+'5C1V_LafRen'!X13+'5C1O_Impact'!X13+'5C2_LAVCA'!Y13+'5C1H_Southwest'!X13+'5C1G_JSClark'!X13+'5C1Y_GEOPrep'!X13+'5C1AI_Harmony'!X13+'5C1AJ_Athlos'!X13+'5C1AG_Collegiate'!X13+'5C1M_GEOMidCity'!X13+'5C1AK_NxtGen'!X13+'5C1AL_RedRiver'!X13+'5C1AM_Williams'!X13+'5C1AN_StLandry'!X13</f>
        <v>0</v>
      </c>
      <c r="Z13" s="216">
        <f>'5C1B_DArbonne'!Y13+'5C1A_Madison'!Y13+'5C1C_IntlHigh'!Y13+'5C3_UnvView'!Z13+'5C1F_LCCharter'!Y13+'5C1E_LFNO'!Y13+'5C1D_NOMMA'!Y13+'5C1AE_NobleMinds'!Y13+'5C1J_JCFAEast'!Y13+'5C1Q_Advantage'!Y13+'5C1AF_JCFA-Laf'!Y13+'5C1W_Willow'!Y13+'5C1Z_LincolnPrep'!Y13+'5C1R_Iberville'!Y13+'5C1N_Delta'!Y13+'5C1S_LCColPrep'!Y13+'5C1T_Northeast'!Y13+'5C1U_AcadianaRen'!Y13+'5C1I_LAKey'!Y13+'5C1V_LafRen'!Y13+'5C1O_Impact'!Y13+'5C2_LAVCA'!Z13+'5C1H_Southwest'!Y13+'5C1G_JSClark'!Y13+'5C1Y_GEOPrep'!Y13+'5C1AI_Harmony'!Y13+'5C1AJ_Athlos'!Y13+'5C1AG_Collegiate'!Y13+'5C1M_GEOMidCity'!Y13+'5C1AK_NxtGen'!Y13+'5C1AL_RedRiver'!Y13+'5C1AM_Williams'!Y13+'5C1AN_StLandry'!Y13</f>
        <v>0</v>
      </c>
      <c r="AA13" s="219">
        <f>'5C1B_DArbonne'!Z13+'5C1A_Madison'!Z13+'5C1C_IntlHigh'!Z13+'5C3_UnvView'!AA13+'5C1F_LCCharter'!Z13+'5C1E_LFNO'!Z13+'5C1D_NOMMA'!Z13+'5C1AE_NobleMinds'!Z13+'5C1J_JCFAEast'!Z13+'5C1Q_Advantage'!Z13+'5C1AF_JCFA-Laf'!Z13+'5C1W_Willow'!Z13+'5C1Z_LincolnPrep'!Z13+'5C1R_Iberville'!Z13+'5C1N_Delta'!Z13+'5C1S_LCColPrep'!Z13+'5C1T_Northeast'!Z13+'5C1U_AcadianaRen'!Z13+'5C1I_LAKey'!Z13+'5C1V_LafRen'!Z13+'5C1O_Impact'!Z13+'5C2_LAVCA'!AA13+'5C1H_Southwest'!Z13+'5C1G_JSClark'!Z13+'5C1Y_GEOPrep'!Z13+'5C1AI_Harmony'!Z13+'5C1AJ_Athlos'!Z13+'5C1AG_Collegiate'!Z13+'5C1M_GEOMidCity'!Z13+'5C1AK_NxtGen'!Z13+'5C1AL_RedRiver'!Z13+'5C1AM_Williams'!Z13+'5C1AN_StLandry'!Z13</f>
        <v>0</v>
      </c>
      <c r="AB13" s="216">
        <f>'5C1B_DArbonne'!AA13+'5C1A_Madison'!AA13+'5C1C_IntlHigh'!AA13+'5C3_UnvView'!AB13+'5C1F_LCCharter'!AA13+'5C1E_LFNO'!AA13+'5C1D_NOMMA'!AA13+'5C1AE_NobleMinds'!AA13+'5C1J_JCFAEast'!AA13+'5C1Q_Advantage'!AA13+'5C1AF_JCFA-Laf'!AA13+'5C1W_Willow'!AA13+'5C1Z_LincolnPrep'!AA13+'5C1R_Iberville'!AA13+'5C1N_Delta'!AA13+'5C1S_LCColPrep'!AA13+'5C1T_Northeast'!AA13+'5C1U_AcadianaRen'!AA13+'5C1I_LAKey'!AA13+'5C1V_LafRen'!AA13+'5C1O_Impact'!AA13+'5C2_LAVCA'!AB13+'5C1H_Southwest'!AA13+'5C1G_JSClark'!AA13+'5C1Y_GEOPrep'!AA13+'5C1AI_Harmony'!AA13+'5C1AJ_Athlos'!AA13+'5C1AG_Collegiate'!AA13+'5C1M_GEOMidCity'!AA13+'5C1AK_NxtGen'!AA13+'5C1AL_RedRiver'!AA13+'5C1AM_Williams'!AA13+'5C1AN_StLandry'!AA13</f>
        <v>0</v>
      </c>
      <c r="AC13" s="216">
        <f>'5C1B_DArbonne'!AB13+'5C1A_Madison'!AB13+'5C1C_IntlHigh'!AB13+'5C3_UnvView'!AC13+'5C1F_LCCharter'!AB13+'5C1E_LFNO'!AB13+'5C1D_NOMMA'!AB13+'5C1AE_NobleMinds'!AB13+'5C1J_JCFAEast'!AB13+'5C1Q_Advantage'!AB13+'5C1AF_JCFA-Laf'!AB13+'5C1W_Willow'!AB13+'5C1Z_LincolnPrep'!AB13+'5C1R_Iberville'!AB13+'5C1N_Delta'!AB13+'5C1S_LCColPrep'!AB13+'5C1T_Northeast'!AB13+'5C1U_AcadianaRen'!AB13+'5C1I_LAKey'!AB13+'5C1V_LafRen'!AB13+'5C1O_Impact'!AB13+'5C2_LAVCA'!AC13+'5C1H_Southwest'!AB13+'5C1G_JSClark'!AB13+'5C1Y_GEOPrep'!AB13+'5C1AI_Harmony'!AB13+'5C1AJ_Athlos'!AB13+'5C1AG_Collegiate'!AB13+'5C1M_GEOMidCity'!AB13+'5C1AK_NxtGen'!AB13+'5C1AL_RedRiver'!AB13+'5C1AM_Williams'!AB13+'5C1AN_StLandry'!AB13</f>
        <v>0</v>
      </c>
      <c r="AD13" s="219">
        <f>'5C1B_DArbonne'!AC13+'5C1A_Madison'!AC13+'5C1C_IntlHigh'!AC13+'5C3_UnvView'!AD13+'5C1F_LCCharter'!AC13+'5C1E_LFNO'!AC13+'5C1D_NOMMA'!AC13+'5C1AE_NobleMinds'!AC13+'5C1J_JCFAEast'!AC13+'5C1Q_Advantage'!AC13+'5C1AF_JCFA-Laf'!AC13+'5C1W_Willow'!AC13+'5C1Z_LincolnPrep'!AC13+'5C1R_Iberville'!AC13+'5C1N_Delta'!AC13+'5C1S_LCColPrep'!AC13+'5C1T_Northeast'!AC13+'5C1U_AcadianaRen'!AC13+'5C1I_LAKey'!AC13+'5C1V_LafRen'!AC13+'5C1O_Impact'!AC13+'5C2_LAVCA'!AD13+'5C1H_Southwest'!AC13+'5C1G_JSClark'!AC13+'5C1Y_GEOPrep'!AC13+'5C1AI_Harmony'!AC13+'5C1AJ_Athlos'!AC13+'5C1AG_Collegiate'!AC13+'5C1M_GEOMidCity'!AC13+'5C1AK_NxtGen'!AC13+'5C1AL_RedRiver'!AC13+'5C1AM_Williams'!AC13+'5C1AN_StLandry'!AC13</f>
        <v>0</v>
      </c>
      <c r="AE13" s="222">
        <f>'5C1B_DArbonne'!AD13+'5C1A_Madison'!AD13+'5C1C_IntlHigh'!AD13+'5C3_UnvView'!AE13+'5C1F_LCCharter'!AD13+'5C1E_LFNO'!AD13+'5C1D_NOMMA'!AD13+'5C1AE_NobleMinds'!AD13+'5C1J_JCFAEast'!AD13+'5C1Q_Advantage'!AD13+'5C1AF_JCFA-Laf'!AD13+'5C1W_Willow'!AD13+'5C1Z_LincolnPrep'!AD13+'5C1R_Iberville'!AD13+'5C1N_Delta'!AD13+'5C1S_LCColPrep'!AD13+'5C1T_Northeast'!AD13+'5C1U_AcadianaRen'!AD13+'5C1I_LAKey'!AD13+'5C1V_LafRen'!AD13+'5C1O_Impact'!AD13+'5C2_LAVCA'!AE13+'5C1H_Southwest'!AD13+'5C1G_JSClark'!AD13+'5C1Y_GEOPrep'!AD13+'5C1AI_Harmony'!AD13+'5C1AJ_Athlos'!AD13+'5C1AG_Collegiate'!AD13+'5C1M_GEOMidCity'!AD13+'5C1AK_NxtGen'!AD13+'5C1AL_RedRiver'!AD13+'5C1AM_Williams'!AD13+'5C1AN_StLandry'!AD13</f>
        <v>0</v>
      </c>
      <c r="AF13" s="223">
        <f>'9_Per Pupil Summary'!N12</f>
        <v>14138</v>
      </c>
      <c r="AG13" s="224">
        <f>'5C1B_DArbonne'!AF13+'5C1A_Madison'!AF13+'5C1C_IntlHigh'!AF13+'5C3_UnvView'!AG13+'5C1F_LCCharter'!AF13+'5C1E_LFNO'!AF13+'5C1D_NOMMA'!AF13+'5C1AE_NobleMinds'!AF13+'5C1J_JCFAEast'!AF13+'5C1Q_Advantage'!AF13+'5C1AF_JCFA-Laf'!AF13+'5C1W_Willow'!AF13+'5C1Z_LincolnPrep'!AF13+'5C1R_Iberville'!AF13+'5C1N_Delta'!AF13+'5C1S_LCColPrep'!AF13+'5C1T_Northeast'!AF13+'5C1U_AcadianaRen'!AF13+'5C1I_LAKey'!AF13+'5C1V_LafRen'!AF13+'5C1O_Impact'!AF13+'5C2_LAVCA'!AG13+'5C1H_Southwest'!AF13+'5C1G_JSClark'!AF13+'5C1Y_GEOPrep'!AF13+'5C1AI_Harmony'!AF13+'5C1AJ_Athlos'!AF13+'5C1AG_Collegiate'!AF13+'5C1M_GEOMidCity'!AF13+'5C1AK_NxtGen'!AF13+'5C1AL_RedRiver'!AF13+'5C1AM_Williams'!AF13+'5C1AN_StLandry'!AF13</f>
        <v>0</v>
      </c>
      <c r="AH13" s="215">
        <f>'5C1B_DArbonne'!AG13+'5C1A_Madison'!AG13+'5C1C_IntlHigh'!AG13+'5C3_UnvView'!AH13+'5C1F_LCCharter'!AG13+'5C1E_LFNO'!AG13+'5C1D_NOMMA'!AG13+'5C1AE_NobleMinds'!AG13+'5C1J_JCFAEast'!AG13+'5C1Q_Advantage'!AG13+'5C1AF_JCFA-Laf'!AG13+'5C1W_Willow'!AG13+'5C1Z_LincolnPrep'!AG13+'5C1R_Iberville'!AG13+'5C1N_Delta'!AG13+'5C1S_LCColPrep'!AG13+'5C1T_Northeast'!AG13+'5C1U_AcadianaRen'!AG13+'5C1I_LAKey'!AG13+'5C1V_LafRen'!AG13+'5C1O_Impact'!AG13+'5C2_LAVCA'!AH13+'5C1H_Southwest'!AG13+'5C1G_JSClark'!AG13+'5C1Y_GEOPrep'!AG13+'5C1AI_Harmony'!AG13+'5C1AJ_Athlos'!AG13+'5C1AG_Collegiate'!AG13+'5C1M_GEOMidCity'!AG13+'5C1AK_NxtGen'!AG13+'5C1AL_RedRiver'!AG13+'5C1AM_Williams'!AG13+'5C1AN_StLandry'!AG13</f>
        <v>0</v>
      </c>
      <c r="AI13" s="223">
        <f>'5C1B_DArbonne'!AH13+'5C1A_Madison'!AH13+'5C1C_IntlHigh'!AH13+'5C3_UnvView'!AI13+'5C1F_LCCharter'!AH13+'5C1E_LFNO'!AH13+'5C1D_NOMMA'!AH13+'5C1AE_NobleMinds'!AH13+'5C1J_JCFAEast'!AH13+'5C1Q_Advantage'!AH13+'5C1AF_JCFA-Laf'!AH13+'5C1W_Willow'!AH13+'5C1Z_LincolnPrep'!AH13+'5C1R_Iberville'!AH13+'5C1N_Delta'!AH13+'5C1S_LCColPrep'!AH13+'5C1T_Northeast'!AH13+'5C1U_AcadianaRen'!AH13+'5C1I_LAKey'!AH13+'5C1V_LafRen'!AH13+'5C1O_Impact'!AH13+'5C2_LAVCA'!AI13+'5C1H_Southwest'!AH13+'5C1G_JSClark'!AH13+'5C1Y_GEOPrep'!AH13+'5C1AI_Harmony'!AH13+'5C1AJ_Athlos'!AH13+'5C1AG_Collegiate'!AH13+'5C1M_GEOMidCity'!AH13+'5C1AK_NxtGen'!AH13+'5C1AL_RedRiver'!AH13+'5C1AM_Williams'!AH13+'5C1AN_StLandry'!AH13</f>
        <v>0</v>
      </c>
      <c r="AJ13" s="215">
        <f>'5C1B_DArbonne'!AI13+'5C1A_Madison'!AI13+'5C1C_IntlHigh'!AI13+'5C3_UnvView'!AJ13+'5C1F_LCCharter'!AI13+'5C1E_LFNO'!AI13+'5C1D_NOMMA'!AI13+'5C1AE_NobleMinds'!AI13+'5C1J_JCFAEast'!AI13+'5C1Q_Advantage'!AI13+'5C1AF_JCFA-Laf'!AI13+'5C1W_Willow'!AI13+'5C1Z_LincolnPrep'!AI13+'5C1R_Iberville'!AI13+'5C1N_Delta'!AI13+'5C1S_LCColPrep'!AI13+'5C1T_Northeast'!AI13+'5C1U_AcadianaRen'!AI13+'5C1I_LAKey'!AI13+'5C1V_LafRen'!AI13+'5C1O_Impact'!AI13+'5C2_LAVCA'!AJ13+'5C1H_Southwest'!AI13+'5C1G_JSClark'!AI13+'5C1Y_GEOPrep'!AI13+'5C1AI_Harmony'!AI13+'5C1AJ_Athlos'!AI13+'5C1AG_Collegiate'!AI13+'5C1M_GEOMidCity'!AI13+'5C1AK_NxtGen'!AI13+'5C1AL_RedRiver'!AI13+'5C1AM_Williams'!AI13+'5C1AN_StLandry'!AI13</f>
        <v>0</v>
      </c>
      <c r="AK13" s="225">
        <f>'5C1B_DArbonne'!AJ13+'5C1A_Madison'!AJ13+'5C1C_IntlHigh'!AJ13+'5C3_UnvView'!AK13+'5C1F_LCCharter'!AJ13+'5C1E_LFNO'!AJ13+'5C1D_NOMMA'!AJ13+'5C1AE_NobleMinds'!AJ13+'5C1J_JCFAEast'!AJ13+'5C1Q_Advantage'!AJ13+'5C1AF_JCFA-Laf'!AJ13+'5C1W_Willow'!AJ13+'5C1Z_LincolnPrep'!AJ13+'5C1R_Iberville'!AJ13+'5C1N_Delta'!AJ13+'5C1S_LCColPrep'!AJ13+'5C1T_Northeast'!AJ13+'5C1U_AcadianaRen'!AJ13+'5C1I_LAKey'!AJ13+'5C1V_LafRen'!AJ13+'5C1O_Impact'!AJ13+'5C2_LAVCA'!AK13+'5C1H_Southwest'!AJ13+'5C1G_JSClark'!AJ13+'5C1Y_GEOPrep'!AJ13+'5C1AI_Harmony'!AJ13+'5C1AJ_Athlos'!AJ13+'5C1AG_Collegiate'!AJ13+'5C1M_GEOMidCity'!AJ13+'5C1AK_NxtGen'!AJ13+'5C1AL_RedRiver'!AJ13+'5C1AM_Williams'!AJ13+'5C1AN_StLandry'!AJ13</f>
        <v>0</v>
      </c>
      <c r="AL13" s="226">
        <f>'5C1B_DArbonne'!AK13+'5C1A_Madison'!AK13+'5C1C_IntlHigh'!AK13+'5C3_UnvView'!AL13+'5C1F_LCCharter'!AK13+'5C1E_LFNO'!AK13+'5C1D_NOMMA'!AK13+'5C1AE_NobleMinds'!AK13+'5C1J_JCFAEast'!AK13+'5C1Q_Advantage'!AK13+'5C1AF_JCFA-Laf'!AK13+'5C1W_Willow'!AK13+'5C1Z_LincolnPrep'!AK13+'5C1R_Iberville'!AK13+'5C1N_Delta'!AK13+'5C1S_LCColPrep'!AK13+'5C1T_Northeast'!AK13+'5C1U_AcadianaRen'!AK13+'5C1I_LAKey'!AK13+'5C1V_LafRen'!AK13+'5C1O_Impact'!AK13+'5C2_LAVCA'!AL13+'5C1H_Southwest'!AK13+'5C1G_JSClark'!AK13+'5C1Y_GEOPrep'!AK13+'5C1AI_Harmony'!AK13+'5C1AJ_Athlos'!AK13+'5C1AG_Collegiate'!AK13+'5C1M_GEOMidCity'!AK13+'5C1AK_NxtGen'!AK13+'5C1AL_RedRiver'!AK13+'5C1AM_Williams'!AK13+'5C1AN_StLandry'!AK13</f>
        <v>0</v>
      </c>
      <c r="AM13" s="224">
        <f>'5C1B_DArbonne'!AL13+'5C1A_Madison'!AL13+'5C1C_IntlHigh'!AL13+'5C3_UnvView'!AM13+'5C1F_LCCharter'!AL13+'5C1E_LFNO'!AL13+'5C1D_NOMMA'!AL13+'5C1AE_NobleMinds'!AL13+'5C1J_JCFAEast'!AL13+'5C1Q_Advantage'!AL13+'5C1AF_JCFA-Laf'!AL13+'5C1W_Willow'!AL13+'5C1Z_LincolnPrep'!AL13+'5C1R_Iberville'!AL13+'5C1N_Delta'!AL13+'5C1S_LCColPrep'!AL13+'5C1T_Northeast'!AL13+'5C1U_AcadianaRen'!AL13+'5C1I_LAKey'!AL13+'5C1V_LafRen'!AL13+'5C1O_Impact'!AL13+'5C2_LAVCA'!AM13+'5C1H_Southwest'!AL13+'5C1G_JSClark'!AL13+'5C1Y_GEOPrep'!AL13+'5C1AI_Harmony'!AL13+'5C1AJ_Athlos'!AL13+'5C1AG_Collegiate'!AL13+'5C1M_GEOMidCity'!AL13+'5C1AK_NxtGen'!AL13+'5C1AL_RedRiver'!AL13+'5C1AM_Williams'!AL13+'5C1AN_StLandry'!AL13</f>
        <v>730227</v>
      </c>
      <c r="AN13" s="227">
        <f>'5C1B_DArbonne'!AM13+'5C1A_Madison'!AM13+'5C1C_IntlHigh'!AM13+'5C3_UnvView'!AN13+'5C1F_LCCharter'!AM13+'5C1E_LFNO'!AM13+'5C1D_NOMMA'!AM13+'5C1AE_NobleMinds'!AM13+'5C1J_JCFAEast'!AM13+'5C1Q_Advantage'!AM13+'5C1AF_JCFA-Laf'!AM13+'5C1W_Willow'!AM13+'5C1Z_LincolnPrep'!AM13+'5C1R_Iberville'!AM13+'5C1N_Delta'!AM13+'5C1S_LCColPrep'!AM13+'5C1T_Northeast'!AM13+'5C1U_AcadianaRen'!AM13+'5C1I_LAKey'!AM13+'5C1V_LafRen'!AM13+'5C1O_Impact'!AM13+'5C2_LAVCA'!AN13+'5C1H_Southwest'!AM13+'5C1G_JSClark'!AM13+'5C1Y_GEOPrep'!AM13+'5C1AI_Harmony'!AM13+'5C1AJ_Athlos'!AM13+'5C1AG_Collegiate'!AM13+'5C1M_GEOMidCity'!AM13+'5C1AK_NxtGen'!AM13+'5C1AL_RedRiver'!AM13+'5C1AM_Williams'!AM13+'5C1AN_StLandry'!AM13</f>
        <v>-588</v>
      </c>
      <c r="AO13" s="224">
        <f>'5C1B_DArbonne'!AN13+'5C1A_Madison'!AN13+'5C1C_IntlHigh'!AN13+'5C3_UnvView'!AO13+'5C1F_LCCharter'!AN13+'5C1E_LFNO'!AN13+'5C1D_NOMMA'!AN13+'5C1AE_NobleMinds'!AN13+'5C1J_JCFAEast'!AN13+'5C1Q_Advantage'!AN13+'5C1AF_JCFA-Laf'!AN13+'5C1W_Willow'!AN13+'5C1Z_LincolnPrep'!AN13+'5C1R_Iberville'!AN13+'5C1N_Delta'!AN13+'5C1S_LCColPrep'!AN13+'5C1T_Northeast'!AN13+'5C1U_AcadianaRen'!AN13+'5C1I_LAKey'!AN13+'5C1V_LafRen'!AN13+'5C1O_Impact'!AN13+'5C2_LAVCA'!AO13+'5C1H_Southwest'!AN13+'5C1G_JSClark'!AN13+'5C1Y_GEOPrep'!AN13+'5C1AI_Harmony'!AN13+'5C1AJ_Athlos'!AN13+'5C1AG_Collegiate'!AN13+'5C1M_GEOMidCity'!AN13+'5C1AK_NxtGen'!AN13+'5C1AL_RedRiver'!AN13+'5C1AM_Williams'!AN13+'5C1AN_StLandry'!AN13</f>
        <v>0</v>
      </c>
      <c r="AP13" s="225">
        <f>'5C1B_DArbonne'!AO13+'5C1A_Madison'!AO13+'5C1C_IntlHigh'!AO13+'5C3_UnvView'!AP13+'5C1F_LCCharter'!AO13+'5C1E_LFNO'!AO13+'5C1D_NOMMA'!AO13+'5C1AE_NobleMinds'!AO13+'5C1J_JCFAEast'!AO13+'5C1Q_Advantage'!AO13+'5C1AF_JCFA-Laf'!AO13+'5C1W_Willow'!AO13+'5C1Z_LincolnPrep'!AO13+'5C1R_Iberville'!AO13+'5C1N_Delta'!AO13+'5C1S_LCColPrep'!AO13+'5C1T_Northeast'!AO13+'5C1U_AcadianaRen'!AO13+'5C1I_LAKey'!AO13+'5C1V_LafRen'!AO13+'5C1O_Impact'!AO13+'5C2_LAVCA'!AP13+'5C1H_Southwest'!AO13+'5C1G_JSClark'!AO13+'5C1Y_GEOPrep'!AO13+'5C1AI_Harmony'!AO13+'5C1AJ_Athlos'!AO13+'5C1AG_Collegiate'!AO13+'5C1M_GEOMidCity'!AO13+'5C1AK_NxtGen'!AO13+'5C1AL_RedRiver'!AO13+'5C1AM_Williams'!AO13+'5C1AN_StLandry'!AO13</f>
        <v>0</v>
      </c>
      <c r="AQ13" s="224">
        <f>'5C1B_DArbonne'!AP13+'5C1A_Madison'!AP13+'5C1C_IntlHigh'!AP13+'5C3_UnvView'!AQ13+'5C1F_LCCharter'!AP13+'5C1E_LFNO'!AP13+'5C1D_NOMMA'!AP13+'5C1AE_NobleMinds'!AP13+'5C1J_JCFAEast'!AP13+'5C1Q_Advantage'!AP13+'5C1AF_JCFA-Laf'!AP13+'5C1W_Willow'!AP13+'5C1Z_LincolnPrep'!AP13+'5C1R_Iberville'!AP13+'5C1N_Delta'!AP13+'5C1S_LCColPrep'!AP13+'5C1T_Northeast'!AP13+'5C1U_AcadianaRen'!AP13+'5C1I_LAKey'!AP13+'5C1V_LafRen'!AP13+'5C1O_Impact'!AP13+'5C2_LAVCA'!AQ13+'5C1H_Southwest'!AP13+'5C1G_JSClark'!AP13+'5C1Y_GEOPrep'!AP13+'5C1AI_Harmony'!AP13+'5C1AJ_Athlos'!AP13+'5C1AG_Collegiate'!AP13+'5C1M_GEOMidCity'!AP13+'5C1AK_NxtGen'!AP13+'5C1AL_RedRiver'!AP13+'5C1AM_Williams'!AP13+'5C1AN_StLandry'!AP13</f>
        <v>234809</v>
      </c>
      <c r="AR13" s="225">
        <f>'5C1B_DArbonne'!AQ13+'5C1A_Madison'!AQ13+'5C1C_IntlHigh'!AQ13+'5C3_UnvView'!AR13+'5C1F_LCCharter'!AQ13+'5C1E_LFNO'!AQ13+'5C1D_NOMMA'!AQ13+'5C1AE_NobleMinds'!AQ13+'5C1J_JCFAEast'!AQ13+'5C1Q_Advantage'!AQ13+'5C1AF_JCFA-Laf'!AQ13+'5C1W_Willow'!AQ13+'5C1Z_LincolnPrep'!AQ13+'5C1R_Iberville'!AQ13+'5C1N_Delta'!AQ13+'5C1S_LCColPrep'!AQ13+'5C1T_Northeast'!AQ13+'5C1U_AcadianaRen'!AQ13+'5C1I_LAKey'!AQ13+'5C1V_LafRen'!AQ13+'5C1O_Impact'!AQ13+'5C2_LAVCA'!AR13+'5C1H_Southwest'!AQ13+'5C1G_JSClark'!AQ13+'5C1Y_GEOPrep'!AQ13+'5C1AI_Harmony'!AQ13+'5C1AJ_Athlos'!AQ13+'5C1AG_Collegiate'!AQ13+'5C1M_GEOMidCity'!AQ13+'5C1AK_NxtGen'!AQ13+'5C1AL_RedRiver'!AQ13+'5C1AM_Williams'!AQ13+'5C1AN_StLandry'!AQ13</f>
        <v>0</v>
      </c>
      <c r="AS13" s="225">
        <f>'5C1B_DArbonne'!AR13+'5C1A_Madison'!AR13+'5C1C_IntlHigh'!AR13+'5C3_UnvView'!AS13+'5C1F_LCCharter'!AR13+'5C1E_LFNO'!AR13+'5C1D_NOMMA'!AR13+'5C1AE_NobleMinds'!AR13+'5C1J_JCFAEast'!AR13+'5C1Q_Advantage'!AR13+'5C1AF_JCFA-Laf'!AR13+'5C1W_Willow'!AR13+'5C1Z_LincolnPrep'!AR13+'5C1R_Iberville'!AR13+'5C1N_Delta'!AR13+'5C1S_LCColPrep'!AR13+'5C1T_Northeast'!AR13+'5C1U_AcadianaRen'!AR13+'5C1I_LAKey'!AR13+'5C1V_LafRen'!AR13+'5C1O_Impact'!AR13+'5C2_LAVCA'!AS13+'5C1H_Southwest'!AR13+'5C1G_JSClark'!AR13+'5C1Y_GEOPrep'!AR13+'5C1AI_Harmony'!AR13+'5C1AJ_Athlos'!AR13+'5C1AG_Collegiate'!AR13+'5C1M_GEOMidCity'!AR13+'5C1AK_NxtGen'!AR13+'5C1AL_RedRiver'!AR13+'5C1AM_Williams'!AR13+'5C1AN_StLandry'!AR13</f>
        <v>0</v>
      </c>
      <c r="AT13" s="224">
        <f>'5C1B_DArbonne'!AS13+'5C1A_Madison'!AS13+'5C1C_IntlHigh'!AS13+'5C3_UnvView'!AT13+'5C1F_LCCharter'!AS13+'5C1E_LFNO'!AS13+'5C1D_NOMMA'!AS13+'5C1AE_NobleMinds'!AS13+'5C1J_JCFAEast'!AS13+'5C1Q_Advantage'!AS13+'5C1AF_JCFA-Laf'!AS13+'5C1W_Willow'!AS13+'5C1Z_LincolnPrep'!AS13+'5C1R_Iberville'!AS13+'5C1N_Delta'!AS13+'5C1S_LCColPrep'!AS13+'5C1T_Northeast'!AS13+'5C1U_AcadianaRen'!AS13+'5C1I_LAKey'!AS13+'5C1V_LafRen'!AS13+'5C1O_Impact'!AS13+'5C2_LAVCA'!AT13+'5C1H_Southwest'!AS13+'5C1G_JSClark'!AS13+'5C1Y_GEOPrep'!AS13+'5C1AI_Harmony'!AS13+'5C1AJ_Athlos'!AS13+'5C1AG_Collegiate'!AS13+'5C1M_GEOMidCity'!AS13+'5C1AK_NxtGen'!AS13+'5C1AL_RedRiver'!AS13+'5C1AM_Williams'!AS13+'5C1AN_StLandry'!AS13</f>
        <v>84549</v>
      </c>
      <c r="AU13" s="802">
        <f t="shared" si="2"/>
        <v>234809</v>
      </c>
      <c r="AV13" s="803">
        <f t="shared" si="3"/>
        <v>84549</v>
      </c>
      <c r="AW13" s="217">
        <f>'5C1B_DArbonne'!AV13+'5C1A_Madison'!AV13+'5C1C_IntlHigh'!AV13+'5C3_UnvView'!AW13+'5C1F_LCCharter'!AV13+'5C1E_LFNO'!AV13+'5C1D_NOMMA'!AV13+'5C1AE_NobleMinds'!AV13+'5C1J_JCFAEast'!AV13+'5C1Q_Advantage'!AV13+'5C1AF_JCFA-Laf'!AV13+'5C1W_Willow'!AV13+'5C1Z_LincolnPrep'!AV13+'5C1R_Iberville'!AV13+'5C1N_Delta'!AV13+'5C1S_LCColPrep'!AV13+'5C1T_Northeast'!AV13+'5C1U_AcadianaRen'!AV13+'5C1I_LAKey'!AV13+'5C1V_LafRen'!AV13+'5C1O_Impact'!AV13+'5C2_LAVCA'!AW13+'5C1H_Southwest'!AV13+'5C1G_JSClark'!AV13+'5C1Y_GEOPrep'!AV13+'5C1AI_Harmony'!AV13+'5C1AJ_Athlos'!AV13+'5C1AG_Collegiate'!AV13+'5C1M_GEOMidCity'!AV13+'5C1AK_NxtGen'!AV13+'5C1AL_RedRiver'!AV13+'5C1AM_Williams'!AV13+'5C1AN_StLandry'!AV13</f>
        <v>1825</v>
      </c>
      <c r="AX13" s="217"/>
      <c r="AY13" s="217">
        <f t="shared" si="4"/>
        <v>1825</v>
      </c>
    </row>
    <row r="14" spans="1:51" ht="16.149999999999999" customHeight="1" x14ac:dyDescent="0.2">
      <c r="A14" s="421">
        <v>8</v>
      </c>
      <c r="B14" s="214" t="s">
        <v>12</v>
      </c>
      <c r="C14" s="215">
        <f>'5C1B_DArbonne'!C14+'5C1A_Madison'!C14+'5C1C_IntlHigh'!C14+'5C3_UnvView'!C14+'5C1F_LCCharter'!C14+'5C1E_LFNO'!C14+'5C1D_NOMMA'!C14+'5C1AE_NobleMinds'!C14+'5C1J_JCFAEast'!C14+'5C1Q_Advantage'!C14+'5C1AF_JCFA-Laf'!C14+'5C1W_Willow'!C14+'5C1Z_LincolnPrep'!C14+'5C1R_Iberville'!C14+'5C1N_Delta'!C14+'5C1S_LCColPrep'!C14+'5C1T_Northeast'!C14+'5C1U_AcadianaRen'!C14+'5C1I_LAKey'!C14+'5C1V_LafRen'!C14+'5C1O_Impact'!C14+'5C2_LAVCA'!C14+'5C1H_Southwest'!C14+'5C1G_JSClark'!C14+'5C1Y_GEOPrep'!C14+'5C1AI_Harmony'!C14+'5C1AJ_Athlos'!C14+'5C1AG_Collegiate'!C14+'5C1M_GEOMidCity'!C14+'5C1AK_NxtGen'!C14+'5C1AL_RedRiver'!C14+'5C1AM_Williams'!C14+'5C1AN_StLandry'!C14</f>
        <v>0</v>
      </c>
      <c r="D14" s="216">
        <f>'9_Per Pupil Summary'!H13</f>
        <v>4747.9954902537593</v>
      </c>
      <c r="E14" s="217">
        <f>'5C1B_DArbonne'!E14+'5C1A_Madison'!E14+'5C1C_IntlHigh'!E14+'5C3_UnvView'!E14+'5C1F_LCCharter'!E14+'5C1E_LFNO'!E14+'5C1D_NOMMA'!E14+'5C1AE_NobleMinds'!E14+'5C1J_JCFAEast'!E14+'5C1Q_Advantage'!E14+'5C1AF_JCFA-Laf'!E14+'5C1W_Willow'!E14+'5C1Z_LincolnPrep'!E14+'5C1R_Iberville'!E14+'5C1N_Delta'!E14+'5C1S_LCColPrep'!E14+'5C1T_Northeast'!E14+'5C1U_AcadianaRen'!E14+'5C1I_LAKey'!E14+'5C1V_LafRen'!E14+'5C1O_Impact'!E14+'5C2_LAVCA'!E14+'5C1H_Southwest'!E14+'5C1G_JSClark'!E14+'5C1Y_GEOPrep'!E14+'5C1AI_Harmony'!E14+'5C1AJ_Athlos'!E14+'5C1AG_Collegiate'!E14+'5C1M_GEOMidCity'!E14+'5C1AK_NxtGen'!E14+'5C1AL_RedRiver'!E14+'5C1AM_Williams'!E14+'5C1AN_StLandry'!E14</f>
        <v>0</v>
      </c>
      <c r="F14" s="218">
        <f>'5C1B_DArbonne'!F14+'5C1A_Madison'!F14+'5C1C_IntlHigh'!F14+'5C3_UnvView'!F14+'5C1F_LCCharter'!F14+'5C1E_LFNO'!F14+'5C1D_NOMMA'!F14+'5C1AE_NobleMinds'!F14+'5C1J_JCFAEast'!F14+'5C1Q_Advantage'!F14+'5C1AF_JCFA-Laf'!F14+'5C1W_Willow'!F14+'5C1Z_LincolnPrep'!F14+'5C1R_Iberville'!F14+'5C1N_Delta'!F14+'5C1S_LCColPrep'!F14+'5C1T_Northeast'!F14+'5C1U_AcadianaRen'!F14+'5C1I_LAKey'!F14+'5C1V_LafRen'!F14+'5C1O_Impact'!F14+'5C2_LAVCA'!F14+'5C1H_Southwest'!F14+'5C1G_JSClark'!F14+'5C1Y_GEOPrep'!F14+'5C1AI_Harmony'!F14+'5C1AJ_Athlos'!F14+'5C1AG_Collegiate'!F14+'5C1M_GEOMidCity'!F14+'5C1AK_NxtGen'!F14+'5C1AL_RedRiver'!F14+'5C1AM_Williams'!F14+'5C1AN_StLandry'!F14</f>
        <v>0</v>
      </c>
      <c r="G14" s="216">
        <f>'9_Per Pupil Summary'!I13</f>
        <v>633.13321220759485</v>
      </c>
      <c r="H14" s="217">
        <f>'5C1B_DArbonne'!H14+'5C1A_Madison'!H14+'5C1C_IntlHigh'!H14+'5C3_UnvView'!H14+'5C1F_LCCharter'!H14+'5C1E_LFNO'!H14+'5C1D_NOMMA'!H14+'5C1AE_NobleMinds'!H14+'5C1J_JCFAEast'!H14+'5C1Q_Advantage'!H14+'5C1AF_JCFA-Laf'!H14+'5C1W_Willow'!H14+'5C1Z_LincolnPrep'!H14+'5C1R_Iberville'!H14+'5C1N_Delta'!H14+'5C1S_LCColPrep'!H14+'5C1T_Northeast'!H14+'5C1U_AcadianaRen'!H14+'5C1I_LAKey'!H14+'5C1V_LafRen'!H14+'5C1O_Impact'!H14+'5C2_LAVCA'!H14+'5C1H_Southwest'!H14+'5C1G_JSClark'!H14+'5C1Y_GEOPrep'!H14+'5C1AI_Harmony'!H14+'5C1AJ_Athlos'!H14+'5C1AG_Collegiate'!H14+'5C1M_GEOMidCity'!H14+'5C1AK_NxtGen'!H14+'5C1AL_RedRiver'!H14+'5C1AM_Williams'!H14+'5C1AN_StLandry'!H14</f>
        <v>0</v>
      </c>
      <c r="I14" s="218">
        <f>'5C1B_DArbonne'!I14+'5C1A_Madison'!I14+'5C1C_IntlHigh'!I14+'5C3_UnvView'!I14+'5C1F_LCCharter'!I14+'5C1E_LFNO'!I14+'5C1D_NOMMA'!I14+'5C1AE_NobleMinds'!I14+'5C1J_JCFAEast'!I14+'5C1Q_Advantage'!I14+'5C1AF_JCFA-Laf'!I14+'5C1W_Willow'!I14+'5C1Z_LincolnPrep'!I14+'5C1R_Iberville'!I14+'5C1N_Delta'!I14+'5C1S_LCColPrep'!I14+'5C1T_Northeast'!I14+'5C1U_AcadianaRen'!I14+'5C1I_LAKey'!I14+'5C1V_LafRen'!I14+'5C1O_Impact'!I14+'5C2_LAVCA'!I14+'5C1H_Southwest'!I14+'5C1G_JSClark'!I14+'5C1Y_GEOPrep'!I14+'5C1AI_Harmony'!I14+'5C1AJ_Athlos'!I14+'5C1AG_Collegiate'!I14+'5C1M_GEOMidCity'!I14+'5C1AK_NxtGen'!I14+'5C1AL_RedRiver'!I14+'5C1AM_Williams'!I14+'5C1AN_StLandry'!I14</f>
        <v>0</v>
      </c>
      <c r="J14" s="216">
        <f>'9_Per Pupil Summary'!J13</f>
        <v>172.67269423843499</v>
      </c>
      <c r="K14" s="217">
        <f>'5C1B_DArbonne'!K14+'5C1A_Madison'!K14+'5C1C_IntlHigh'!K14+'5C3_UnvView'!K14+'5C1F_LCCharter'!K14+'5C1E_LFNO'!K14+'5C1D_NOMMA'!K14+'5C1AE_NobleMinds'!K14+'5C1J_JCFAEast'!K14+'5C1Q_Advantage'!K14+'5C1AF_JCFA-Laf'!K14+'5C1W_Willow'!K14+'5C1Z_LincolnPrep'!K14+'5C1R_Iberville'!K14+'5C1N_Delta'!K14+'5C1S_LCColPrep'!K14+'5C1T_Northeast'!K14+'5C1U_AcadianaRen'!K14+'5C1I_LAKey'!K14+'5C1V_LafRen'!K14+'5C1O_Impact'!K14+'5C2_LAVCA'!K14+'5C1H_Southwest'!K14+'5C1G_JSClark'!K14+'5C1Y_GEOPrep'!K14+'5C1AI_Harmony'!K14+'5C1AJ_Athlos'!K14+'5C1AG_Collegiate'!K14+'5C1M_GEOMidCity'!K14+'5C1AK_NxtGen'!K14+'5C1AL_RedRiver'!K14+'5C1AM_Williams'!K14+'5C1AN_StLandry'!K14</f>
        <v>0</v>
      </c>
      <c r="L14" s="218">
        <f>'5C1B_DArbonne'!L14+'5C1A_Madison'!L14+'5C1C_IntlHigh'!L14+'5C3_UnvView'!L14+'5C1F_LCCharter'!L14+'5C1E_LFNO'!L14+'5C1D_NOMMA'!L14+'5C1AE_NobleMinds'!L14+'5C1J_JCFAEast'!L14+'5C1Q_Advantage'!L14+'5C1AF_JCFA-Laf'!L14+'5C1W_Willow'!L14+'5C1Z_LincolnPrep'!L14+'5C1R_Iberville'!L14+'5C1N_Delta'!L14+'5C1S_LCColPrep'!L14+'5C1T_Northeast'!L14+'5C1U_AcadianaRen'!L14+'5C1I_LAKey'!L14+'5C1V_LafRen'!L14+'5C1O_Impact'!L14+'5C2_LAVCA'!L14+'5C1H_Southwest'!L14+'5C1G_JSClark'!L14+'5C1Y_GEOPrep'!L14+'5C1AI_Harmony'!L14+'5C1AJ_Athlos'!L14+'5C1AG_Collegiate'!L14+'5C1M_GEOMidCity'!L14+'5C1AK_NxtGen'!L14+'5C1AL_RedRiver'!L14+'5C1AM_Williams'!L14+'5C1AN_StLandry'!L14</f>
        <v>0</v>
      </c>
      <c r="M14" s="216">
        <f>'9_Per Pupil Summary'!K13</f>
        <v>4316.817355960874</v>
      </c>
      <c r="N14" s="217">
        <f>'5C1B_DArbonne'!N14+'5C1A_Madison'!N14+'5C1C_IntlHigh'!N14+'5C3_UnvView'!N14+'5C1F_LCCharter'!N14+'5C1E_LFNO'!N14+'5C1D_NOMMA'!N14+'5C1AE_NobleMinds'!N14+'5C1J_JCFAEast'!N14+'5C1Q_Advantage'!N14+'5C1AF_JCFA-Laf'!N14+'5C1W_Willow'!N14+'5C1Z_LincolnPrep'!N14+'5C1R_Iberville'!N14+'5C1N_Delta'!N14+'5C1S_LCColPrep'!N14+'5C1T_Northeast'!N14+'5C1U_AcadianaRen'!N14+'5C1I_LAKey'!N14+'5C1V_LafRen'!N14+'5C1O_Impact'!N14+'5C2_LAVCA'!N14+'5C1H_Southwest'!N14+'5C1G_JSClark'!N14+'5C1Y_GEOPrep'!N14+'5C1AI_Harmony'!N14+'5C1AJ_Athlos'!N14+'5C1AG_Collegiate'!N14+'5C1M_GEOMidCity'!N14+'5C1AK_NxtGen'!N14+'5C1AL_RedRiver'!N14+'5C1AM_Williams'!N14+'5C1AN_StLandry'!N14</f>
        <v>0</v>
      </c>
      <c r="O14" s="218">
        <f>'5C1B_DArbonne'!O14+'5C1A_Madison'!O14+'5C1C_IntlHigh'!O14+'5C3_UnvView'!O14+'5C1F_LCCharter'!O14+'5C1E_LFNO'!O14+'5C1D_NOMMA'!O14+'5C1AE_NobleMinds'!O14+'5C1J_JCFAEast'!O14+'5C1Q_Advantage'!O14+'5C1AF_JCFA-Laf'!O14+'5C1W_Willow'!O14+'5C1Z_LincolnPrep'!O14+'5C1R_Iberville'!O14+'5C1N_Delta'!O14+'5C1S_LCColPrep'!O14+'5C1T_Northeast'!O14+'5C1U_AcadianaRen'!O14+'5C1I_LAKey'!O14+'5C1V_LafRen'!O14+'5C1O_Impact'!O14+'5C2_LAVCA'!O14+'5C1H_Southwest'!O14+'5C1G_JSClark'!O14+'5C1Y_GEOPrep'!O14+'5C1AI_Harmony'!O14+'5C1AJ_Athlos'!O14+'5C1AG_Collegiate'!O14+'5C1M_GEOMidCity'!O14+'5C1AK_NxtGen'!O14+'5C1AL_RedRiver'!O14+'5C1AM_Williams'!O14+'5C1AN_StLandry'!O14</f>
        <v>0</v>
      </c>
      <c r="P14" s="216">
        <f>'9_Per Pupil Summary'!L13</f>
        <v>1726.7269423843495</v>
      </c>
      <c r="Q14" s="217">
        <f>'5C1B_DArbonne'!Q14+'5C1A_Madison'!Q14+'5C1C_IntlHigh'!Q14+'5C3_UnvView'!Q14+'5C1F_LCCharter'!Q14+'5C1E_LFNO'!Q14+'5C1D_NOMMA'!Q14+'5C1AE_NobleMinds'!Q14+'5C1J_JCFAEast'!Q14+'5C1Q_Advantage'!Q14+'5C1AF_JCFA-Laf'!Q14+'5C1W_Willow'!Q14+'5C1Z_LincolnPrep'!Q14+'5C1R_Iberville'!Q14+'5C1N_Delta'!Q14+'5C1S_LCColPrep'!Q14+'5C1T_Northeast'!Q14+'5C1U_AcadianaRen'!Q14+'5C1I_LAKey'!Q14+'5C1V_LafRen'!Q14+'5C1O_Impact'!Q14+'5C2_LAVCA'!Q14+'5C1H_Southwest'!Q14+'5C1G_JSClark'!Q14+'5C1Y_GEOPrep'!Q14+'5C1AI_Harmony'!Q14+'5C1AJ_Athlos'!Q14+'5C1AG_Collegiate'!Q14+'5C1M_GEOMidCity'!Q14+'5C1AK_NxtGen'!Q14+'5C1AL_RedRiver'!Q14+'5C1AM_Williams'!Q14+'5C1AN_StLandry'!Q14</f>
        <v>0</v>
      </c>
      <c r="R14" s="219">
        <f>'5C1B_DArbonne'!R14+'5C1A_Madison'!R14+'5C1C_IntlHigh'!R14+'5C3_UnvView'!R14+'5C1F_LCCharter'!R14+'5C1E_LFNO'!R14+'5C1D_NOMMA'!R14+'5C1AE_NobleMinds'!R14+'5C1J_JCFAEast'!R14+'5C1Q_Advantage'!R14+'5C1AF_JCFA-Laf'!R14+'5C1W_Willow'!R14+'5C1Z_LincolnPrep'!R14+'5C1R_Iberville'!R14+'5C1N_Delta'!R14+'5C1S_LCColPrep'!R14+'5C1T_Northeast'!R14+'5C1U_AcadianaRen'!R14+'5C1I_LAKey'!R14+'5C1V_LafRen'!R14+'5C1O_Impact'!R14+'5C2_LAVCA'!R14+'5C1H_Southwest'!R14+'5C1G_JSClark'!R14+'5C1Y_GEOPrep'!R14+'5C1AI_Harmony'!R14+'5C1AJ_Athlos'!R14+'5C1AG_Collegiate'!R14+'5C1M_GEOMidCity'!R14+'5C1AK_NxtGen'!R14+'5C1AL_RedRiver'!R14+'5C1AM_Williams'!R14+'5C1AN_StLandry'!R14</f>
        <v>640734</v>
      </c>
      <c r="S14" s="884">
        <f>'5C3_UnvView'!S14+'5C2_LAVCA'!S14</f>
        <v>71193</v>
      </c>
      <c r="T14" s="216">
        <f>'5C1B_DArbonne'!S14+'5C1A_Madison'!S14+'5C1C_IntlHigh'!S14+'5C3_UnvView'!T14+'5C1F_LCCharter'!S14+'5C1E_LFNO'!S14+'5C1D_NOMMA'!S14+'5C1AE_NobleMinds'!S14+'5C1J_JCFAEast'!S14+'5C1Q_Advantage'!S14+'5C1AF_JCFA-Laf'!S14+'5C1W_Willow'!S14+'5C1Z_LincolnPrep'!S14+'5C1R_Iberville'!S14+'5C1N_Delta'!S14+'5C1S_LCColPrep'!S14+'5C1T_Northeast'!S14+'5C1U_AcadianaRen'!S14+'5C1I_LAKey'!S14+'5C1V_LafRen'!S14+'5C1O_Impact'!S14+'5C2_LAVCA'!T14+'5C1H_Southwest'!S14+'5C1G_JSClark'!S14+'5C1Y_GEOPrep'!S14+'5C1AI_Harmony'!S14+'5C1AJ_Athlos'!S14+'5C1AG_Collegiate'!S14+'5C1M_GEOMidCity'!S14+'5C1AK_NxtGen'!S14+'5C1AL_RedRiver'!S14+'5C1AM_Williams'!S14+'5C1AN_StLandry'!S14</f>
        <v>-50760</v>
      </c>
      <c r="U14" s="216">
        <f>'5C1B_DArbonne'!T14+'5C1A_Madison'!T14+'5C1C_IntlHigh'!T14+'5C3_UnvView'!U14+'5C1F_LCCharter'!T14+'5C1E_LFNO'!T14+'5C1D_NOMMA'!T14+'5C1AE_NobleMinds'!T14+'5C1J_JCFAEast'!T14+'5C1Q_Advantage'!T14+'5C1AF_JCFA-Laf'!T14+'5C1W_Willow'!T14+'5C1Z_LincolnPrep'!T14+'5C1R_Iberville'!T14+'5C1N_Delta'!T14+'5C1S_LCColPrep'!T14+'5C1T_Northeast'!T14+'5C1U_AcadianaRen'!T14+'5C1I_LAKey'!T14+'5C1V_LafRen'!T14+'5C1O_Impact'!T14+'5C2_LAVCA'!U14+'5C1H_Southwest'!T14+'5C1G_JSClark'!T14+'5C1Y_GEOPrep'!T14+'5C1AI_Harmony'!T14+'5C1AJ_Athlos'!T14+'5C1AG_Collegiate'!T14+'5C1M_GEOMidCity'!T14+'5C1AK_NxtGen'!T14+'5C1AL_RedRiver'!T14+'5C1AM_Williams'!T14+'5C1AN_StLandry'!T14</f>
        <v>0</v>
      </c>
      <c r="V14" s="220">
        <f>'5C1B_DArbonne'!U14+'5C1A_Madison'!U14+'5C1C_IntlHigh'!U14+'5C3_UnvView'!V14+'5C1F_LCCharter'!U14+'5C1E_LFNO'!U14+'5C1D_NOMMA'!U14+'5C1AE_NobleMinds'!U14+'5C1J_JCFAEast'!U14+'5C1Q_Advantage'!U14+'5C1AF_JCFA-Laf'!U14+'5C1W_Willow'!U14+'5C1Z_LincolnPrep'!U14+'5C1R_Iberville'!U14+'5C1N_Delta'!U14+'5C1S_LCColPrep'!U14+'5C1T_Northeast'!U14+'5C1U_AcadianaRen'!U14+'5C1I_LAKey'!U14+'5C1V_LafRen'!U14+'5C1O_Impact'!U14+'5C2_LAVCA'!V14+'5C1H_Southwest'!U14+'5C1G_JSClark'!U14+'5C1Y_GEOPrep'!U14+'5C1AI_Harmony'!U14+'5C1AJ_Athlos'!U14+'5C1AG_Collegiate'!U14+'5C1M_GEOMidCity'!U14+'5C1AK_NxtGen'!U14+'5C1AL_RedRiver'!U14+'5C1AM_Williams'!U14+'5C1AN_StLandry'!U14</f>
        <v>0</v>
      </c>
      <c r="W14" s="219">
        <f>'5C1B_DArbonne'!V14+'5C1A_Madison'!V14+'5C1C_IntlHigh'!V14+'5C3_UnvView'!W14+'5C1F_LCCharter'!V14+'5C1E_LFNO'!V14+'5C1D_NOMMA'!V14+'5C1AE_NobleMinds'!V14+'5C1J_JCFAEast'!V14+'5C1Q_Advantage'!V14+'5C1AF_JCFA-Laf'!V14+'5C1W_Willow'!V14+'5C1Z_LincolnPrep'!V14+'5C1R_Iberville'!V14+'5C1N_Delta'!V14+'5C1S_LCColPrep'!V14+'5C1T_Northeast'!V14+'5C1U_AcadianaRen'!V14+'5C1I_LAKey'!V14+'5C1V_LafRen'!V14+'5C1O_Impact'!V14+'5C2_LAVCA'!W14+'5C1H_Southwest'!V14+'5C1G_JSClark'!V14+'5C1Y_GEOPrep'!V14+'5C1AI_Harmony'!V14+'5C1AJ_Athlos'!V14+'5C1AG_Collegiate'!V14+'5C1M_GEOMidCity'!V14+'5C1AK_NxtGen'!V14+'5C1AL_RedRiver'!V14+'5C1AM_Williams'!V14+'5C1AN_StLandry'!V14</f>
        <v>0</v>
      </c>
      <c r="X14" s="217">
        <f>'5C1B_DArbonne'!W14+'5C1A_Madison'!W14+'5C1C_IntlHigh'!W14+'5C3_UnvView'!X14+'5C1F_LCCharter'!W14+'5C1E_LFNO'!W14+'5C1D_NOMMA'!W14+'5C1AE_NobleMinds'!W14+'5C1J_JCFAEast'!W14+'5C1Q_Advantage'!W14+'5C1AF_JCFA-Laf'!W14+'5C1W_Willow'!W14+'5C1Z_LincolnPrep'!W14+'5C1R_Iberville'!W14+'5C1N_Delta'!W14+'5C1S_LCColPrep'!W14+'5C1T_Northeast'!W14+'5C1U_AcadianaRen'!W14+'5C1I_LAKey'!W14+'5C1V_LafRen'!W14+'5C1O_Impact'!W14+'5C2_LAVCA'!X14+'5C1H_Southwest'!W14+'5C1G_JSClark'!W14+'5C1Y_GEOPrep'!W14+'5C1AI_Harmony'!W14+'5C1AJ_Athlos'!W14+'5C1AG_Collegiate'!W14+'5C1M_GEOMidCity'!W14+'5C1AK_NxtGen'!W14+'5C1AL_RedRiver'!W14+'5C1AM_Williams'!W14+'5C1AN_StLandry'!W14</f>
        <v>0</v>
      </c>
      <c r="Y14" s="219">
        <f>'5C1B_DArbonne'!X14+'5C1A_Madison'!X14+'5C1C_IntlHigh'!X14+'5C3_UnvView'!Y14+'5C1F_LCCharter'!X14+'5C1E_LFNO'!X14+'5C1D_NOMMA'!X14+'5C1AE_NobleMinds'!X14+'5C1J_JCFAEast'!X14+'5C1Q_Advantage'!X14+'5C1AF_JCFA-Laf'!X14+'5C1W_Willow'!X14+'5C1Z_LincolnPrep'!X14+'5C1R_Iberville'!X14+'5C1N_Delta'!X14+'5C1S_LCColPrep'!X14+'5C1T_Northeast'!X14+'5C1U_AcadianaRen'!X14+'5C1I_LAKey'!X14+'5C1V_LafRen'!X14+'5C1O_Impact'!X14+'5C2_LAVCA'!Y14+'5C1H_Southwest'!X14+'5C1G_JSClark'!X14+'5C1Y_GEOPrep'!X14+'5C1AI_Harmony'!X14+'5C1AJ_Athlos'!X14+'5C1AG_Collegiate'!X14+'5C1M_GEOMidCity'!X14+'5C1AK_NxtGen'!X14+'5C1AL_RedRiver'!X14+'5C1AM_Williams'!X14+'5C1AN_StLandry'!X14</f>
        <v>0</v>
      </c>
      <c r="Z14" s="216">
        <f>'5C1B_DArbonne'!Y14+'5C1A_Madison'!Y14+'5C1C_IntlHigh'!Y14+'5C3_UnvView'!Z14+'5C1F_LCCharter'!Y14+'5C1E_LFNO'!Y14+'5C1D_NOMMA'!Y14+'5C1AE_NobleMinds'!Y14+'5C1J_JCFAEast'!Y14+'5C1Q_Advantage'!Y14+'5C1AF_JCFA-Laf'!Y14+'5C1W_Willow'!Y14+'5C1Z_LincolnPrep'!Y14+'5C1R_Iberville'!Y14+'5C1N_Delta'!Y14+'5C1S_LCColPrep'!Y14+'5C1T_Northeast'!Y14+'5C1U_AcadianaRen'!Y14+'5C1I_LAKey'!Y14+'5C1V_LafRen'!Y14+'5C1O_Impact'!Y14+'5C2_LAVCA'!Z14+'5C1H_Southwest'!Y14+'5C1G_JSClark'!Y14+'5C1Y_GEOPrep'!Y14+'5C1AI_Harmony'!Y14+'5C1AJ_Athlos'!Y14+'5C1AG_Collegiate'!Y14+'5C1M_GEOMidCity'!Y14+'5C1AK_NxtGen'!Y14+'5C1AL_RedRiver'!Y14+'5C1AM_Williams'!Y14+'5C1AN_StLandry'!Y14</f>
        <v>0</v>
      </c>
      <c r="AA14" s="219">
        <f>'5C1B_DArbonne'!Z14+'5C1A_Madison'!Z14+'5C1C_IntlHigh'!Z14+'5C3_UnvView'!AA14+'5C1F_LCCharter'!Z14+'5C1E_LFNO'!Z14+'5C1D_NOMMA'!Z14+'5C1AE_NobleMinds'!Z14+'5C1J_JCFAEast'!Z14+'5C1Q_Advantage'!Z14+'5C1AF_JCFA-Laf'!Z14+'5C1W_Willow'!Z14+'5C1Z_LincolnPrep'!Z14+'5C1R_Iberville'!Z14+'5C1N_Delta'!Z14+'5C1S_LCColPrep'!Z14+'5C1T_Northeast'!Z14+'5C1U_AcadianaRen'!Z14+'5C1I_LAKey'!Z14+'5C1V_LafRen'!Z14+'5C1O_Impact'!Z14+'5C2_LAVCA'!AA14+'5C1H_Southwest'!Z14+'5C1G_JSClark'!Z14+'5C1Y_GEOPrep'!Z14+'5C1AI_Harmony'!Z14+'5C1AJ_Athlos'!Z14+'5C1AG_Collegiate'!Z14+'5C1M_GEOMidCity'!Z14+'5C1AK_NxtGen'!Z14+'5C1AL_RedRiver'!Z14+'5C1AM_Williams'!Z14+'5C1AN_StLandry'!Z14</f>
        <v>0</v>
      </c>
      <c r="AB14" s="216">
        <f>'5C1B_DArbonne'!AA14+'5C1A_Madison'!AA14+'5C1C_IntlHigh'!AA14+'5C3_UnvView'!AB14+'5C1F_LCCharter'!AA14+'5C1E_LFNO'!AA14+'5C1D_NOMMA'!AA14+'5C1AE_NobleMinds'!AA14+'5C1J_JCFAEast'!AA14+'5C1Q_Advantage'!AA14+'5C1AF_JCFA-Laf'!AA14+'5C1W_Willow'!AA14+'5C1Z_LincolnPrep'!AA14+'5C1R_Iberville'!AA14+'5C1N_Delta'!AA14+'5C1S_LCColPrep'!AA14+'5C1T_Northeast'!AA14+'5C1U_AcadianaRen'!AA14+'5C1I_LAKey'!AA14+'5C1V_LafRen'!AA14+'5C1O_Impact'!AA14+'5C2_LAVCA'!AB14+'5C1H_Southwest'!AA14+'5C1G_JSClark'!AA14+'5C1Y_GEOPrep'!AA14+'5C1AI_Harmony'!AA14+'5C1AJ_Athlos'!AA14+'5C1AG_Collegiate'!AA14+'5C1M_GEOMidCity'!AA14+'5C1AK_NxtGen'!AA14+'5C1AL_RedRiver'!AA14+'5C1AM_Williams'!AA14+'5C1AN_StLandry'!AA14</f>
        <v>0</v>
      </c>
      <c r="AC14" s="216">
        <f>'5C1B_DArbonne'!AB14+'5C1A_Madison'!AB14+'5C1C_IntlHigh'!AB14+'5C3_UnvView'!AC14+'5C1F_LCCharter'!AB14+'5C1E_LFNO'!AB14+'5C1D_NOMMA'!AB14+'5C1AE_NobleMinds'!AB14+'5C1J_JCFAEast'!AB14+'5C1Q_Advantage'!AB14+'5C1AF_JCFA-Laf'!AB14+'5C1W_Willow'!AB14+'5C1Z_LincolnPrep'!AB14+'5C1R_Iberville'!AB14+'5C1N_Delta'!AB14+'5C1S_LCColPrep'!AB14+'5C1T_Northeast'!AB14+'5C1U_AcadianaRen'!AB14+'5C1I_LAKey'!AB14+'5C1V_LafRen'!AB14+'5C1O_Impact'!AB14+'5C2_LAVCA'!AC14+'5C1H_Southwest'!AB14+'5C1G_JSClark'!AB14+'5C1Y_GEOPrep'!AB14+'5C1AI_Harmony'!AB14+'5C1AJ_Athlos'!AB14+'5C1AG_Collegiate'!AB14+'5C1M_GEOMidCity'!AB14+'5C1AK_NxtGen'!AB14+'5C1AL_RedRiver'!AB14+'5C1AM_Williams'!AB14+'5C1AN_StLandry'!AB14</f>
        <v>0</v>
      </c>
      <c r="AD14" s="219">
        <f>'5C1B_DArbonne'!AC14+'5C1A_Madison'!AC14+'5C1C_IntlHigh'!AC14+'5C3_UnvView'!AD14+'5C1F_LCCharter'!AC14+'5C1E_LFNO'!AC14+'5C1D_NOMMA'!AC14+'5C1AE_NobleMinds'!AC14+'5C1J_JCFAEast'!AC14+'5C1Q_Advantage'!AC14+'5C1AF_JCFA-Laf'!AC14+'5C1W_Willow'!AC14+'5C1Z_LincolnPrep'!AC14+'5C1R_Iberville'!AC14+'5C1N_Delta'!AC14+'5C1S_LCColPrep'!AC14+'5C1T_Northeast'!AC14+'5C1U_AcadianaRen'!AC14+'5C1I_LAKey'!AC14+'5C1V_LafRen'!AC14+'5C1O_Impact'!AC14+'5C2_LAVCA'!AD14+'5C1H_Southwest'!AC14+'5C1G_JSClark'!AC14+'5C1Y_GEOPrep'!AC14+'5C1AI_Harmony'!AC14+'5C1AJ_Athlos'!AC14+'5C1AG_Collegiate'!AC14+'5C1M_GEOMidCity'!AC14+'5C1AK_NxtGen'!AC14+'5C1AL_RedRiver'!AC14+'5C1AM_Williams'!AC14+'5C1AN_StLandry'!AC14</f>
        <v>0</v>
      </c>
      <c r="AE14" s="222">
        <f>'5C1B_DArbonne'!AD14+'5C1A_Madison'!AD14+'5C1C_IntlHigh'!AD14+'5C3_UnvView'!AE14+'5C1F_LCCharter'!AD14+'5C1E_LFNO'!AD14+'5C1D_NOMMA'!AD14+'5C1AE_NobleMinds'!AD14+'5C1J_JCFAEast'!AD14+'5C1Q_Advantage'!AD14+'5C1AF_JCFA-Laf'!AD14+'5C1W_Willow'!AD14+'5C1Z_LincolnPrep'!AD14+'5C1R_Iberville'!AD14+'5C1N_Delta'!AD14+'5C1S_LCColPrep'!AD14+'5C1T_Northeast'!AD14+'5C1U_AcadianaRen'!AD14+'5C1I_LAKey'!AD14+'5C1V_LafRen'!AD14+'5C1O_Impact'!AD14+'5C2_LAVCA'!AE14+'5C1H_Southwest'!AD14+'5C1G_JSClark'!AD14+'5C1Y_GEOPrep'!AD14+'5C1AI_Harmony'!AD14+'5C1AJ_Athlos'!AD14+'5C1AG_Collegiate'!AD14+'5C1M_GEOMidCity'!AD14+'5C1AK_NxtGen'!AD14+'5C1AL_RedRiver'!AD14+'5C1AM_Williams'!AD14+'5C1AN_StLandry'!AD14</f>
        <v>0</v>
      </c>
      <c r="AF14" s="223">
        <f>'9_Per Pupil Summary'!N13</f>
        <v>5300</v>
      </c>
      <c r="AG14" s="224">
        <f>'5C1B_DArbonne'!AF14+'5C1A_Madison'!AF14+'5C1C_IntlHigh'!AF14+'5C3_UnvView'!AG14+'5C1F_LCCharter'!AF14+'5C1E_LFNO'!AF14+'5C1D_NOMMA'!AF14+'5C1AE_NobleMinds'!AF14+'5C1J_JCFAEast'!AF14+'5C1Q_Advantage'!AF14+'5C1AF_JCFA-Laf'!AF14+'5C1W_Willow'!AF14+'5C1Z_LincolnPrep'!AF14+'5C1R_Iberville'!AF14+'5C1N_Delta'!AF14+'5C1S_LCColPrep'!AF14+'5C1T_Northeast'!AF14+'5C1U_AcadianaRen'!AF14+'5C1I_LAKey'!AF14+'5C1V_LafRen'!AF14+'5C1O_Impact'!AF14+'5C2_LAVCA'!AG14+'5C1H_Southwest'!AF14+'5C1G_JSClark'!AF14+'5C1Y_GEOPrep'!AF14+'5C1AI_Harmony'!AF14+'5C1AJ_Athlos'!AF14+'5C1AG_Collegiate'!AF14+'5C1M_GEOMidCity'!AF14+'5C1AK_NxtGen'!AF14+'5C1AL_RedRiver'!AF14+'5C1AM_Williams'!AF14+'5C1AN_StLandry'!AF14</f>
        <v>0</v>
      </c>
      <c r="AH14" s="215">
        <f>'5C1B_DArbonne'!AG14+'5C1A_Madison'!AG14+'5C1C_IntlHigh'!AG14+'5C3_UnvView'!AH14+'5C1F_LCCharter'!AG14+'5C1E_LFNO'!AG14+'5C1D_NOMMA'!AG14+'5C1AE_NobleMinds'!AG14+'5C1J_JCFAEast'!AG14+'5C1Q_Advantage'!AG14+'5C1AF_JCFA-Laf'!AG14+'5C1W_Willow'!AG14+'5C1Z_LincolnPrep'!AG14+'5C1R_Iberville'!AG14+'5C1N_Delta'!AG14+'5C1S_LCColPrep'!AG14+'5C1T_Northeast'!AG14+'5C1U_AcadianaRen'!AG14+'5C1I_LAKey'!AG14+'5C1V_LafRen'!AG14+'5C1O_Impact'!AG14+'5C2_LAVCA'!AH14+'5C1H_Southwest'!AG14+'5C1G_JSClark'!AG14+'5C1Y_GEOPrep'!AG14+'5C1AI_Harmony'!AG14+'5C1AJ_Athlos'!AG14+'5C1AG_Collegiate'!AG14+'5C1M_GEOMidCity'!AG14+'5C1AK_NxtGen'!AG14+'5C1AL_RedRiver'!AG14+'5C1AM_Williams'!AG14+'5C1AN_StLandry'!AG14</f>
        <v>0</v>
      </c>
      <c r="AI14" s="223">
        <f>'5C1B_DArbonne'!AH14+'5C1A_Madison'!AH14+'5C1C_IntlHigh'!AH14+'5C3_UnvView'!AI14+'5C1F_LCCharter'!AH14+'5C1E_LFNO'!AH14+'5C1D_NOMMA'!AH14+'5C1AE_NobleMinds'!AH14+'5C1J_JCFAEast'!AH14+'5C1Q_Advantage'!AH14+'5C1AF_JCFA-Laf'!AH14+'5C1W_Willow'!AH14+'5C1Z_LincolnPrep'!AH14+'5C1R_Iberville'!AH14+'5C1N_Delta'!AH14+'5C1S_LCColPrep'!AH14+'5C1T_Northeast'!AH14+'5C1U_AcadianaRen'!AH14+'5C1I_LAKey'!AH14+'5C1V_LafRen'!AH14+'5C1O_Impact'!AH14+'5C2_LAVCA'!AI14+'5C1H_Southwest'!AH14+'5C1G_JSClark'!AH14+'5C1Y_GEOPrep'!AH14+'5C1AI_Harmony'!AH14+'5C1AJ_Athlos'!AH14+'5C1AG_Collegiate'!AH14+'5C1M_GEOMidCity'!AH14+'5C1AK_NxtGen'!AH14+'5C1AL_RedRiver'!AH14+'5C1AM_Williams'!AH14+'5C1AN_StLandry'!AH14</f>
        <v>0</v>
      </c>
      <c r="AJ14" s="215">
        <f>'5C1B_DArbonne'!AI14+'5C1A_Madison'!AI14+'5C1C_IntlHigh'!AI14+'5C3_UnvView'!AJ14+'5C1F_LCCharter'!AI14+'5C1E_LFNO'!AI14+'5C1D_NOMMA'!AI14+'5C1AE_NobleMinds'!AI14+'5C1J_JCFAEast'!AI14+'5C1Q_Advantage'!AI14+'5C1AF_JCFA-Laf'!AI14+'5C1W_Willow'!AI14+'5C1Z_LincolnPrep'!AI14+'5C1R_Iberville'!AI14+'5C1N_Delta'!AI14+'5C1S_LCColPrep'!AI14+'5C1T_Northeast'!AI14+'5C1U_AcadianaRen'!AI14+'5C1I_LAKey'!AI14+'5C1V_LafRen'!AI14+'5C1O_Impact'!AI14+'5C2_LAVCA'!AJ14+'5C1H_Southwest'!AI14+'5C1G_JSClark'!AI14+'5C1Y_GEOPrep'!AI14+'5C1AI_Harmony'!AI14+'5C1AJ_Athlos'!AI14+'5C1AG_Collegiate'!AI14+'5C1M_GEOMidCity'!AI14+'5C1AK_NxtGen'!AI14+'5C1AL_RedRiver'!AI14+'5C1AM_Williams'!AI14+'5C1AN_StLandry'!AI14</f>
        <v>0</v>
      </c>
      <c r="AK14" s="225">
        <f>'5C1B_DArbonne'!AJ14+'5C1A_Madison'!AJ14+'5C1C_IntlHigh'!AJ14+'5C3_UnvView'!AK14+'5C1F_LCCharter'!AJ14+'5C1E_LFNO'!AJ14+'5C1D_NOMMA'!AJ14+'5C1AE_NobleMinds'!AJ14+'5C1J_JCFAEast'!AJ14+'5C1Q_Advantage'!AJ14+'5C1AF_JCFA-Laf'!AJ14+'5C1W_Willow'!AJ14+'5C1Z_LincolnPrep'!AJ14+'5C1R_Iberville'!AJ14+'5C1N_Delta'!AJ14+'5C1S_LCColPrep'!AJ14+'5C1T_Northeast'!AJ14+'5C1U_AcadianaRen'!AJ14+'5C1I_LAKey'!AJ14+'5C1V_LafRen'!AJ14+'5C1O_Impact'!AJ14+'5C2_LAVCA'!AK14+'5C1H_Southwest'!AJ14+'5C1G_JSClark'!AJ14+'5C1Y_GEOPrep'!AJ14+'5C1AI_Harmony'!AJ14+'5C1AJ_Athlos'!AJ14+'5C1AG_Collegiate'!AJ14+'5C1M_GEOMidCity'!AJ14+'5C1AK_NxtGen'!AJ14+'5C1AL_RedRiver'!AJ14+'5C1AM_Williams'!AJ14+'5C1AN_StLandry'!AJ14</f>
        <v>0</v>
      </c>
      <c r="AL14" s="226">
        <f>'5C1B_DArbonne'!AK14+'5C1A_Madison'!AK14+'5C1C_IntlHigh'!AK14+'5C3_UnvView'!AL14+'5C1F_LCCharter'!AK14+'5C1E_LFNO'!AK14+'5C1D_NOMMA'!AK14+'5C1AE_NobleMinds'!AK14+'5C1J_JCFAEast'!AK14+'5C1Q_Advantage'!AK14+'5C1AF_JCFA-Laf'!AK14+'5C1W_Willow'!AK14+'5C1Z_LincolnPrep'!AK14+'5C1R_Iberville'!AK14+'5C1N_Delta'!AK14+'5C1S_LCColPrep'!AK14+'5C1T_Northeast'!AK14+'5C1U_AcadianaRen'!AK14+'5C1I_LAKey'!AK14+'5C1V_LafRen'!AK14+'5C1O_Impact'!AK14+'5C2_LAVCA'!AL14+'5C1H_Southwest'!AK14+'5C1G_JSClark'!AK14+'5C1Y_GEOPrep'!AK14+'5C1AI_Harmony'!AK14+'5C1AJ_Athlos'!AK14+'5C1AG_Collegiate'!AK14+'5C1M_GEOMidCity'!AK14+'5C1AK_NxtGen'!AK14+'5C1AL_RedRiver'!AK14+'5C1AM_Williams'!AK14+'5C1AN_StLandry'!AK14</f>
        <v>0</v>
      </c>
      <c r="AM14" s="224">
        <f>'5C1B_DArbonne'!AL14+'5C1A_Madison'!AL14+'5C1C_IntlHigh'!AL14+'5C3_UnvView'!AM14+'5C1F_LCCharter'!AL14+'5C1E_LFNO'!AL14+'5C1D_NOMMA'!AL14+'5C1AE_NobleMinds'!AL14+'5C1J_JCFAEast'!AL14+'5C1Q_Advantage'!AL14+'5C1AF_JCFA-Laf'!AL14+'5C1W_Willow'!AL14+'5C1Z_LincolnPrep'!AL14+'5C1R_Iberville'!AL14+'5C1N_Delta'!AL14+'5C1S_LCColPrep'!AL14+'5C1T_Northeast'!AL14+'5C1U_AcadianaRen'!AL14+'5C1I_LAKey'!AL14+'5C1V_LafRen'!AL14+'5C1O_Impact'!AL14+'5C2_LAVCA'!AM14+'5C1H_Southwest'!AL14+'5C1G_JSClark'!AL14+'5C1Y_GEOPrep'!AL14+'5C1AI_Harmony'!AL14+'5C1AJ_Athlos'!AL14+'5C1AG_Collegiate'!AL14+'5C1M_GEOMidCity'!AL14+'5C1AK_NxtGen'!AL14+'5C1AL_RedRiver'!AL14+'5C1AM_Williams'!AL14+'5C1AN_StLandry'!AL14</f>
        <v>488925</v>
      </c>
      <c r="AN14" s="227">
        <f>'5C1B_DArbonne'!AM14+'5C1A_Madison'!AM14+'5C1C_IntlHigh'!AM14+'5C3_UnvView'!AN14+'5C1F_LCCharter'!AM14+'5C1E_LFNO'!AM14+'5C1D_NOMMA'!AM14+'5C1AE_NobleMinds'!AM14+'5C1J_JCFAEast'!AM14+'5C1Q_Advantage'!AM14+'5C1AF_JCFA-Laf'!AM14+'5C1W_Willow'!AM14+'5C1Z_LincolnPrep'!AM14+'5C1R_Iberville'!AM14+'5C1N_Delta'!AM14+'5C1S_LCColPrep'!AM14+'5C1T_Northeast'!AM14+'5C1U_AcadianaRen'!AM14+'5C1I_LAKey'!AM14+'5C1V_LafRen'!AM14+'5C1O_Impact'!AM14+'5C2_LAVCA'!AN14+'5C1H_Southwest'!AM14+'5C1G_JSClark'!AM14+'5C1Y_GEOPrep'!AM14+'5C1AI_Harmony'!AM14+'5C1AJ_Athlos'!AM14+'5C1AG_Collegiate'!AM14+'5C1M_GEOMidCity'!AM14+'5C1AK_NxtGen'!AM14+'5C1AL_RedRiver'!AM14+'5C1AM_Williams'!AM14+'5C1AN_StLandry'!AM14</f>
        <v>-1222</v>
      </c>
      <c r="AO14" s="224">
        <f>'5C1B_DArbonne'!AN14+'5C1A_Madison'!AN14+'5C1C_IntlHigh'!AN14+'5C3_UnvView'!AO14+'5C1F_LCCharter'!AN14+'5C1E_LFNO'!AN14+'5C1D_NOMMA'!AN14+'5C1AE_NobleMinds'!AN14+'5C1J_JCFAEast'!AN14+'5C1Q_Advantage'!AN14+'5C1AF_JCFA-Laf'!AN14+'5C1W_Willow'!AN14+'5C1Z_LincolnPrep'!AN14+'5C1R_Iberville'!AN14+'5C1N_Delta'!AN14+'5C1S_LCColPrep'!AN14+'5C1T_Northeast'!AN14+'5C1U_AcadianaRen'!AN14+'5C1I_LAKey'!AN14+'5C1V_LafRen'!AN14+'5C1O_Impact'!AN14+'5C2_LAVCA'!AO14+'5C1H_Southwest'!AN14+'5C1G_JSClark'!AN14+'5C1Y_GEOPrep'!AN14+'5C1AI_Harmony'!AN14+'5C1AJ_Athlos'!AN14+'5C1AG_Collegiate'!AN14+'5C1M_GEOMidCity'!AN14+'5C1AK_NxtGen'!AN14+'5C1AL_RedRiver'!AN14+'5C1AM_Williams'!AN14+'5C1AN_StLandry'!AN14</f>
        <v>0</v>
      </c>
      <c r="AP14" s="225">
        <f>'5C1B_DArbonne'!AO14+'5C1A_Madison'!AO14+'5C1C_IntlHigh'!AO14+'5C3_UnvView'!AP14+'5C1F_LCCharter'!AO14+'5C1E_LFNO'!AO14+'5C1D_NOMMA'!AO14+'5C1AE_NobleMinds'!AO14+'5C1J_JCFAEast'!AO14+'5C1Q_Advantage'!AO14+'5C1AF_JCFA-Laf'!AO14+'5C1W_Willow'!AO14+'5C1Z_LincolnPrep'!AO14+'5C1R_Iberville'!AO14+'5C1N_Delta'!AO14+'5C1S_LCColPrep'!AO14+'5C1T_Northeast'!AO14+'5C1U_AcadianaRen'!AO14+'5C1I_LAKey'!AO14+'5C1V_LafRen'!AO14+'5C1O_Impact'!AO14+'5C2_LAVCA'!AP14+'5C1H_Southwest'!AO14+'5C1G_JSClark'!AO14+'5C1Y_GEOPrep'!AO14+'5C1AI_Harmony'!AO14+'5C1AJ_Athlos'!AO14+'5C1AG_Collegiate'!AO14+'5C1M_GEOMidCity'!AO14+'5C1AK_NxtGen'!AO14+'5C1AL_RedRiver'!AO14+'5C1AM_Williams'!AO14+'5C1AN_StLandry'!AO14</f>
        <v>0</v>
      </c>
      <c r="AQ14" s="224">
        <f>'5C1B_DArbonne'!AP14+'5C1A_Madison'!AP14+'5C1C_IntlHigh'!AP14+'5C3_UnvView'!AQ14+'5C1F_LCCharter'!AP14+'5C1E_LFNO'!AP14+'5C1D_NOMMA'!AP14+'5C1AE_NobleMinds'!AP14+'5C1J_JCFAEast'!AP14+'5C1Q_Advantage'!AP14+'5C1AF_JCFA-Laf'!AP14+'5C1W_Willow'!AP14+'5C1Z_LincolnPrep'!AP14+'5C1R_Iberville'!AP14+'5C1N_Delta'!AP14+'5C1S_LCColPrep'!AP14+'5C1T_Northeast'!AP14+'5C1U_AcadianaRen'!AP14+'5C1I_LAKey'!AP14+'5C1V_LafRen'!AP14+'5C1O_Impact'!AP14+'5C2_LAVCA'!AQ14+'5C1H_Southwest'!AP14+'5C1G_JSClark'!AP14+'5C1Y_GEOPrep'!AP14+'5C1AI_Harmony'!AP14+'5C1AJ_Athlos'!AP14+'5C1AG_Collegiate'!AP14+'5C1M_GEOMidCity'!AP14+'5C1AK_NxtGen'!AP14+'5C1AL_RedRiver'!AP14+'5C1AM_Williams'!AP14+'5C1AN_StLandry'!AP14</f>
        <v>487703</v>
      </c>
      <c r="AR14" s="225">
        <f>'5C1B_DArbonne'!AQ14+'5C1A_Madison'!AQ14+'5C1C_IntlHigh'!AQ14+'5C3_UnvView'!AR14+'5C1F_LCCharter'!AQ14+'5C1E_LFNO'!AQ14+'5C1D_NOMMA'!AQ14+'5C1AE_NobleMinds'!AQ14+'5C1J_JCFAEast'!AQ14+'5C1Q_Advantage'!AQ14+'5C1AF_JCFA-Laf'!AQ14+'5C1W_Willow'!AQ14+'5C1Z_LincolnPrep'!AQ14+'5C1R_Iberville'!AQ14+'5C1N_Delta'!AQ14+'5C1S_LCColPrep'!AQ14+'5C1T_Northeast'!AQ14+'5C1U_AcadianaRen'!AQ14+'5C1I_LAKey'!AQ14+'5C1V_LafRen'!AQ14+'5C1O_Impact'!AQ14+'5C2_LAVCA'!AR14+'5C1H_Southwest'!AQ14+'5C1G_JSClark'!AQ14+'5C1Y_GEOPrep'!AQ14+'5C1AI_Harmony'!AQ14+'5C1AJ_Athlos'!AQ14+'5C1AG_Collegiate'!AQ14+'5C1M_GEOMidCity'!AQ14+'5C1AK_NxtGen'!AQ14+'5C1AL_RedRiver'!AQ14+'5C1AM_Williams'!AQ14+'5C1AN_StLandry'!AQ14</f>
        <v>0</v>
      </c>
      <c r="AS14" s="225">
        <f>'5C1B_DArbonne'!AR14+'5C1A_Madison'!AR14+'5C1C_IntlHigh'!AR14+'5C3_UnvView'!AS14+'5C1F_LCCharter'!AR14+'5C1E_LFNO'!AR14+'5C1D_NOMMA'!AR14+'5C1AE_NobleMinds'!AR14+'5C1J_JCFAEast'!AR14+'5C1Q_Advantage'!AR14+'5C1AF_JCFA-Laf'!AR14+'5C1W_Willow'!AR14+'5C1Z_LincolnPrep'!AR14+'5C1R_Iberville'!AR14+'5C1N_Delta'!AR14+'5C1S_LCColPrep'!AR14+'5C1T_Northeast'!AR14+'5C1U_AcadianaRen'!AR14+'5C1I_LAKey'!AR14+'5C1V_LafRen'!AR14+'5C1O_Impact'!AR14+'5C2_LAVCA'!AS14+'5C1H_Southwest'!AR14+'5C1G_JSClark'!AR14+'5C1Y_GEOPrep'!AR14+'5C1AI_Harmony'!AR14+'5C1AJ_Athlos'!AR14+'5C1AG_Collegiate'!AR14+'5C1M_GEOMidCity'!AR14+'5C1AK_NxtGen'!AR14+'5C1AL_RedRiver'!AR14+'5C1AM_Williams'!AR14+'5C1AN_StLandry'!AR14</f>
        <v>0</v>
      </c>
      <c r="AT14" s="224">
        <f>'5C1B_DArbonne'!AS14+'5C1A_Madison'!AS14+'5C1C_IntlHigh'!AS14+'5C3_UnvView'!AT14+'5C1F_LCCharter'!AS14+'5C1E_LFNO'!AS14+'5C1D_NOMMA'!AS14+'5C1AE_NobleMinds'!AS14+'5C1J_JCFAEast'!AS14+'5C1Q_Advantage'!AS14+'5C1AF_JCFA-Laf'!AS14+'5C1W_Willow'!AS14+'5C1Z_LincolnPrep'!AS14+'5C1R_Iberville'!AS14+'5C1N_Delta'!AS14+'5C1S_LCColPrep'!AS14+'5C1T_Northeast'!AS14+'5C1U_AcadianaRen'!AS14+'5C1I_LAKey'!AS14+'5C1V_LafRen'!AS14+'5C1O_Impact'!AS14+'5C2_LAVCA'!AT14+'5C1H_Southwest'!AS14+'5C1G_JSClark'!AS14+'5C1Y_GEOPrep'!AS14+'5C1AI_Harmony'!AS14+'5C1AJ_Athlos'!AS14+'5C1AG_Collegiate'!AS14+'5C1M_GEOMidCity'!AS14+'5C1AK_NxtGen'!AS14+'5C1AL_RedRiver'!AS14+'5C1AM_Williams'!AS14+'5C1AN_StLandry'!AS14</f>
        <v>28737</v>
      </c>
      <c r="AU14" s="802">
        <f t="shared" si="2"/>
        <v>487703</v>
      </c>
      <c r="AV14" s="803">
        <f t="shared" si="3"/>
        <v>28737</v>
      </c>
      <c r="AW14" s="217">
        <f>'5C1B_DArbonne'!AV14+'5C1A_Madison'!AV14+'5C1C_IntlHigh'!AV14+'5C3_UnvView'!AW14+'5C1F_LCCharter'!AV14+'5C1E_LFNO'!AV14+'5C1D_NOMMA'!AV14+'5C1AE_NobleMinds'!AV14+'5C1J_JCFAEast'!AV14+'5C1Q_Advantage'!AV14+'5C1AF_JCFA-Laf'!AV14+'5C1W_Willow'!AV14+'5C1Z_LincolnPrep'!AV14+'5C1R_Iberville'!AV14+'5C1N_Delta'!AV14+'5C1S_LCColPrep'!AV14+'5C1T_Northeast'!AV14+'5C1U_AcadianaRen'!AV14+'5C1I_LAKey'!AV14+'5C1V_LafRen'!AV14+'5C1O_Impact'!AV14+'5C2_LAVCA'!AW14+'5C1H_Southwest'!AV14+'5C1G_JSClark'!AV14+'5C1Y_GEOPrep'!AV14+'5C1AI_Harmony'!AV14+'5C1AJ_Athlos'!AV14+'5C1AG_Collegiate'!AV14+'5C1M_GEOMidCity'!AV14+'5C1AK_NxtGen'!AV14+'5C1AL_RedRiver'!AV14+'5C1AM_Williams'!AV14+'5C1AN_StLandry'!AV14</f>
        <v>1222</v>
      </c>
      <c r="AX14" s="217"/>
      <c r="AY14" s="217">
        <f t="shared" si="4"/>
        <v>1222</v>
      </c>
    </row>
    <row r="15" spans="1:51" ht="16.149999999999999" customHeight="1" x14ac:dyDescent="0.2">
      <c r="A15" s="421">
        <v>9</v>
      </c>
      <c r="B15" s="214" t="s">
        <v>13</v>
      </c>
      <c r="C15" s="215">
        <f>'5C1B_DArbonne'!C15+'5C1A_Madison'!C15+'5C1C_IntlHigh'!C15+'5C3_UnvView'!C15+'5C1F_LCCharter'!C15+'5C1E_LFNO'!C15+'5C1D_NOMMA'!C15+'5C1AE_NobleMinds'!C15+'5C1J_JCFAEast'!C15+'5C1Q_Advantage'!C15+'5C1AF_JCFA-Laf'!C15+'5C1W_Willow'!C15+'5C1Z_LincolnPrep'!C15+'5C1R_Iberville'!C15+'5C1N_Delta'!C15+'5C1S_LCColPrep'!C15+'5C1T_Northeast'!C15+'5C1U_AcadianaRen'!C15+'5C1I_LAKey'!C15+'5C1V_LafRen'!C15+'5C1O_Impact'!C15+'5C2_LAVCA'!C15+'5C1H_Southwest'!C15+'5C1G_JSClark'!C15+'5C1Y_GEOPrep'!C15+'5C1AI_Harmony'!C15+'5C1AJ_Athlos'!C15+'5C1AG_Collegiate'!C15+'5C1M_GEOMidCity'!C15+'5C1AK_NxtGen'!C15+'5C1AL_RedRiver'!C15+'5C1AM_Williams'!C15+'5C1AN_StLandry'!C15</f>
        <v>0</v>
      </c>
      <c r="D15" s="216">
        <f>'9_Per Pupil Summary'!H14</f>
        <v>4469.019320157141</v>
      </c>
      <c r="E15" s="217">
        <f>'5C1B_DArbonne'!E15+'5C1A_Madison'!E15+'5C1C_IntlHigh'!E15+'5C3_UnvView'!E15+'5C1F_LCCharter'!E15+'5C1E_LFNO'!E15+'5C1D_NOMMA'!E15+'5C1AE_NobleMinds'!E15+'5C1J_JCFAEast'!E15+'5C1Q_Advantage'!E15+'5C1AF_JCFA-Laf'!E15+'5C1W_Willow'!E15+'5C1Z_LincolnPrep'!E15+'5C1R_Iberville'!E15+'5C1N_Delta'!E15+'5C1S_LCColPrep'!E15+'5C1T_Northeast'!E15+'5C1U_AcadianaRen'!E15+'5C1I_LAKey'!E15+'5C1V_LafRen'!E15+'5C1O_Impact'!E15+'5C2_LAVCA'!E15+'5C1H_Southwest'!E15+'5C1G_JSClark'!E15+'5C1Y_GEOPrep'!E15+'5C1AI_Harmony'!E15+'5C1AJ_Athlos'!E15+'5C1AG_Collegiate'!E15+'5C1M_GEOMidCity'!E15+'5C1AK_NxtGen'!E15+'5C1AL_RedRiver'!E15+'5C1AM_Williams'!E15+'5C1AN_StLandry'!E15</f>
        <v>0</v>
      </c>
      <c r="F15" s="218">
        <f>'5C1B_DArbonne'!F15+'5C1A_Madison'!F15+'5C1C_IntlHigh'!F15+'5C3_UnvView'!F15+'5C1F_LCCharter'!F15+'5C1E_LFNO'!F15+'5C1D_NOMMA'!F15+'5C1AE_NobleMinds'!F15+'5C1J_JCFAEast'!F15+'5C1Q_Advantage'!F15+'5C1AF_JCFA-Laf'!F15+'5C1W_Willow'!F15+'5C1Z_LincolnPrep'!F15+'5C1R_Iberville'!F15+'5C1N_Delta'!F15+'5C1S_LCColPrep'!F15+'5C1T_Northeast'!F15+'5C1U_AcadianaRen'!F15+'5C1I_LAKey'!F15+'5C1V_LafRen'!F15+'5C1O_Impact'!F15+'5C2_LAVCA'!F15+'5C1H_Southwest'!F15+'5C1G_JSClark'!F15+'5C1Y_GEOPrep'!F15+'5C1AI_Harmony'!F15+'5C1AJ_Athlos'!F15+'5C1AG_Collegiate'!F15+'5C1M_GEOMidCity'!F15+'5C1AK_NxtGen'!F15+'5C1AL_RedRiver'!F15+'5C1AM_Williams'!F15+'5C1AN_StLandry'!F15</f>
        <v>0</v>
      </c>
      <c r="G15" s="216">
        <f>'9_Per Pupil Summary'!I14</f>
        <v>597.05845282196208</v>
      </c>
      <c r="H15" s="217">
        <f>'5C1B_DArbonne'!H15+'5C1A_Madison'!H15+'5C1C_IntlHigh'!H15+'5C3_UnvView'!H15+'5C1F_LCCharter'!H15+'5C1E_LFNO'!H15+'5C1D_NOMMA'!H15+'5C1AE_NobleMinds'!H15+'5C1J_JCFAEast'!H15+'5C1Q_Advantage'!H15+'5C1AF_JCFA-Laf'!H15+'5C1W_Willow'!H15+'5C1Z_LincolnPrep'!H15+'5C1R_Iberville'!H15+'5C1N_Delta'!H15+'5C1S_LCColPrep'!H15+'5C1T_Northeast'!H15+'5C1U_AcadianaRen'!H15+'5C1I_LAKey'!H15+'5C1V_LafRen'!H15+'5C1O_Impact'!H15+'5C2_LAVCA'!H15+'5C1H_Southwest'!H15+'5C1G_JSClark'!H15+'5C1Y_GEOPrep'!H15+'5C1AI_Harmony'!H15+'5C1AJ_Athlos'!H15+'5C1AG_Collegiate'!H15+'5C1M_GEOMidCity'!H15+'5C1AK_NxtGen'!H15+'5C1AL_RedRiver'!H15+'5C1AM_Williams'!H15+'5C1AN_StLandry'!H15</f>
        <v>0</v>
      </c>
      <c r="I15" s="218">
        <f>'5C1B_DArbonne'!I15+'5C1A_Madison'!I15+'5C1C_IntlHigh'!I15+'5C3_UnvView'!I15+'5C1F_LCCharter'!I15+'5C1E_LFNO'!I15+'5C1D_NOMMA'!I15+'5C1AE_NobleMinds'!I15+'5C1J_JCFAEast'!I15+'5C1Q_Advantage'!I15+'5C1AF_JCFA-Laf'!I15+'5C1W_Willow'!I15+'5C1Z_LincolnPrep'!I15+'5C1R_Iberville'!I15+'5C1N_Delta'!I15+'5C1S_LCColPrep'!I15+'5C1T_Northeast'!I15+'5C1U_AcadianaRen'!I15+'5C1I_LAKey'!I15+'5C1V_LafRen'!I15+'5C1O_Impact'!I15+'5C2_LAVCA'!I15+'5C1H_Southwest'!I15+'5C1G_JSClark'!I15+'5C1Y_GEOPrep'!I15+'5C1AI_Harmony'!I15+'5C1AJ_Athlos'!I15+'5C1AG_Collegiate'!I15+'5C1M_GEOMidCity'!I15+'5C1AK_NxtGen'!I15+'5C1AL_RedRiver'!I15+'5C1AM_Williams'!I15+'5C1AN_StLandry'!I15</f>
        <v>0</v>
      </c>
      <c r="J15" s="216">
        <f>'9_Per Pupil Summary'!J14</f>
        <v>162.83412349689877</v>
      </c>
      <c r="K15" s="217">
        <f>'5C1B_DArbonne'!K15+'5C1A_Madison'!K15+'5C1C_IntlHigh'!K15+'5C3_UnvView'!K15+'5C1F_LCCharter'!K15+'5C1E_LFNO'!K15+'5C1D_NOMMA'!K15+'5C1AE_NobleMinds'!K15+'5C1J_JCFAEast'!K15+'5C1Q_Advantage'!K15+'5C1AF_JCFA-Laf'!K15+'5C1W_Willow'!K15+'5C1Z_LincolnPrep'!K15+'5C1R_Iberville'!K15+'5C1N_Delta'!K15+'5C1S_LCColPrep'!K15+'5C1T_Northeast'!K15+'5C1U_AcadianaRen'!K15+'5C1I_LAKey'!K15+'5C1V_LafRen'!K15+'5C1O_Impact'!K15+'5C2_LAVCA'!K15+'5C1H_Southwest'!K15+'5C1G_JSClark'!K15+'5C1Y_GEOPrep'!K15+'5C1AI_Harmony'!K15+'5C1AJ_Athlos'!K15+'5C1AG_Collegiate'!K15+'5C1M_GEOMidCity'!K15+'5C1AK_NxtGen'!K15+'5C1AL_RedRiver'!K15+'5C1AM_Williams'!K15+'5C1AN_StLandry'!K15</f>
        <v>0</v>
      </c>
      <c r="L15" s="218">
        <f>'5C1B_DArbonne'!L15+'5C1A_Madison'!L15+'5C1C_IntlHigh'!L15+'5C3_UnvView'!L15+'5C1F_LCCharter'!L15+'5C1E_LFNO'!L15+'5C1D_NOMMA'!L15+'5C1AE_NobleMinds'!L15+'5C1J_JCFAEast'!L15+'5C1Q_Advantage'!L15+'5C1AF_JCFA-Laf'!L15+'5C1W_Willow'!L15+'5C1Z_LincolnPrep'!L15+'5C1R_Iberville'!L15+'5C1N_Delta'!L15+'5C1S_LCColPrep'!L15+'5C1T_Northeast'!L15+'5C1U_AcadianaRen'!L15+'5C1I_LAKey'!L15+'5C1V_LafRen'!L15+'5C1O_Impact'!L15+'5C2_LAVCA'!L15+'5C1H_Southwest'!L15+'5C1G_JSClark'!L15+'5C1Y_GEOPrep'!L15+'5C1AI_Harmony'!L15+'5C1AJ_Athlos'!L15+'5C1AG_Collegiate'!L15+'5C1M_GEOMidCity'!L15+'5C1AK_NxtGen'!L15+'5C1AL_RedRiver'!L15+'5C1AM_Williams'!L15+'5C1AN_StLandry'!L15</f>
        <v>0</v>
      </c>
      <c r="M15" s="216">
        <f>'9_Per Pupil Summary'!K14</f>
        <v>4070.8530874224698</v>
      </c>
      <c r="N15" s="217">
        <f>'5C1B_DArbonne'!N15+'5C1A_Madison'!N15+'5C1C_IntlHigh'!N15+'5C3_UnvView'!N15+'5C1F_LCCharter'!N15+'5C1E_LFNO'!N15+'5C1D_NOMMA'!N15+'5C1AE_NobleMinds'!N15+'5C1J_JCFAEast'!N15+'5C1Q_Advantage'!N15+'5C1AF_JCFA-Laf'!N15+'5C1W_Willow'!N15+'5C1Z_LincolnPrep'!N15+'5C1R_Iberville'!N15+'5C1N_Delta'!N15+'5C1S_LCColPrep'!N15+'5C1T_Northeast'!N15+'5C1U_AcadianaRen'!N15+'5C1I_LAKey'!N15+'5C1V_LafRen'!N15+'5C1O_Impact'!N15+'5C2_LAVCA'!N15+'5C1H_Southwest'!N15+'5C1G_JSClark'!N15+'5C1Y_GEOPrep'!N15+'5C1AI_Harmony'!N15+'5C1AJ_Athlos'!N15+'5C1AG_Collegiate'!N15+'5C1M_GEOMidCity'!N15+'5C1AK_NxtGen'!N15+'5C1AL_RedRiver'!N15+'5C1AM_Williams'!N15+'5C1AN_StLandry'!N15</f>
        <v>0</v>
      </c>
      <c r="O15" s="218">
        <f>'5C1B_DArbonne'!O15+'5C1A_Madison'!O15+'5C1C_IntlHigh'!O15+'5C3_UnvView'!O15+'5C1F_LCCharter'!O15+'5C1E_LFNO'!O15+'5C1D_NOMMA'!O15+'5C1AE_NobleMinds'!O15+'5C1J_JCFAEast'!O15+'5C1Q_Advantage'!O15+'5C1AF_JCFA-Laf'!O15+'5C1W_Willow'!O15+'5C1Z_LincolnPrep'!O15+'5C1R_Iberville'!O15+'5C1N_Delta'!O15+'5C1S_LCColPrep'!O15+'5C1T_Northeast'!O15+'5C1U_AcadianaRen'!O15+'5C1I_LAKey'!O15+'5C1V_LafRen'!O15+'5C1O_Impact'!O15+'5C2_LAVCA'!O15+'5C1H_Southwest'!O15+'5C1G_JSClark'!O15+'5C1Y_GEOPrep'!O15+'5C1AI_Harmony'!O15+'5C1AJ_Athlos'!O15+'5C1AG_Collegiate'!O15+'5C1M_GEOMidCity'!O15+'5C1AK_NxtGen'!O15+'5C1AL_RedRiver'!O15+'5C1AM_Williams'!O15+'5C1AN_StLandry'!O15</f>
        <v>0</v>
      </c>
      <c r="P15" s="216">
        <f>'9_Per Pupil Summary'!L14</f>
        <v>1628.3412349689875</v>
      </c>
      <c r="Q15" s="217">
        <f>'5C1B_DArbonne'!Q15+'5C1A_Madison'!Q15+'5C1C_IntlHigh'!Q15+'5C3_UnvView'!Q15+'5C1F_LCCharter'!Q15+'5C1E_LFNO'!Q15+'5C1D_NOMMA'!Q15+'5C1AE_NobleMinds'!Q15+'5C1J_JCFAEast'!Q15+'5C1Q_Advantage'!Q15+'5C1AF_JCFA-Laf'!Q15+'5C1W_Willow'!Q15+'5C1Z_LincolnPrep'!Q15+'5C1R_Iberville'!Q15+'5C1N_Delta'!Q15+'5C1S_LCColPrep'!Q15+'5C1T_Northeast'!Q15+'5C1U_AcadianaRen'!Q15+'5C1I_LAKey'!Q15+'5C1V_LafRen'!Q15+'5C1O_Impact'!Q15+'5C2_LAVCA'!Q15+'5C1H_Southwest'!Q15+'5C1G_JSClark'!Q15+'5C1Y_GEOPrep'!Q15+'5C1AI_Harmony'!Q15+'5C1AJ_Athlos'!Q15+'5C1AG_Collegiate'!Q15+'5C1M_GEOMidCity'!Q15+'5C1AK_NxtGen'!Q15+'5C1AL_RedRiver'!Q15+'5C1AM_Williams'!Q15+'5C1AN_StLandry'!Q15</f>
        <v>0</v>
      </c>
      <c r="R15" s="219">
        <f>'5C1B_DArbonne'!R15+'5C1A_Madison'!R15+'5C1C_IntlHigh'!R15+'5C3_UnvView'!R15+'5C1F_LCCharter'!R15+'5C1E_LFNO'!R15+'5C1D_NOMMA'!R15+'5C1AE_NobleMinds'!R15+'5C1J_JCFAEast'!R15+'5C1Q_Advantage'!R15+'5C1AF_JCFA-Laf'!R15+'5C1W_Willow'!R15+'5C1Z_LincolnPrep'!R15+'5C1R_Iberville'!R15+'5C1N_Delta'!R15+'5C1S_LCColPrep'!R15+'5C1T_Northeast'!R15+'5C1U_AcadianaRen'!R15+'5C1I_LAKey'!R15+'5C1V_LafRen'!R15+'5C1O_Impact'!R15+'5C2_LAVCA'!R15+'5C1H_Southwest'!R15+'5C1G_JSClark'!R15+'5C1Y_GEOPrep'!R15+'5C1AI_Harmony'!R15+'5C1AJ_Athlos'!R15+'5C1AG_Collegiate'!R15+'5C1M_GEOMidCity'!R15+'5C1AK_NxtGen'!R15+'5C1AL_RedRiver'!R15+'5C1AM_Williams'!R15+'5C1AN_StLandry'!R15</f>
        <v>1135378</v>
      </c>
      <c r="S15" s="884">
        <f>'5C3_UnvView'!S15+'5C2_LAVCA'!S15</f>
        <v>126153</v>
      </c>
      <c r="T15" s="216">
        <f>'5C1B_DArbonne'!S15+'5C1A_Madison'!S15+'5C1C_IntlHigh'!S15+'5C3_UnvView'!T15+'5C1F_LCCharter'!S15+'5C1E_LFNO'!S15+'5C1D_NOMMA'!S15+'5C1AE_NobleMinds'!S15+'5C1J_JCFAEast'!S15+'5C1Q_Advantage'!S15+'5C1AF_JCFA-Laf'!S15+'5C1W_Willow'!S15+'5C1Z_LincolnPrep'!S15+'5C1R_Iberville'!S15+'5C1N_Delta'!S15+'5C1S_LCColPrep'!S15+'5C1T_Northeast'!S15+'5C1U_AcadianaRen'!S15+'5C1I_LAKey'!S15+'5C1V_LafRen'!S15+'5C1O_Impact'!S15+'5C2_LAVCA'!T15+'5C1H_Southwest'!S15+'5C1G_JSClark'!S15+'5C1Y_GEOPrep'!S15+'5C1AI_Harmony'!S15+'5C1AJ_Athlos'!S15+'5C1AG_Collegiate'!S15+'5C1M_GEOMidCity'!S15+'5C1AK_NxtGen'!S15+'5C1AL_RedRiver'!S15+'5C1AM_Williams'!S15+'5C1AN_StLandry'!S15</f>
        <v>-111690</v>
      </c>
      <c r="U15" s="216">
        <f>'5C1B_DArbonne'!T15+'5C1A_Madison'!T15+'5C1C_IntlHigh'!T15+'5C3_UnvView'!U15+'5C1F_LCCharter'!T15+'5C1E_LFNO'!T15+'5C1D_NOMMA'!T15+'5C1AE_NobleMinds'!T15+'5C1J_JCFAEast'!T15+'5C1Q_Advantage'!T15+'5C1AF_JCFA-Laf'!T15+'5C1W_Willow'!T15+'5C1Z_LincolnPrep'!T15+'5C1R_Iberville'!T15+'5C1N_Delta'!T15+'5C1S_LCColPrep'!T15+'5C1T_Northeast'!T15+'5C1U_AcadianaRen'!T15+'5C1I_LAKey'!T15+'5C1V_LafRen'!T15+'5C1O_Impact'!T15+'5C2_LAVCA'!U15+'5C1H_Southwest'!T15+'5C1G_JSClark'!T15+'5C1Y_GEOPrep'!T15+'5C1AI_Harmony'!T15+'5C1AJ_Athlos'!T15+'5C1AG_Collegiate'!T15+'5C1M_GEOMidCity'!T15+'5C1AK_NxtGen'!T15+'5C1AL_RedRiver'!T15+'5C1AM_Williams'!T15+'5C1AN_StLandry'!T15</f>
        <v>0</v>
      </c>
      <c r="V15" s="220">
        <f>'5C1B_DArbonne'!U15+'5C1A_Madison'!U15+'5C1C_IntlHigh'!U15+'5C3_UnvView'!V15+'5C1F_LCCharter'!U15+'5C1E_LFNO'!U15+'5C1D_NOMMA'!U15+'5C1AE_NobleMinds'!U15+'5C1J_JCFAEast'!U15+'5C1Q_Advantage'!U15+'5C1AF_JCFA-Laf'!U15+'5C1W_Willow'!U15+'5C1Z_LincolnPrep'!U15+'5C1R_Iberville'!U15+'5C1N_Delta'!U15+'5C1S_LCColPrep'!U15+'5C1T_Northeast'!U15+'5C1U_AcadianaRen'!U15+'5C1I_LAKey'!U15+'5C1V_LafRen'!U15+'5C1O_Impact'!U15+'5C2_LAVCA'!V15+'5C1H_Southwest'!U15+'5C1G_JSClark'!U15+'5C1Y_GEOPrep'!U15+'5C1AI_Harmony'!U15+'5C1AJ_Athlos'!U15+'5C1AG_Collegiate'!U15+'5C1M_GEOMidCity'!U15+'5C1AK_NxtGen'!U15+'5C1AL_RedRiver'!U15+'5C1AM_Williams'!U15+'5C1AN_StLandry'!U15</f>
        <v>0</v>
      </c>
      <c r="W15" s="219">
        <f>'5C1B_DArbonne'!V15+'5C1A_Madison'!V15+'5C1C_IntlHigh'!V15+'5C3_UnvView'!W15+'5C1F_LCCharter'!V15+'5C1E_LFNO'!V15+'5C1D_NOMMA'!V15+'5C1AE_NobleMinds'!V15+'5C1J_JCFAEast'!V15+'5C1Q_Advantage'!V15+'5C1AF_JCFA-Laf'!V15+'5C1W_Willow'!V15+'5C1Z_LincolnPrep'!V15+'5C1R_Iberville'!V15+'5C1N_Delta'!V15+'5C1S_LCColPrep'!V15+'5C1T_Northeast'!V15+'5C1U_AcadianaRen'!V15+'5C1I_LAKey'!V15+'5C1V_LafRen'!V15+'5C1O_Impact'!V15+'5C2_LAVCA'!W15+'5C1H_Southwest'!V15+'5C1G_JSClark'!V15+'5C1Y_GEOPrep'!V15+'5C1AI_Harmony'!V15+'5C1AJ_Athlos'!V15+'5C1AG_Collegiate'!V15+'5C1M_GEOMidCity'!V15+'5C1AK_NxtGen'!V15+'5C1AL_RedRiver'!V15+'5C1AM_Williams'!V15+'5C1AN_StLandry'!V15</f>
        <v>0</v>
      </c>
      <c r="X15" s="217">
        <f>'5C1B_DArbonne'!W15+'5C1A_Madison'!W15+'5C1C_IntlHigh'!W15+'5C3_UnvView'!X15+'5C1F_LCCharter'!W15+'5C1E_LFNO'!W15+'5C1D_NOMMA'!W15+'5C1AE_NobleMinds'!W15+'5C1J_JCFAEast'!W15+'5C1Q_Advantage'!W15+'5C1AF_JCFA-Laf'!W15+'5C1W_Willow'!W15+'5C1Z_LincolnPrep'!W15+'5C1R_Iberville'!W15+'5C1N_Delta'!W15+'5C1S_LCColPrep'!W15+'5C1T_Northeast'!W15+'5C1U_AcadianaRen'!W15+'5C1I_LAKey'!W15+'5C1V_LafRen'!W15+'5C1O_Impact'!W15+'5C2_LAVCA'!X15+'5C1H_Southwest'!W15+'5C1G_JSClark'!W15+'5C1Y_GEOPrep'!W15+'5C1AI_Harmony'!W15+'5C1AJ_Athlos'!W15+'5C1AG_Collegiate'!W15+'5C1M_GEOMidCity'!W15+'5C1AK_NxtGen'!W15+'5C1AL_RedRiver'!W15+'5C1AM_Williams'!W15+'5C1AN_StLandry'!W15</f>
        <v>0</v>
      </c>
      <c r="Y15" s="219">
        <f>'5C1B_DArbonne'!X15+'5C1A_Madison'!X15+'5C1C_IntlHigh'!X15+'5C3_UnvView'!Y15+'5C1F_LCCharter'!X15+'5C1E_LFNO'!X15+'5C1D_NOMMA'!X15+'5C1AE_NobleMinds'!X15+'5C1J_JCFAEast'!X15+'5C1Q_Advantage'!X15+'5C1AF_JCFA-Laf'!X15+'5C1W_Willow'!X15+'5C1Z_LincolnPrep'!X15+'5C1R_Iberville'!X15+'5C1N_Delta'!X15+'5C1S_LCColPrep'!X15+'5C1T_Northeast'!X15+'5C1U_AcadianaRen'!X15+'5C1I_LAKey'!X15+'5C1V_LafRen'!X15+'5C1O_Impact'!X15+'5C2_LAVCA'!Y15+'5C1H_Southwest'!X15+'5C1G_JSClark'!X15+'5C1Y_GEOPrep'!X15+'5C1AI_Harmony'!X15+'5C1AJ_Athlos'!X15+'5C1AG_Collegiate'!X15+'5C1M_GEOMidCity'!X15+'5C1AK_NxtGen'!X15+'5C1AL_RedRiver'!X15+'5C1AM_Williams'!X15+'5C1AN_StLandry'!X15</f>
        <v>0</v>
      </c>
      <c r="Z15" s="216">
        <f>'5C1B_DArbonne'!Y15+'5C1A_Madison'!Y15+'5C1C_IntlHigh'!Y15+'5C3_UnvView'!Z15+'5C1F_LCCharter'!Y15+'5C1E_LFNO'!Y15+'5C1D_NOMMA'!Y15+'5C1AE_NobleMinds'!Y15+'5C1J_JCFAEast'!Y15+'5C1Q_Advantage'!Y15+'5C1AF_JCFA-Laf'!Y15+'5C1W_Willow'!Y15+'5C1Z_LincolnPrep'!Y15+'5C1R_Iberville'!Y15+'5C1N_Delta'!Y15+'5C1S_LCColPrep'!Y15+'5C1T_Northeast'!Y15+'5C1U_AcadianaRen'!Y15+'5C1I_LAKey'!Y15+'5C1V_LafRen'!Y15+'5C1O_Impact'!Y15+'5C2_LAVCA'!Z15+'5C1H_Southwest'!Y15+'5C1G_JSClark'!Y15+'5C1Y_GEOPrep'!Y15+'5C1AI_Harmony'!Y15+'5C1AJ_Athlos'!Y15+'5C1AG_Collegiate'!Y15+'5C1M_GEOMidCity'!Y15+'5C1AK_NxtGen'!Y15+'5C1AL_RedRiver'!Y15+'5C1AM_Williams'!Y15+'5C1AN_StLandry'!Y15</f>
        <v>0</v>
      </c>
      <c r="AA15" s="219">
        <f>'5C1B_DArbonne'!Z15+'5C1A_Madison'!Z15+'5C1C_IntlHigh'!Z15+'5C3_UnvView'!AA15+'5C1F_LCCharter'!Z15+'5C1E_LFNO'!Z15+'5C1D_NOMMA'!Z15+'5C1AE_NobleMinds'!Z15+'5C1J_JCFAEast'!Z15+'5C1Q_Advantage'!Z15+'5C1AF_JCFA-Laf'!Z15+'5C1W_Willow'!Z15+'5C1Z_LincolnPrep'!Z15+'5C1R_Iberville'!Z15+'5C1N_Delta'!Z15+'5C1S_LCColPrep'!Z15+'5C1T_Northeast'!Z15+'5C1U_AcadianaRen'!Z15+'5C1I_LAKey'!Z15+'5C1V_LafRen'!Z15+'5C1O_Impact'!Z15+'5C2_LAVCA'!AA15+'5C1H_Southwest'!Z15+'5C1G_JSClark'!Z15+'5C1Y_GEOPrep'!Z15+'5C1AI_Harmony'!Z15+'5C1AJ_Athlos'!Z15+'5C1AG_Collegiate'!Z15+'5C1M_GEOMidCity'!Z15+'5C1AK_NxtGen'!Z15+'5C1AL_RedRiver'!Z15+'5C1AM_Williams'!Z15+'5C1AN_StLandry'!Z15</f>
        <v>0</v>
      </c>
      <c r="AB15" s="216">
        <f>'5C1B_DArbonne'!AA15+'5C1A_Madison'!AA15+'5C1C_IntlHigh'!AA15+'5C3_UnvView'!AB15+'5C1F_LCCharter'!AA15+'5C1E_LFNO'!AA15+'5C1D_NOMMA'!AA15+'5C1AE_NobleMinds'!AA15+'5C1J_JCFAEast'!AA15+'5C1Q_Advantage'!AA15+'5C1AF_JCFA-Laf'!AA15+'5C1W_Willow'!AA15+'5C1Z_LincolnPrep'!AA15+'5C1R_Iberville'!AA15+'5C1N_Delta'!AA15+'5C1S_LCColPrep'!AA15+'5C1T_Northeast'!AA15+'5C1U_AcadianaRen'!AA15+'5C1I_LAKey'!AA15+'5C1V_LafRen'!AA15+'5C1O_Impact'!AA15+'5C2_LAVCA'!AB15+'5C1H_Southwest'!AA15+'5C1G_JSClark'!AA15+'5C1Y_GEOPrep'!AA15+'5C1AI_Harmony'!AA15+'5C1AJ_Athlos'!AA15+'5C1AG_Collegiate'!AA15+'5C1M_GEOMidCity'!AA15+'5C1AK_NxtGen'!AA15+'5C1AL_RedRiver'!AA15+'5C1AM_Williams'!AA15+'5C1AN_StLandry'!AA15</f>
        <v>0</v>
      </c>
      <c r="AC15" s="216">
        <f>'5C1B_DArbonne'!AB15+'5C1A_Madison'!AB15+'5C1C_IntlHigh'!AB15+'5C3_UnvView'!AC15+'5C1F_LCCharter'!AB15+'5C1E_LFNO'!AB15+'5C1D_NOMMA'!AB15+'5C1AE_NobleMinds'!AB15+'5C1J_JCFAEast'!AB15+'5C1Q_Advantage'!AB15+'5C1AF_JCFA-Laf'!AB15+'5C1W_Willow'!AB15+'5C1Z_LincolnPrep'!AB15+'5C1R_Iberville'!AB15+'5C1N_Delta'!AB15+'5C1S_LCColPrep'!AB15+'5C1T_Northeast'!AB15+'5C1U_AcadianaRen'!AB15+'5C1I_LAKey'!AB15+'5C1V_LafRen'!AB15+'5C1O_Impact'!AB15+'5C2_LAVCA'!AC15+'5C1H_Southwest'!AB15+'5C1G_JSClark'!AB15+'5C1Y_GEOPrep'!AB15+'5C1AI_Harmony'!AB15+'5C1AJ_Athlos'!AB15+'5C1AG_Collegiate'!AB15+'5C1M_GEOMidCity'!AB15+'5C1AK_NxtGen'!AB15+'5C1AL_RedRiver'!AB15+'5C1AM_Williams'!AB15+'5C1AN_StLandry'!AB15</f>
        <v>0</v>
      </c>
      <c r="AD15" s="219">
        <f>'5C1B_DArbonne'!AC15+'5C1A_Madison'!AC15+'5C1C_IntlHigh'!AC15+'5C3_UnvView'!AD15+'5C1F_LCCharter'!AC15+'5C1E_LFNO'!AC15+'5C1D_NOMMA'!AC15+'5C1AE_NobleMinds'!AC15+'5C1J_JCFAEast'!AC15+'5C1Q_Advantage'!AC15+'5C1AF_JCFA-Laf'!AC15+'5C1W_Willow'!AC15+'5C1Z_LincolnPrep'!AC15+'5C1R_Iberville'!AC15+'5C1N_Delta'!AC15+'5C1S_LCColPrep'!AC15+'5C1T_Northeast'!AC15+'5C1U_AcadianaRen'!AC15+'5C1I_LAKey'!AC15+'5C1V_LafRen'!AC15+'5C1O_Impact'!AC15+'5C2_LAVCA'!AD15+'5C1H_Southwest'!AC15+'5C1G_JSClark'!AC15+'5C1Y_GEOPrep'!AC15+'5C1AI_Harmony'!AC15+'5C1AJ_Athlos'!AC15+'5C1AG_Collegiate'!AC15+'5C1M_GEOMidCity'!AC15+'5C1AK_NxtGen'!AC15+'5C1AL_RedRiver'!AC15+'5C1AM_Williams'!AC15+'5C1AN_StLandry'!AC15</f>
        <v>0</v>
      </c>
      <c r="AE15" s="222">
        <f>'5C1B_DArbonne'!AD15+'5C1A_Madison'!AD15+'5C1C_IntlHigh'!AD15+'5C3_UnvView'!AE15+'5C1F_LCCharter'!AD15+'5C1E_LFNO'!AD15+'5C1D_NOMMA'!AD15+'5C1AE_NobleMinds'!AD15+'5C1J_JCFAEast'!AD15+'5C1Q_Advantage'!AD15+'5C1AF_JCFA-Laf'!AD15+'5C1W_Willow'!AD15+'5C1Z_LincolnPrep'!AD15+'5C1R_Iberville'!AD15+'5C1N_Delta'!AD15+'5C1S_LCColPrep'!AD15+'5C1T_Northeast'!AD15+'5C1U_AcadianaRen'!AD15+'5C1I_LAKey'!AD15+'5C1V_LafRen'!AD15+'5C1O_Impact'!AD15+'5C2_LAVCA'!AE15+'5C1H_Southwest'!AD15+'5C1G_JSClark'!AD15+'5C1Y_GEOPrep'!AD15+'5C1AI_Harmony'!AD15+'5C1AJ_Athlos'!AD15+'5C1AG_Collegiate'!AD15+'5C1M_GEOMidCity'!AD15+'5C1AK_NxtGen'!AD15+'5C1AL_RedRiver'!AD15+'5C1AM_Williams'!AD15+'5C1AN_StLandry'!AD15</f>
        <v>0</v>
      </c>
      <c r="AF15" s="223">
        <f>'9_Per Pupil Summary'!N14</f>
        <v>6361</v>
      </c>
      <c r="AG15" s="224">
        <f>'5C1B_DArbonne'!AF15+'5C1A_Madison'!AF15+'5C1C_IntlHigh'!AF15+'5C3_UnvView'!AG15+'5C1F_LCCharter'!AF15+'5C1E_LFNO'!AF15+'5C1D_NOMMA'!AF15+'5C1AE_NobleMinds'!AF15+'5C1J_JCFAEast'!AF15+'5C1Q_Advantage'!AF15+'5C1AF_JCFA-Laf'!AF15+'5C1W_Willow'!AF15+'5C1Z_LincolnPrep'!AF15+'5C1R_Iberville'!AF15+'5C1N_Delta'!AF15+'5C1S_LCColPrep'!AF15+'5C1T_Northeast'!AF15+'5C1U_AcadianaRen'!AF15+'5C1I_LAKey'!AF15+'5C1V_LafRen'!AF15+'5C1O_Impact'!AF15+'5C2_LAVCA'!AG15+'5C1H_Southwest'!AF15+'5C1G_JSClark'!AF15+'5C1Y_GEOPrep'!AF15+'5C1AI_Harmony'!AF15+'5C1AJ_Athlos'!AF15+'5C1AG_Collegiate'!AF15+'5C1M_GEOMidCity'!AF15+'5C1AK_NxtGen'!AF15+'5C1AL_RedRiver'!AF15+'5C1AM_Williams'!AF15+'5C1AN_StLandry'!AF15</f>
        <v>0</v>
      </c>
      <c r="AH15" s="215">
        <f>'5C1B_DArbonne'!AG15+'5C1A_Madison'!AG15+'5C1C_IntlHigh'!AG15+'5C3_UnvView'!AH15+'5C1F_LCCharter'!AG15+'5C1E_LFNO'!AG15+'5C1D_NOMMA'!AG15+'5C1AE_NobleMinds'!AG15+'5C1J_JCFAEast'!AG15+'5C1Q_Advantage'!AG15+'5C1AF_JCFA-Laf'!AG15+'5C1W_Willow'!AG15+'5C1Z_LincolnPrep'!AG15+'5C1R_Iberville'!AG15+'5C1N_Delta'!AG15+'5C1S_LCColPrep'!AG15+'5C1T_Northeast'!AG15+'5C1U_AcadianaRen'!AG15+'5C1I_LAKey'!AG15+'5C1V_LafRen'!AG15+'5C1O_Impact'!AG15+'5C2_LAVCA'!AH15+'5C1H_Southwest'!AG15+'5C1G_JSClark'!AG15+'5C1Y_GEOPrep'!AG15+'5C1AI_Harmony'!AG15+'5C1AJ_Athlos'!AG15+'5C1AG_Collegiate'!AG15+'5C1M_GEOMidCity'!AG15+'5C1AK_NxtGen'!AG15+'5C1AL_RedRiver'!AG15+'5C1AM_Williams'!AG15+'5C1AN_StLandry'!AG15</f>
        <v>0</v>
      </c>
      <c r="AI15" s="223">
        <f>'5C1B_DArbonne'!AH15+'5C1A_Madison'!AH15+'5C1C_IntlHigh'!AH15+'5C3_UnvView'!AI15+'5C1F_LCCharter'!AH15+'5C1E_LFNO'!AH15+'5C1D_NOMMA'!AH15+'5C1AE_NobleMinds'!AH15+'5C1J_JCFAEast'!AH15+'5C1Q_Advantage'!AH15+'5C1AF_JCFA-Laf'!AH15+'5C1W_Willow'!AH15+'5C1Z_LincolnPrep'!AH15+'5C1R_Iberville'!AH15+'5C1N_Delta'!AH15+'5C1S_LCColPrep'!AH15+'5C1T_Northeast'!AH15+'5C1U_AcadianaRen'!AH15+'5C1I_LAKey'!AH15+'5C1V_LafRen'!AH15+'5C1O_Impact'!AH15+'5C2_LAVCA'!AI15+'5C1H_Southwest'!AH15+'5C1G_JSClark'!AH15+'5C1Y_GEOPrep'!AH15+'5C1AI_Harmony'!AH15+'5C1AJ_Athlos'!AH15+'5C1AG_Collegiate'!AH15+'5C1M_GEOMidCity'!AH15+'5C1AK_NxtGen'!AH15+'5C1AL_RedRiver'!AH15+'5C1AM_Williams'!AH15+'5C1AN_StLandry'!AH15</f>
        <v>0</v>
      </c>
      <c r="AJ15" s="215">
        <f>'5C1B_DArbonne'!AI15+'5C1A_Madison'!AI15+'5C1C_IntlHigh'!AI15+'5C3_UnvView'!AJ15+'5C1F_LCCharter'!AI15+'5C1E_LFNO'!AI15+'5C1D_NOMMA'!AI15+'5C1AE_NobleMinds'!AI15+'5C1J_JCFAEast'!AI15+'5C1Q_Advantage'!AI15+'5C1AF_JCFA-Laf'!AI15+'5C1W_Willow'!AI15+'5C1Z_LincolnPrep'!AI15+'5C1R_Iberville'!AI15+'5C1N_Delta'!AI15+'5C1S_LCColPrep'!AI15+'5C1T_Northeast'!AI15+'5C1U_AcadianaRen'!AI15+'5C1I_LAKey'!AI15+'5C1V_LafRen'!AI15+'5C1O_Impact'!AI15+'5C2_LAVCA'!AJ15+'5C1H_Southwest'!AI15+'5C1G_JSClark'!AI15+'5C1Y_GEOPrep'!AI15+'5C1AI_Harmony'!AI15+'5C1AJ_Athlos'!AI15+'5C1AG_Collegiate'!AI15+'5C1M_GEOMidCity'!AI15+'5C1AK_NxtGen'!AI15+'5C1AL_RedRiver'!AI15+'5C1AM_Williams'!AI15+'5C1AN_StLandry'!AI15</f>
        <v>0</v>
      </c>
      <c r="AK15" s="225">
        <f>'5C1B_DArbonne'!AJ15+'5C1A_Madison'!AJ15+'5C1C_IntlHigh'!AJ15+'5C3_UnvView'!AK15+'5C1F_LCCharter'!AJ15+'5C1E_LFNO'!AJ15+'5C1D_NOMMA'!AJ15+'5C1AE_NobleMinds'!AJ15+'5C1J_JCFAEast'!AJ15+'5C1Q_Advantage'!AJ15+'5C1AF_JCFA-Laf'!AJ15+'5C1W_Willow'!AJ15+'5C1Z_LincolnPrep'!AJ15+'5C1R_Iberville'!AJ15+'5C1N_Delta'!AJ15+'5C1S_LCColPrep'!AJ15+'5C1T_Northeast'!AJ15+'5C1U_AcadianaRen'!AJ15+'5C1I_LAKey'!AJ15+'5C1V_LafRen'!AJ15+'5C1O_Impact'!AJ15+'5C2_LAVCA'!AK15+'5C1H_Southwest'!AJ15+'5C1G_JSClark'!AJ15+'5C1Y_GEOPrep'!AJ15+'5C1AI_Harmony'!AJ15+'5C1AJ_Athlos'!AJ15+'5C1AG_Collegiate'!AJ15+'5C1M_GEOMidCity'!AJ15+'5C1AK_NxtGen'!AJ15+'5C1AL_RedRiver'!AJ15+'5C1AM_Williams'!AJ15+'5C1AN_StLandry'!AJ15</f>
        <v>0</v>
      </c>
      <c r="AL15" s="226">
        <f>'5C1B_DArbonne'!AK15+'5C1A_Madison'!AK15+'5C1C_IntlHigh'!AK15+'5C3_UnvView'!AL15+'5C1F_LCCharter'!AK15+'5C1E_LFNO'!AK15+'5C1D_NOMMA'!AK15+'5C1AE_NobleMinds'!AK15+'5C1J_JCFAEast'!AK15+'5C1Q_Advantage'!AK15+'5C1AF_JCFA-Laf'!AK15+'5C1W_Willow'!AK15+'5C1Z_LincolnPrep'!AK15+'5C1R_Iberville'!AK15+'5C1N_Delta'!AK15+'5C1S_LCColPrep'!AK15+'5C1T_Northeast'!AK15+'5C1U_AcadianaRen'!AK15+'5C1I_LAKey'!AK15+'5C1V_LafRen'!AK15+'5C1O_Impact'!AK15+'5C2_LAVCA'!AL15+'5C1H_Southwest'!AK15+'5C1G_JSClark'!AK15+'5C1Y_GEOPrep'!AK15+'5C1AI_Harmony'!AK15+'5C1AJ_Athlos'!AK15+'5C1AG_Collegiate'!AK15+'5C1M_GEOMidCity'!AK15+'5C1AK_NxtGen'!AK15+'5C1AL_RedRiver'!AK15+'5C1AM_Williams'!AK15+'5C1AN_StLandry'!AK15</f>
        <v>0</v>
      </c>
      <c r="AM15" s="224">
        <f>'5C1B_DArbonne'!AL15+'5C1A_Madison'!AL15+'5C1C_IntlHigh'!AL15+'5C3_UnvView'!AM15+'5C1F_LCCharter'!AL15+'5C1E_LFNO'!AL15+'5C1D_NOMMA'!AL15+'5C1AE_NobleMinds'!AL15+'5C1J_JCFAEast'!AL15+'5C1Q_Advantage'!AL15+'5C1AF_JCFA-Laf'!AL15+'5C1W_Willow'!AL15+'5C1Z_LincolnPrep'!AL15+'5C1R_Iberville'!AL15+'5C1N_Delta'!AL15+'5C1S_LCColPrep'!AL15+'5C1T_Northeast'!AL15+'5C1U_AcadianaRen'!AL15+'5C1I_LAKey'!AL15+'5C1V_LafRen'!AL15+'5C1O_Impact'!AL15+'5C2_LAVCA'!AM15+'5C1H_Southwest'!AL15+'5C1G_JSClark'!AL15+'5C1Y_GEOPrep'!AL15+'5C1AI_Harmony'!AL15+'5C1AJ_Athlos'!AL15+'5C1AG_Collegiate'!AL15+'5C1M_GEOMidCity'!AL15+'5C1AK_NxtGen'!AL15+'5C1AL_RedRiver'!AL15+'5C1AM_Williams'!AL15+'5C1AN_StLandry'!AL15</f>
        <v>1153567</v>
      </c>
      <c r="AN15" s="227">
        <f>'5C1B_DArbonne'!AM15+'5C1A_Madison'!AM15+'5C1C_IntlHigh'!AM15+'5C3_UnvView'!AN15+'5C1F_LCCharter'!AM15+'5C1E_LFNO'!AM15+'5C1D_NOMMA'!AM15+'5C1AE_NobleMinds'!AM15+'5C1J_JCFAEast'!AM15+'5C1Q_Advantage'!AM15+'5C1AF_JCFA-Laf'!AM15+'5C1W_Willow'!AM15+'5C1Z_LincolnPrep'!AM15+'5C1R_Iberville'!AM15+'5C1N_Delta'!AM15+'5C1S_LCColPrep'!AM15+'5C1T_Northeast'!AM15+'5C1U_AcadianaRen'!AM15+'5C1I_LAKey'!AM15+'5C1V_LafRen'!AM15+'5C1O_Impact'!AM15+'5C2_LAVCA'!AN15+'5C1H_Southwest'!AM15+'5C1G_JSClark'!AM15+'5C1Y_GEOPrep'!AM15+'5C1AI_Harmony'!AM15+'5C1AJ_Athlos'!AM15+'5C1AG_Collegiate'!AM15+'5C1M_GEOMidCity'!AM15+'5C1AK_NxtGen'!AM15+'5C1AL_RedRiver'!AM15+'5C1AM_Williams'!AM15+'5C1AN_StLandry'!AM15</f>
        <v>-2884</v>
      </c>
      <c r="AO15" s="224">
        <f>'5C1B_DArbonne'!AN15+'5C1A_Madison'!AN15+'5C1C_IntlHigh'!AN15+'5C3_UnvView'!AO15+'5C1F_LCCharter'!AN15+'5C1E_LFNO'!AN15+'5C1D_NOMMA'!AN15+'5C1AE_NobleMinds'!AN15+'5C1J_JCFAEast'!AN15+'5C1Q_Advantage'!AN15+'5C1AF_JCFA-Laf'!AN15+'5C1W_Willow'!AN15+'5C1Z_LincolnPrep'!AN15+'5C1R_Iberville'!AN15+'5C1N_Delta'!AN15+'5C1S_LCColPrep'!AN15+'5C1T_Northeast'!AN15+'5C1U_AcadianaRen'!AN15+'5C1I_LAKey'!AN15+'5C1V_LafRen'!AN15+'5C1O_Impact'!AN15+'5C2_LAVCA'!AO15+'5C1H_Southwest'!AN15+'5C1G_JSClark'!AN15+'5C1Y_GEOPrep'!AN15+'5C1AI_Harmony'!AN15+'5C1AJ_Athlos'!AN15+'5C1AG_Collegiate'!AN15+'5C1M_GEOMidCity'!AN15+'5C1AK_NxtGen'!AN15+'5C1AL_RedRiver'!AN15+'5C1AM_Williams'!AN15+'5C1AN_StLandry'!AN15</f>
        <v>0</v>
      </c>
      <c r="AP15" s="225">
        <f>'5C1B_DArbonne'!AO15+'5C1A_Madison'!AO15+'5C1C_IntlHigh'!AO15+'5C3_UnvView'!AP15+'5C1F_LCCharter'!AO15+'5C1E_LFNO'!AO15+'5C1D_NOMMA'!AO15+'5C1AE_NobleMinds'!AO15+'5C1J_JCFAEast'!AO15+'5C1Q_Advantage'!AO15+'5C1AF_JCFA-Laf'!AO15+'5C1W_Willow'!AO15+'5C1Z_LincolnPrep'!AO15+'5C1R_Iberville'!AO15+'5C1N_Delta'!AO15+'5C1S_LCColPrep'!AO15+'5C1T_Northeast'!AO15+'5C1U_AcadianaRen'!AO15+'5C1I_LAKey'!AO15+'5C1V_LafRen'!AO15+'5C1O_Impact'!AO15+'5C2_LAVCA'!AP15+'5C1H_Southwest'!AO15+'5C1G_JSClark'!AO15+'5C1Y_GEOPrep'!AO15+'5C1AI_Harmony'!AO15+'5C1AJ_Athlos'!AO15+'5C1AG_Collegiate'!AO15+'5C1M_GEOMidCity'!AO15+'5C1AK_NxtGen'!AO15+'5C1AL_RedRiver'!AO15+'5C1AM_Williams'!AO15+'5C1AN_StLandry'!AO15</f>
        <v>0</v>
      </c>
      <c r="AQ15" s="224">
        <f>'5C1B_DArbonne'!AP15+'5C1A_Madison'!AP15+'5C1C_IntlHigh'!AP15+'5C3_UnvView'!AQ15+'5C1F_LCCharter'!AP15+'5C1E_LFNO'!AP15+'5C1D_NOMMA'!AP15+'5C1AE_NobleMinds'!AP15+'5C1J_JCFAEast'!AP15+'5C1Q_Advantage'!AP15+'5C1AF_JCFA-Laf'!AP15+'5C1W_Willow'!AP15+'5C1Z_LincolnPrep'!AP15+'5C1R_Iberville'!AP15+'5C1N_Delta'!AP15+'5C1S_LCColPrep'!AP15+'5C1T_Northeast'!AP15+'5C1U_AcadianaRen'!AP15+'5C1I_LAKey'!AP15+'5C1V_LafRen'!AP15+'5C1O_Impact'!AP15+'5C2_LAVCA'!AQ15+'5C1H_Southwest'!AP15+'5C1G_JSClark'!AP15+'5C1Y_GEOPrep'!AP15+'5C1AI_Harmony'!AP15+'5C1AJ_Athlos'!AP15+'5C1AG_Collegiate'!AP15+'5C1M_GEOMidCity'!AP15+'5C1AK_NxtGen'!AP15+'5C1AL_RedRiver'!AP15+'5C1AM_Williams'!AP15+'5C1AN_StLandry'!AP15</f>
        <v>1150683</v>
      </c>
      <c r="AR15" s="225">
        <f>'5C1B_DArbonne'!AQ15+'5C1A_Madison'!AQ15+'5C1C_IntlHigh'!AQ15+'5C3_UnvView'!AR15+'5C1F_LCCharter'!AQ15+'5C1E_LFNO'!AQ15+'5C1D_NOMMA'!AQ15+'5C1AE_NobleMinds'!AQ15+'5C1J_JCFAEast'!AQ15+'5C1Q_Advantage'!AQ15+'5C1AF_JCFA-Laf'!AQ15+'5C1W_Willow'!AQ15+'5C1Z_LincolnPrep'!AQ15+'5C1R_Iberville'!AQ15+'5C1N_Delta'!AQ15+'5C1S_LCColPrep'!AQ15+'5C1T_Northeast'!AQ15+'5C1U_AcadianaRen'!AQ15+'5C1I_LAKey'!AQ15+'5C1V_LafRen'!AQ15+'5C1O_Impact'!AQ15+'5C2_LAVCA'!AR15+'5C1H_Southwest'!AQ15+'5C1G_JSClark'!AQ15+'5C1Y_GEOPrep'!AQ15+'5C1AI_Harmony'!AQ15+'5C1AJ_Athlos'!AQ15+'5C1AG_Collegiate'!AQ15+'5C1M_GEOMidCity'!AQ15+'5C1AK_NxtGen'!AQ15+'5C1AL_RedRiver'!AQ15+'5C1AM_Williams'!AQ15+'5C1AN_StLandry'!AQ15</f>
        <v>0</v>
      </c>
      <c r="AS15" s="225">
        <f>'5C1B_DArbonne'!AR15+'5C1A_Madison'!AR15+'5C1C_IntlHigh'!AR15+'5C3_UnvView'!AS15+'5C1F_LCCharter'!AR15+'5C1E_LFNO'!AR15+'5C1D_NOMMA'!AR15+'5C1AE_NobleMinds'!AR15+'5C1J_JCFAEast'!AR15+'5C1Q_Advantage'!AR15+'5C1AF_JCFA-Laf'!AR15+'5C1W_Willow'!AR15+'5C1Z_LincolnPrep'!AR15+'5C1R_Iberville'!AR15+'5C1N_Delta'!AR15+'5C1S_LCColPrep'!AR15+'5C1T_Northeast'!AR15+'5C1U_AcadianaRen'!AR15+'5C1I_LAKey'!AR15+'5C1V_LafRen'!AR15+'5C1O_Impact'!AR15+'5C2_LAVCA'!AS15+'5C1H_Southwest'!AR15+'5C1G_JSClark'!AR15+'5C1Y_GEOPrep'!AR15+'5C1AI_Harmony'!AR15+'5C1AJ_Athlos'!AR15+'5C1AG_Collegiate'!AR15+'5C1M_GEOMidCity'!AR15+'5C1AK_NxtGen'!AR15+'5C1AL_RedRiver'!AR15+'5C1AM_Williams'!AR15+'5C1AN_StLandry'!AR15</f>
        <v>0</v>
      </c>
      <c r="AT15" s="224">
        <f>'5C1B_DArbonne'!AS15+'5C1A_Madison'!AS15+'5C1C_IntlHigh'!AS15+'5C3_UnvView'!AT15+'5C1F_LCCharter'!AS15+'5C1E_LFNO'!AS15+'5C1D_NOMMA'!AS15+'5C1AE_NobleMinds'!AS15+'5C1J_JCFAEast'!AS15+'5C1Q_Advantage'!AS15+'5C1AF_JCFA-Laf'!AS15+'5C1W_Willow'!AS15+'5C1Z_LincolnPrep'!AS15+'5C1R_Iberville'!AS15+'5C1N_Delta'!AS15+'5C1S_LCColPrep'!AS15+'5C1T_Northeast'!AS15+'5C1U_AcadianaRen'!AS15+'5C1I_LAKey'!AS15+'5C1V_LafRen'!AS15+'5C1O_Impact'!AS15+'5C2_LAVCA'!AT15+'5C1H_Southwest'!AS15+'5C1G_JSClark'!AS15+'5C1Y_GEOPrep'!AS15+'5C1AI_Harmony'!AS15+'5C1AJ_Athlos'!AS15+'5C1AG_Collegiate'!AS15+'5C1M_GEOMidCity'!AS15+'5C1AK_NxtGen'!AS15+'5C1AL_RedRiver'!AS15+'5C1AM_Williams'!AS15+'5C1AN_StLandry'!AS15</f>
        <v>87472</v>
      </c>
      <c r="AU15" s="802">
        <f t="shared" si="2"/>
        <v>1150683</v>
      </c>
      <c r="AV15" s="803">
        <f t="shared" si="3"/>
        <v>87472</v>
      </c>
      <c r="AW15" s="217">
        <f>'5C1B_DArbonne'!AV15+'5C1A_Madison'!AV15+'5C1C_IntlHigh'!AV15+'5C3_UnvView'!AW15+'5C1F_LCCharter'!AV15+'5C1E_LFNO'!AV15+'5C1D_NOMMA'!AV15+'5C1AE_NobleMinds'!AV15+'5C1J_JCFAEast'!AV15+'5C1Q_Advantage'!AV15+'5C1AF_JCFA-Laf'!AV15+'5C1W_Willow'!AV15+'5C1Z_LincolnPrep'!AV15+'5C1R_Iberville'!AV15+'5C1N_Delta'!AV15+'5C1S_LCColPrep'!AV15+'5C1T_Northeast'!AV15+'5C1U_AcadianaRen'!AV15+'5C1I_LAKey'!AV15+'5C1V_LafRen'!AV15+'5C1O_Impact'!AV15+'5C2_LAVCA'!AW15+'5C1H_Southwest'!AV15+'5C1G_JSClark'!AV15+'5C1Y_GEOPrep'!AV15+'5C1AI_Harmony'!AV15+'5C1AJ_Athlos'!AV15+'5C1AG_Collegiate'!AV15+'5C1M_GEOMidCity'!AV15+'5C1AK_NxtGen'!AV15+'5C1AL_RedRiver'!AV15+'5C1AM_Williams'!AV15+'5C1AN_StLandry'!AV15</f>
        <v>2884</v>
      </c>
      <c r="AX15" s="217"/>
      <c r="AY15" s="217">
        <f t="shared" si="4"/>
        <v>2884</v>
      </c>
    </row>
    <row r="16" spans="1:51" ht="16.149999999999999" customHeight="1" x14ac:dyDescent="0.2">
      <c r="A16" s="422">
        <v>10</v>
      </c>
      <c r="B16" s="228" t="s">
        <v>14</v>
      </c>
      <c r="C16" s="229">
        <f>'5C1B_DArbonne'!C16+'5C1A_Madison'!C16+'5C1C_IntlHigh'!C16+'5C3_UnvView'!C16+'5C1F_LCCharter'!C16+'5C1E_LFNO'!C16+'5C1D_NOMMA'!C16+'5C1AE_NobleMinds'!C16+'5C1J_JCFAEast'!C16+'5C1Q_Advantage'!C16+'5C1AF_JCFA-Laf'!C16+'5C1W_Willow'!C16+'5C1Z_LincolnPrep'!C16+'5C1R_Iberville'!C16+'5C1N_Delta'!C16+'5C1S_LCColPrep'!C16+'5C1T_Northeast'!C16+'5C1U_AcadianaRen'!C16+'5C1I_LAKey'!C16+'5C1V_LafRen'!C16+'5C1O_Impact'!C16+'5C2_LAVCA'!C16+'5C1H_Southwest'!C16+'5C1G_JSClark'!C16+'5C1Y_GEOPrep'!C16+'5C1AI_Harmony'!C16+'5C1AJ_Athlos'!C16+'5C1AG_Collegiate'!C16+'5C1M_GEOMidCity'!C16+'5C1AK_NxtGen'!C16+'5C1AL_RedRiver'!C16+'5C1AM_Williams'!C16+'5C1AN_StLandry'!C16</f>
        <v>0</v>
      </c>
      <c r="D16" s="230">
        <f>'9_Per Pupil Summary'!H15</f>
        <v>3290.5789416911803</v>
      </c>
      <c r="E16" s="231">
        <f>'5C1B_DArbonne'!E16+'5C1A_Madison'!E16+'5C1C_IntlHigh'!E16+'5C3_UnvView'!E16+'5C1F_LCCharter'!E16+'5C1E_LFNO'!E16+'5C1D_NOMMA'!E16+'5C1AE_NobleMinds'!E16+'5C1J_JCFAEast'!E16+'5C1Q_Advantage'!E16+'5C1AF_JCFA-Laf'!E16+'5C1W_Willow'!E16+'5C1Z_LincolnPrep'!E16+'5C1R_Iberville'!E16+'5C1N_Delta'!E16+'5C1S_LCColPrep'!E16+'5C1T_Northeast'!E16+'5C1U_AcadianaRen'!E16+'5C1I_LAKey'!E16+'5C1V_LafRen'!E16+'5C1O_Impact'!E16+'5C2_LAVCA'!E16+'5C1H_Southwest'!E16+'5C1G_JSClark'!E16+'5C1Y_GEOPrep'!E16+'5C1AI_Harmony'!E16+'5C1AJ_Athlos'!E16+'5C1AG_Collegiate'!E16+'5C1M_GEOMidCity'!E16+'5C1AK_NxtGen'!E16+'5C1AL_RedRiver'!E16+'5C1AM_Williams'!E16+'5C1AN_StLandry'!E16</f>
        <v>0</v>
      </c>
      <c r="F16" s="232">
        <f>'5C1B_DArbonne'!F16+'5C1A_Madison'!F16+'5C1C_IntlHigh'!F16+'5C3_UnvView'!F16+'5C1F_LCCharter'!F16+'5C1E_LFNO'!F16+'5C1D_NOMMA'!F16+'5C1AE_NobleMinds'!F16+'5C1J_JCFAEast'!F16+'5C1Q_Advantage'!F16+'5C1AF_JCFA-Laf'!F16+'5C1W_Willow'!F16+'5C1Z_LincolnPrep'!F16+'5C1R_Iberville'!F16+'5C1N_Delta'!F16+'5C1S_LCColPrep'!F16+'5C1T_Northeast'!F16+'5C1U_AcadianaRen'!F16+'5C1I_LAKey'!F16+'5C1V_LafRen'!F16+'5C1O_Impact'!F16+'5C2_LAVCA'!F16+'5C1H_Southwest'!F16+'5C1G_JSClark'!F16+'5C1Y_GEOPrep'!F16+'5C1AI_Harmony'!F16+'5C1AJ_Athlos'!F16+'5C1AG_Collegiate'!F16+'5C1M_GEOMidCity'!F16+'5C1AK_NxtGen'!F16+'5C1AL_RedRiver'!F16+'5C1AM_Williams'!F16+'5C1AN_StLandry'!F16</f>
        <v>0</v>
      </c>
      <c r="G16" s="230">
        <f>'9_Per Pupil Summary'!I15</f>
        <v>468.4199679016063</v>
      </c>
      <c r="H16" s="231">
        <f>'5C1B_DArbonne'!H16+'5C1A_Madison'!H16+'5C1C_IntlHigh'!H16+'5C3_UnvView'!H16+'5C1F_LCCharter'!H16+'5C1E_LFNO'!H16+'5C1D_NOMMA'!H16+'5C1AE_NobleMinds'!H16+'5C1J_JCFAEast'!H16+'5C1Q_Advantage'!H16+'5C1AF_JCFA-Laf'!H16+'5C1W_Willow'!H16+'5C1Z_LincolnPrep'!H16+'5C1R_Iberville'!H16+'5C1N_Delta'!H16+'5C1S_LCColPrep'!H16+'5C1T_Northeast'!H16+'5C1U_AcadianaRen'!H16+'5C1I_LAKey'!H16+'5C1V_LafRen'!H16+'5C1O_Impact'!H16+'5C2_LAVCA'!H16+'5C1H_Southwest'!H16+'5C1G_JSClark'!H16+'5C1Y_GEOPrep'!H16+'5C1AI_Harmony'!H16+'5C1AJ_Athlos'!H16+'5C1AG_Collegiate'!H16+'5C1M_GEOMidCity'!H16+'5C1AK_NxtGen'!H16+'5C1AL_RedRiver'!H16+'5C1AM_Williams'!H16+'5C1AN_StLandry'!H16</f>
        <v>0</v>
      </c>
      <c r="I16" s="232">
        <f>'5C1B_DArbonne'!I16+'5C1A_Madison'!I16+'5C1C_IntlHigh'!I16+'5C3_UnvView'!I16+'5C1F_LCCharter'!I16+'5C1E_LFNO'!I16+'5C1D_NOMMA'!I16+'5C1AE_NobleMinds'!I16+'5C1J_JCFAEast'!I16+'5C1Q_Advantage'!I16+'5C1AF_JCFA-Laf'!I16+'5C1W_Willow'!I16+'5C1Z_LincolnPrep'!I16+'5C1R_Iberville'!I16+'5C1N_Delta'!I16+'5C1S_LCColPrep'!I16+'5C1T_Northeast'!I16+'5C1U_AcadianaRen'!I16+'5C1I_LAKey'!I16+'5C1V_LafRen'!I16+'5C1O_Impact'!I16+'5C2_LAVCA'!I16+'5C1H_Southwest'!I16+'5C1G_JSClark'!I16+'5C1Y_GEOPrep'!I16+'5C1AI_Harmony'!I16+'5C1AJ_Athlos'!I16+'5C1AG_Collegiate'!I16+'5C1M_GEOMidCity'!I16+'5C1AK_NxtGen'!I16+'5C1AL_RedRiver'!I16+'5C1AM_Williams'!I16+'5C1AN_StLandry'!I16</f>
        <v>0</v>
      </c>
      <c r="J16" s="230">
        <f>'9_Per Pupil Summary'!J15</f>
        <v>127.75090033680171</v>
      </c>
      <c r="K16" s="231">
        <f>'5C1B_DArbonne'!K16+'5C1A_Madison'!K16+'5C1C_IntlHigh'!K16+'5C3_UnvView'!K16+'5C1F_LCCharter'!K16+'5C1E_LFNO'!K16+'5C1D_NOMMA'!K16+'5C1AE_NobleMinds'!K16+'5C1J_JCFAEast'!K16+'5C1Q_Advantage'!K16+'5C1AF_JCFA-Laf'!K16+'5C1W_Willow'!K16+'5C1Z_LincolnPrep'!K16+'5C1R_Iberville'!K16+'5C1N_Delta'!K16+'5C1S_LCColPrep'!K16+'5C1T_Northeast'!K16+'5C1U_AcadianaRen'!K16+'5C1I_LAKey'!K16+'5C1V_LafRen'!K16+'5C1O_Impact'!K16+'5C2_LAVCA'!K16+'5C1H_Southwest'!K16+'5C1G_JSClark'!K16+'5C1Y_GEOPrep'!K16+'5C1AI_Harmony'!K16+'5C1AJ_Athlos'!K16+'5C1AG_Collegiate'!K16+'5C1M_GEOMidCity'!K16+'5C1AK_NxtGen'!K16+'5C1AL_RedRiver'!K16+'5C1AM_Williams'!K16+'5C1AN_StLandry'!K16</f>
        <v>0</v>
      </c>
      <c r="L16" s="232">
        <f>'5C1B_DArbonne'!L16+'5C1A_Madison'!L16+'5C1C_IntlHigh'!L16+'5C3_UnvView'!L16+'5C1F_LCCharter'!L16+'5C1E_LFNO'!L16+'5C1D_NOMMA'!L16+'5C1AE_NobleMinds'!L16+'5C1J_JCFAEast'!L16+'5C1Q_Advantage'!L16+'5C1AF_JCFA-Laf'!L16+'5C1W_Willow'!L16+'5C1Z_LincolnPrep'!L16+'5C1R_Iberville'!L16+'5C1N_Delta'!L16+'5C1S_LCColPrep'!L16+'5C1T_Northeast'!L16+'5C1U_AcadianaRen'!L16+'5C1I_LAKey'!L16+'5C1V_LafRen'!L16+'5C1O_Impact'!L16+'5C2_LAVCA'!L16+'5C1H_Southwest'!L16+'5C1G_JSClark'!L16+'5C1Y_GEOPrep'!L16+'5C1AI_Harmony'!L16+'5C1AJ_Athlos'!L16+'5C1AG_Collegiate'!L16+'5C1M_GEOMidCity'!L16+'5C1AK_NxtGen'!L16+'5C1AL_RedRiver'!L16+'5C1AM_Williams'!L16+'5C1AN_StLandry'!L16</f>
        <v>0</v>
      </c>
      <c r="M16" s="230">
        <f>'9_Per Pupil Summary'!K15</f>
        <v>3193.7725084200424</v>
      </c>
      <c r="N16" s="231">
        <f>'5C1B_DArbonne'!N16+'5C1A_Madison'!N16+'5C1C_IntlHigh'!N16+'5C3_UnvView'!N16+'5C1F_LCCharter'!N16+'5C1E_LFNO'!N16+'5C1D_NOMMA'!N16+'5C1AE_NobleMinds'!N16+'5C1J_JCFAEast'!N16+'5C1Q_Advantage'!N16+'5C1AF_JCFA-Laf'!N16+'5C1W_Willow'!N16+'5C1Z_LincolnPrep'!N16+'5C1R_Iberville'!N16+'5C1N_Delta'!N16+'5C1S_LCColPrep'!N16+'5C1T_Northeast'!N16+'5C1U_AcadianaRen'!N16+'5C1I_LAKey'!N16+'5C1V_LafRen'!N16+'5C1O_Impact'!N16+'5C2_LAVCA'!N16+'5C1H_Southwest'!N16+'5C1G_JSClark'!N16+'5C1Y_GEOPrep'!N16+'5C1AI_Harmony'!N16+'5C1AJ_Athlos'!N16+'5C1AG_Collegiate'!N16+'5C1M_GEOMidCity'!N16+'5C1AK_NxtGen'!N16+'5C1AL_RedRiver'!N16+'5C1AM_Williams'!N16+'5C1AN_StLandry'!N16</f>
        <v>0</v>
      </c>
      <c r="O16" s="232">
        <f>'5C1B_DArbonne'!O16+'5C1A_Madison'!O16+'5C1C_IntlHigh'!O16+'5C3_UnvView'!O16+'5C1F_LCCharter'!O16+'5C1E_LFNO'!O16+'5C1D_NOMMA'!O16+'5C1AE_NobleMinds'!O16+'5C1J_JCFAEast'!O16+'5C1Q_Advantage'!O16+'5C1AF_JCFA-Laf'!O16+'5C1W_Willow'!O16+'5C1Z_LincolnPrep'!O16+'5C1R_Iberville'!O16+'5C1N_Delta'!O16+'5C1S_LCColPrep'!O16+'5C1T_Northeast'!O16+'5C1U_AcadianaRen'!O16+'5C1I_LAKey'!O16+'5C1V_LafRen'!O16+'5C1O_Impact'!O16+'5C2_LAVCA'!O16+'5C1H_Southwest'!O16+'5C1G_JSClark'!O16+'5C1Y_GEOPrep'!O16+'5C1AI_Harmony'!O16+'5C1AJ_Athlos'!O16+'5C1AG_Collegiate'!O16+'5C1M_GEOMidCity'!O16+'5C1AK_NxtGen'!O16+'5C1AL_RedRiver'!O16+'5C1AM_Williams'!O16+'5C1AN_StLandry'!O16</f>
        <v>0</v>
      </c>
      <c r="P16" s="230">
        <f>'9_Per Pupil Summary'!L15</f>
        <v>1277.5090033680171</v>
      </c>
      <c r="Q16" s="231">
        <f>'5C1B_DArbonne'!Q16+'5C1A_Madison'!Q16+'5C1C_IntlHigh'!Q16+'5C3_UnvView'!Q16+'5C1F_LCCharter'!Q16+'5C1E_LFNO'!Q16+'5C1D_NOMMA'!Q16+'5C1AE_NobleMinds'!Q16+'5C1J_JCFAEast'!Q16+'5C1Q_Advantage'!Q16+'5C1AF_JCFA-Laf'!Q16+'5C1W_Willow'!Q16+'5C1Z_LincolnPrep'!Q16+'5C1R_Iberville'!Q16+'5C1N_Delta'!Q16+'5C1S_LCColPrep'!Q16+'5C1T_Northeast'!Q16+'5C1U_AcadianaRen'!Q16+'5C1I_LAKey'!Q16+'5C1V_LafRen'!Q16+'5C1O_Impact'!Q16+'5C2_LAVCA'!Q16+'5C1H_Southwest'!Q16+'5C1G_JSClark'!Q16+'5C1Y_GEOPrep'!Q16+'5C1AI_Harmony'!Q16+'5C1AJ_Athlos'!Q16+'5C1AG_Collegiate'!Q16+'5C1M_GEOMidCity'!Q16+'5C1AK_NxtGen'!Q16+'5C1AL_RedRiver'!Q16+'5C1AM_Williams'!Q16+'5C1AN_StLandry'!Q16</f>
        <v>0</v>
      </c>
      <c r="R16" s="233">
        <f>'5C1B_DArbonne'!R16+'5C1A_Madison'!R16+'5C1C_IntlHigh'!R16+'5C3_UnvView'!R16+'5C1F_LCCharter'!R16+'5C1E_LFNO'!R16+'5C1D_NOMMA'!R16+'5C1AE_NobleMinds'!R16+'5C1J_JCFAEast'!R16+'5C1Q_Advantage'!R16+'5C1AF_JCFA-Laf'!R16+'5C1W_Willow'!R16+'5C1Z_LincolnPrep'!R16+'5C1R_Iberville'!R16+'5C1N_Delta'!R16+'5C1S_LCColPrep'!R16+'5C1T_Northeast'!R16+'5C1U_AcadianaRen'!R16+'5C1I_LAKey'!R16+'5C1V_LafRen'!R16+'5C1O_Impact'!R16+'5C2_LAVCA'!R16+'5C1H_Southwest'!R16+'5C1G_JSClark'!R16+'5C1Y_GEOPrep'!R16+'5C1AI_Harmony'!R16+'5C1AJ_Athlos'!R16+'5C1AG_Collegiate'!R16+'5C1M_GEOMidCity'!R16+'5C1AK_NxtGen'!R16+'5C1AL_RedRiver'!R16+'5C1AM_Williams'!R16+'5C1AN_StLandry'!R16</f>
        <v>8450255</v>
      </c>
      <c r="S16" s="996">
        <f>'5C3_UnvView'!S16+'5C2_LAVCA'!S16</f>
        <v>57413</v>
      </c>
      <c r="T16" s="230">
        <f>'5C1B_DArbonne'!S16+'5C1A_Madison'!S16+'5C1C_IntlHigh'!S16+'5C3_UnvView'!T16+'5C1F_LCCharter'!S16+'5C1E_LFNO'!S16+'5C1D_NOMMA'!S16+'5C1AE_NobleMinds'!S16+'5C1J_JCFAEast'!S16+'5C1Q_Advantage'!S16+'5C1AF_JCFA-Laf'!S16+'5C1W_Willow'!S16+'5C1Z_LincolnPrep'!S16+'5C1R_Iberville'!S16+'5C1N_Delta'!S16+'5C1S_LCColPrep'!S16+'5C1T_Northeast'!S16+'5C1U_AcadianaRen'!S16+'5C1I_LAKey'!S16+'5C1V_LafRen'!S16+'5C1O_Impact'!S16+'5C2_LAVCA'!T16+'5C1H_Southwest'!S16+'5C1G_JSClark'!S16+'5C1Y_GEOPrep'!S16+'5C1AI_Harmony'!S16+'5C1AJ_Athlos'!S16+'5C1AG_Collegiate'!S16+'5C1M_GEOMidCity'!S16+'5C1AK_NxtGen'!S16+'5C1AL_RedRiver'!S16+'5C1AM_Williams'!S16+'5C1AN_StLandry'!S16</f>
        <v>-56983</v>
      </c>
      <c r="U16" s="230">
        <f>'5C1B_DArbonne'!T16+'5C1A_Madison'!T16+'5C1C_IntlHigh'!T16+'5C3_UnvView'!U16+'5C1F_LCCharter'!T16+'5C1E_LFNO'!T16+'5C1D_NOMMA'!T16+'5C1AE_NobleMinds'!T16+'5C1J_JCFAEast'!T16+'5C1Q_Advantage'!T16+'5C1AF_JCFA-Laf'!T16+'5C1W_Willow'!T16+'5C1Z_LincolnPrep'!T16+'5C1R_Iberville'!T16+'5C1N_Delta'!T16+'5C1S_LCColPrep'!T16+'5C1T_Northeast'!T16+'5C1U_AcadianaRen'!T16+'5C1I_LAKey'!T16+'5C1V_LafRen'!T16+'5C1O_Impact'!T16+'5C2_LAVCA'!U16+'5C1H_Southwest'!T16+'5C1G_JSClark'!T16+'5C1Y_GEOPrep'!T16+'5C1AI_Harmony'!T16+'5C1AJ_Athlos'!T16+'5C1AG_Collegiate'!T16+'5C1M_GEOMidCity'!T16+'5C1AK_NxtGen'!T16+'5C1AL_RedRiver'!T16+'5C1AM_Williams'!T16+'5C1AN_StLandry'!T16</f>
        <v>0</v>
      </c>
      <c r="V16" s="234">
        <f>'5C1B_DArbonne'!U16+'5C1A_Madison'!U16+'5C1C_IntlHigh'!U16+'5C3_UnvView'!V16+'5C1F_LCCharter'!U16+'5C1E_LFNO'!U16+'5C1D_NOMMA'!U16+'5C1AE_NobleMinds'!U16+'5C1J_JCFAEast'!U16+'5C1Q_Advantage'!U16+'5C1AF_JCFA-Laf'!U16+'5C1W_Willow'!U16+'5C1Z_LincolnPrep'!U16+'5C1R_Iberville'!U16+'5C1N_Delta'!U16+'5C1S_LCColPrep'!U16+'5C1T_Northeast'!U16+'5C1U_AcadianaRen'!U16+'5C1I_LAKey'!U16+'5C1V_LafRen'!U16+'5C1O_Impact'!U16+'5C2_LAVCA'!V16+'5C1H_Southwest'!U16+'5C1G_JSClark'!U16+'5C1Y_GEOPrep'!U16+'5C1AI_Harmony'!U16+'5C1AJ_Athlos'!U16+'5C1AG_Collegiate'!U16+'5C1M_GEOMidCity'!U16+'5C1AK_NxtGen'!U16+'5C1AL_RedRiver'!U16+'5C1AM_Williams'!U16+'5C1AN_StLandry'!U16</f>
        <v>0</v>
      </c>
      <c r="W16" s="233">
        <f>'5C1B_DArbonne'!V16+'5C1A_Madison'!V16+'5C1C_IntlHigh'!V16+'5C3_UnvView'!W16+'5C1F_LCCharter'!V16+'5C1E_LFNO'!V16+'5C1D_NOMMA'!V16+'5C1AE_NobleMinds'!V16+'5C1J_JCFAEast'!V16+'5C1Q_Advantage'!V16+'5C1AF_JCFA-Laf'!V16+'5C1W_Willow'!V16+'5C1Z_LincolnPrep'!V16+'5C1R_Iberville'!V16+'5C1N_Delta'!V16+'5C1S_LCColPrep'!V16+'5C1T_Northeast'!V16+'5C1U_AcadianaRen'!V16+'5C1I_LAKey'!V16+'5C1V_LafRen'!V16+'5C1O_Impact'!V16+'5C2_LAVCA'!W16+'5C1H_Southwest'!V16+'5C1G_JSClark'!V16+'5C1Y_GEOPrep'!V16+'5C1AI_Harmony'!V16+'5C1AJ_Athlos'!V16+'5C1AG_Collegiate'!V16+'5C1M_GEOMidCity'!V16+'5C1AK_NxtGen'!V16+'5C1AL_RedRiver'!V16+'5C1AM_Williams'!V16+'5C1AN_StLandry'!V16</f>
        <v>0</v>
      </c>
      <c r="X16" s="231">
        <f>'5C1B_DArbonne'!W16+'5C1A_Madison'!W16+'5C1C_IntlHigh'!W16+'5C3_UnvView'!X16+'5C1F_LCCharter'!W16+'5C1E_LFNO'!W16+'5C1D_NOMMA'!W16+'5C1AE_NobleMinds'!W16+'5C1J_JCFAEast'!W16+'5C1Q_Advantage'!W16+'5C1AF_JCFA-Laf'!W16+'5C1W_Willow'!W16+'5C1Z_LincolnPrep'!W16+'5C1R_Iberville'!W16+'5C1N_Delta'!W16+'5C1S_LCColPrep'!W16+'5C1T_Northeast'!W16+'5C1U_AcadianaRen'!W16+'5C1I_LAKey'!W16+'5C1V_LafRen'!W16+'5C1O_Impact'!W16+'5C2_LAVCA'!X16+'5C1H_Southwest'!W16+'5C1G_JSClark'!W16+'5C1Y_GEOPrep'!W16+'5C1AI_Harmony'!W16+'5C1AJ_Athlos'!W16+'5C1AG_Collegiate'!W16+'5C1M_GEOMidCity'!W16+'5C1AK_NxtGen'!W16+'5C1AL_RedRiver'!W16+'5C1AM_Williams'!W16+'5C1AN_StLandry'!W16</f>
        <v>0</v>
      </c>
      <c r="Y16" s="233">
        <f>'5C1B_DArbonne'!X16+'5C1A_Madison'!X16+'5C1C_IntlHigh'!X16+'5C3_UnvView'!Y16+'5C1F_LCCharter'!X16+'5C1E_LFNO'!X16+'5C1D_NOMMA'!X16+'5C1AE_NobleMinds'!X16+'5C1J_JCFAEast'!X16+'5C1Q_Advantage'!X16+'5C1AF_JCFA-Laf'!X16+'5C1W_Willow'!X16+'5C1Z_LincolnPrep'!X16+'5C1R_Iberville'!X16+'5C1N_Delta'!X16+'5C1S_LCColPrep'!X16+'5C1T_Northeast'!X16+'5C1U_AcadianaRen'!X16+'5C1I_LAKey'!X16+'5C1V_LafRen'!X16+'5C1O_Impact'!X16+'5C2_LAVCA'!Y16+'5C1H_Southwest'!X16+'5C1G_JSClark'!X16+'5C1Y_GEOPrep'!X16+'5C1AI_Harmony'!X16+'5C1AJ_Athlos'!X16+'5C1AG_Collegiate'!X16+'5C1M_GEOMidCity'!X16+'5C1AK_NxtGen'!X16+'5C1AL_RedRiver'!X16+'5C1AM_Williams'!X16+'5C1AN_StLandry'!X16</f>
        <v>0</v>
      </c>
      <c r="Z16" s="230">
        <f>'5C1B_DArbonne'!Y16+'5C1A_Madison'!Y16+'5C1C_IntlHigh'!Y16+'5C3_UnvView'!Z16+'5C1F_LCCharter'!Y16+'5C1E_LFNO'!Y16+'5C1D_NOMMA'!Y16+'5C1AE_NobleMinds'!Y16+'5C1J_JCFAEast'!Y16+'5C1Q_Advantage'!Y16+'5C1AF_JCFA-Laf'!Y16+'5C1W_Willow'!Y16+'5C1Z_LincolnPrep'!Y16+'5C1R_Iberville'!Y16+'5C1N_Delta'!Y16+'5C1S_LCColPrep'!Y16+'5C1T_Northeast'!Y16+'5C1U_AcadianaRen'!Y16+'5C1I_LAKey'!Y16+'5C1V_LafRen'!Y16+'5C1O_Impact'!Y16+'5C2_LAVCA'!Z16+'5C1H_Southwest'!Y16+'5C1G_JSClark'!Y16+'5C1Y_GEOPrep'!Y16+'5C1AI_Harmony'!Y16+'5C1AJ_Athlos'!Y16+'5C1AG_Collegiate'!Y16+'5C1M_GEOMidCity'!Y16+'5C1AK_NxtGen'!Y16+'5C1AL_RedRiver'!Y16+'5C1AM_Williams'!Y16+'5C1AN_StLandry'!Y16</f>
        <v>0</v>
      </c>
      <c r="AA16" s="233">
        <f>'5C1B_DArbonne'!Z16+'5C1A_Madison'!Z16+'5C1C_IntlHigh'!Z16+'5C3_UnvView'!AA16+'5C1F_LCCharter'!Z16+'5C1E_LFNO'!Z16+'5C1D_NOMMA'!Z16+'5C1AE_NobleMinds'!Z16+'5C1J_JCFAEast'!Z16+'5C1Q_Advantage'!Z16+'5C1AF_JCFA-Laf'!Z16+'5C1W_Willow'!Z16+'5C1Z_LincolnPrep'!Z16+'5C1R_Iberville'!Z16+'5C1N_Delta'!Z16+'5C1S_LCColPrep'!Z16+'5C1T_Northeast'!Z16+'5C1U_AcadianaRen'!Z16+'5C1I_LAKey'!Z16+'5C1V_LafRen'!Z16+'5C1O_Impact'!Z16+'5C2_LAVCA'!AA16+'5C1H_Southwest'!Z16+'5C1G_JSClark'!Z16+'5C1Y_GEOPrep'!Z16+'5C1AI_Harmony'!Z16+'5C1AJ_Athlos'!Z16+'5C1AG_Collegiate'!Z16+'5C1M_GEOMidCity'!Z16+'5C1AK_NxtGen'!Z16+'5C1AL_RedRiver'!Z16+'5C1AM_Williams'!Z16+'5C1AN_StLandry'!Z16</f>
        <v>0</v>
      </c>
      <c r="AB16" s="236">
        <f>'5C1B_DArbonne'!AA16+'5C1A_Madison'!AA16+'5C1C_IntlHigh'!AA16+'5C3_UnvView'!AB16+'5C1F_LCCharter'!AA16+'5C1E_LFNO'!AA16+'5C1D_NOMMA'!AA16+'5C1AE_NobleMinds'!AA16+'5C1J_JCFAEast'!AA16+'5C1Q_Advantage'!AA16+'5C1AF_JCFA-Laf'!AA16+'5C1W_Willow'!AA16+'5C1Z_LincolnPrep'!AA16+'5C1R_Iberville'!AA16+'5C1N_Delta'!AA16+'5C1S_LCColPrep'!AA16+'5C1T_Northeast'!AA16+'5C1U_AcadianaRen'!AA16+'5C1I_LAKey'!AA16+'5C1V_LafRen'!AA16+'5C1O_Impact'!AA16+'5C2_LAVCA'!AB16+'5C1H_Southwest'!AA16+'5C1G_JSClark'!AA16+'5C1Y_GEOPrep'!AA16+'5C1AI_Harmony'!AA16+'5C1AJ_Athlos'!AA16+'5C1AG_Collegiate'!AA16+'5C1M_GEOMidCity'!AA16+'5C1AK_NxtGen'!AA16+'5C1AL_RedRiver'!AA16+'5C1AM_Williams'!AA16+'5C1AN_StLandry'!AA16</f>
        <v>0</v>
      </c>
      <c r="AC16" s="230">
        <f>'5C1B_DArbonne'!AB16+'5C1A_Madison'!AB16+'5C1C_IntlHigh'!AB16+'5C3_UnvView'!AC16+'5C1F_LCCharter'!AB16+'5C1E_LFNO'!AB16+'5C1D_NOMMA'!AB16+'5C1AE_NobleMinds'!AB16+'5C1J_JCFAEast'!AB16+'5C1Q_Advantage'!AB16+'5C1AF_JCFA-Laf'!AB16+'5C1W_Willow'!AB16+'5C1Z_LincolnPrep'!AB16+'5C1R_Iberville'!AB16+'5C1N_Delta'!AB16+'5C1S_LCColPrep'!AB16+'5C1T_Northeast'!AB16+'5C1U_AcadianaRen'!AB16+'5C1I_LAKey'!AB16+'5C1V_LafRen'!AB16+'5C1O_Impact'!AB16+'5C2_LAVCA'!AC16+'5C1H_Southwest'!AB16+'5C1G_JSClark'!AB16+'5C1Y_GEOPrep'!AB16+'5C1AI_Harmony'!AB16+'5C1AJ_Athlos'!AB16+'5C1AG_Collegiate'!AB16+'5C1M_GEOMidCity'!AB16+'5C1AK_NxtGen'!AB16+'5C1AL_RedRiver'!AB16+'5C1AM_Williams'!AB16+'5C1AN_StLandry'!AB16</f>
        <v>0</v>
      </c>
      <c r="AD16" s="237">
        <f>'5C1B_DArbonne'!AC16+'5C1A_Madison'!AC16+'5C1C_IntlHigh'!AC16+'5C3_UnvView'!AD16+'5C1F_LCCharter'!AC16+'5C1E_LFNO'!AC16+'5C1D_NOMMA'!AC16+'5C1AE_NobleMinds'!AC16+'5C1J_JCFAEast'!AC16+'5C1Q_Advantage'!AC16+'5C1AF_JCFA-Laf'!AC16+'5C1W_Willow'!AC16+'5C1Z_LincolnPrep'!AC16+'5C1R_Iberville'!AC16+'5C1N_Delta'!AC16+'5C1S_LCColPrep'!AC16+'5C1T_Northeast'!AC16+'5C1U_AcadianaRen'!AC16+'5C1I_LAKey'!AC16+'5C1V_LafRen'!AC16+'5C1O_Impact'!AC16+'5C2_LAVCA'!AD16+'5C1H_Southwest'!AC16+'5C1G_JSClark'!AC16+'5C1Y_GEOPrep'!AC16+'5C1AI_Harmony'!AC16+'5C1AJ_Athlos'!AC16+'5C1AG_Collegiate'!AC16+'5C1M_GEOMidCity'!AC16+'5C1AK_NxtGen'!AC16+'5C1AL_RedRiver'!AC16+'5C1AM_Williams'!AC16+'5C1AN_StLandry'!AC16</f>
        <v>0</v>
      </c>
      <c r="AE16" s="237">
        <f>'5C1B_DArbonne'!AD16+'5C1A_Madison'!AD16+'5C1C_IntlHigh'!AD16+'5C3_UnvView'!AE16+'5C1F_LCCharter'!AD16+'5C1E_LFNO'!AD16+'5C1D_NOMMA'!AD16+'5C1AE_NobleMinds'!AD16+'5C1J_JCFAEast'!AD16+'5C1Q_Advantage'!AD16+'5C1AF_JCFA-Laf'!AD16+'5C1W_Willow'!AD16+'5C1Z_LincolnPrep'!AD16+'5C1R_Iberville'!AD16+'5C1N_Delta'!AD16+'5C1S_LCColPrep'!AD16+'5C1T_Northeast'!AD16+'5C1U_AcadianaRen'!AD16+'5C1I_LAKey'!AD16+'5C1V_LafRen'!AD16+'5C1O_Impact'!AD16+'5C2_LAVCA'!AE16+'5C1H_Southwest'!AD16+'5C1G_JSClark'!AD16+'5C1Y_GEOPrep'!AD16+'5C1AI_Harmony'!AD16+'5C1AJ_Athlos'!AD16+'5C1AG_Collegiate'!AD16+'5C1M_GEOMidCity'!AD16+'5C1AK_NxtGen'!AD16+'5C1AL_RedRiver'!AD16+'5C1AM_Williams'!AD16+'5C1AN_StLandry'!AD16</f>
        <v>0</v>
      </c>
      <c r="AF16" s="238">
        <f>'9_Per Pupil Summary'!N15</f>
        <v>8404</v>
      </c>
      <c r="AG16" s="239">
        <f>'5C1B_DArbonne'!AF16+'5C1A_Madison'!AF16+'5C1C_IntlHigh'!AF16+'5C3_UnvView'!AG16+'5C1F_LCCharter'!AF16+'5C1E_LFNO'!AF16+'5C1D_NOMMA'!AF16+'5C1AE_NobleMinds'!AF16+'5C1J_JCFAEast'!AF16+'5C1Q_Advantage'!AF16+'5C1AF_JCFA-Laf'!AF16+'5C1W_Willow'!AF16+'5C1Z_LincolnPrep'!AF16+'5C1R_Iberville'!AF16+'5C1N_Delta'!AF16+'5C1S_LCColPrep'!AF16+'5C1T_Northeast'!AF16+'5C1U_AcadianaRen'!AF16+'5C1I_LAKey'!AF16+'5C1V_LafRen'!AF16+'5C1O_Impact'!AF16+'5C2_LAVCA'!AG16+'5C1H_Southwest'!AF16+'5C1G_JSClark'!AF16+'5C1Y_GEOPrep'!AF16+'5C1AI_Harmony'!AF16+'5C1AJ_Athlos'!AF16+'5C1AG_Collegiate'!AF16+'5C1M_GEOMidCity'!AF16+'5C1AK_NxtGen'!AF16+'5C1AL_RedRiver'!AF16+'5C1AM_Williams'!AF16+'5C1AN_StLandry'!AF16</f>
        <v>0</v>
      </c>
      <c r="AH16" s="229">
        <f>'5C1B_DArbonne'!AG16+'5C1A_Madison'!AG16+'5C1C_IntlHigh'!AG16+'5C3_UnvView'!AH16+'5C1F_LCCharter'!AG16+'5C1E_LFNO'!AG16+'5C1D_NOMMA'!AG16+'5C1AE_NobleMinds'!AG16+'5C1J_JCFAEast'!AG16+'5C1Q_Advantage'!AG16+'5C1AF_JCFA-Laf'!AG16+'5C1W_Willow'!AG16+'5C1Z_LincolnPrep'!AG16+'5C1R_Iberville'!AG16+'5C1N_Delta'!AG16+'5C1S_LCColPrep'!AG16+'5C1T_Northeast'!AG16+'5C1U_AcadianaRen'!AG16+'5C1I_LAKey'!AG16+'5C1V_LafRen'!AG16+'5C1O_Impact'!AG16+'5C2_LAVCA'!AH16+'5C1H_Southwest'!AG16+'5C1G_JSClark'!AG16+'5C1Y_GEOPrep'!AG16+'5C1AI_Harmony'!AG16+'5C1AJ_Athlos'!AG16+'5C1AG_Collegiate'!AG16+'5C1M_GEOMidCity'!AG16+'5C1AK_NxtGen'!AG16+'5C1AL_RedRiver'!AG16+'5C1AM_Williams'!AG16+'5C1AN_StLandry'!AG16</f>
        <v>0</v>
      </c>
      <c r="AI16" s="238">
        <f>'5C1B_DArbonne'!AH16+'5C1A_Madison'!AH16+'5C1C_IntlHigh'!AH16+'5C3_UnvView'!AI16+'5C1F_LCCharter'!AH16+'5C1E_LFNO'!AH16+'5C1D_NOMMA'!AH16+'5C1AE_NobleMinds'!AH16+'5C1J_JCFAEast'!AH16+'5C1Q_Advantage'!AH16+'5C1AF_JCFA-Laf'!AH16+'5C1W_Willow'!AH16+'5C1Z_LincolnPrep'!AH16+'5C1R_Iberville'!AH16+'5C1N_Delta'!AH16+'5C1S_LCColPrep'!AH16+'5C1T_Northeast'!AH16+'5C1U_AcadianaRen'!AH16+'5C1I_LAKey'!AH16+'5C1V_LafRen'!AH16+'5C1O_Impact'!AH16+'5C2_LAVCA'!AI16+'5C1H_Southwest'!AH16+'5C1G_JSClark'!AH16+'5C1Y_GEOPrep'!AH16+'5C1AI_Harmony'!AH16+'5C1AJ_Athlos'!AH16+'5C1AG_Collegiate'!AH16+'5C1M_GEOMidCity'!AH16+'5C1AK_NxtGen'!AH16+'5C1AL_RedRiver'!AH16+'5C1AM_Williams'!AH16+'5C1AN_StLandry'!AH16</f>
        <v>0</v>
      </c>
      <c r="AJ16" s="229">
        <f>'5C1B_DArbonne'!AI16+'5C1A_Madison'!AI16+'5C1C_IntlHigh'!AI16+'5C3_UnvView'!AJ16+'5C1F_LCCharter'!AI16+'5C1E_LFNO'!AI16+'5C1D_NOMMA'!AI16+'5C1AE_NobleMinds'!AI16+'5C1J_JCFAEast'!AI16+'5C1Q_Advantage'!AI16+'5C1AF_JCFA-Laf'!AI16+'5C1W_Willow'!AI16+'5C1Z_LincolnPrep'!AI16+'5C1R_Iberville'!AI16+'5C1N_Delta'!AI16+'5C1S_LCColPrep'!AI16+'5C1T_Northeast'!AI16+'5C1U_AcadianaRen'!AI16+'5C1I_LAKey'!AI16+'5C1V_LafRen'!AI16+'5C1O_Impact'!AI16+'5C2_LAVCA'!AJ16+'5C1H_Southwest'!AI16+'5C1G_JSClark'!AI16+'5C1Y_GEOPrep'!AI16+'5C1AI_Harmony'!AI16+'5C1AJ_Athlos'!AI16+'5C1AG_Collegiate'!AI16+'5C1M_GEOMidCity'!AI16+'5C1AK_NxtGen'!AI16+'5C1AL_RedRiver'!AI16+'5C1AM_Williams'!AI16+'5C1AN_StLandry'!AI16</f>
        <v>0</v>
      </c>
      <c r="AK16" s="240">
        <f>'5C1B_DArbonne'!AJ16+'5C1A_Madison'!AJ16+'5C1C_IntlHigh'!AJ16+'5C3_UnvView'!AK16+'5C1F_LCCharter'!AJ16+'5C1E_LFNO'!AJ16+'5C1D_NOMMA'!AJ16+'5C1AE_NobleMinds'!AJ16+'5C1J_JCFAEast'!AJ16+'5C1Q_Advantage'!AJ16+'5C1AF_JCFA-Laf'!AJ16+'5C1W_Willow'!AJ16+'5C1Z_LincolnPrep'!AJ16+'5C1R_Iberville'!AJ16+'5C1N_Delta'!AJ16+'5C1S_LCColPrep'!AJ16+'5C1T_Northeast'!AJ16+'5C1U_AcadianaRen'!AJ16+'5C1I_LAKey'!AJ16+'5C1V_LafRen'!AJ16+'5C1O_Impact'!AJ16+'5C2_LAVCA'!AK16+'5C1H_Southwest'!AJ16+'5C1G_JSClark'!AJ16+'5C1Y_GEOPrep'!AJ16+'5C1AI_Harmony'!AJ16+'5C1AJ_Athlos'!AJ16+'5C1AG_Collegiate'!AJ16+'5C1M_GEOMidCity'!AJ16+'5C1AK_NxtGen'!AJ16+'5C1AL_RedRiver'!AJ16+'5C1AM_Williams'!AJ16+'5C1AN_StLandry'!AJ16</f>
        <v>0</v>
      </c>
      <c r="AL16" s="241">
        <f>'5C1B_DArbonne'!AK16+'5C1A_Madison'!AK16+'5C1C_IntlHigh'!AK16+'5C3_UnvView'!AL16+'5C1F_LCCharter'!AK16+'5C1E_LFNO'!AK16+'5C1D_NOMMA'!AK16+'5C1AE_NobleMinds'!AK16+'5C1J_JCFAEast'!AK16+'5C1Q_Advantage'!AK16+'5C1AF_JCFA-Laf'!AK16+'5C1W_Willow'!AK16+'5C1Z_LincolnPrep'!AK16+'5C1R_Iberville'!AK16+'5C1N_Delta'!AK16+'5C1S_LCColPrep'!AK16+'5C1T_Northeast'!AK16+'5C1U_AcadianaRen'!AK16+'5C1I_LAKey'!AK16+'5C1V_LafRen'!AK16+'5C1O_Impact'!AK16+'5C2_LAVCA'!AL16+'5C1H_Southwest'!AK16+'5C1G_JSClark'!AK16+'5C1Y_GEOPrep'!AK16+'5C1AI_Harmony'!AK16+'5C1AJ_Athlos'!AK16+'5C1AG_Collegiate'!AK16+'5C1M_GEOMidCity'!AK16+'5C1AK_NxtGen'!AK16+'5C1AL_RedRiver'!AK16+'5C1AM_Williams'!AK16+'5C1AN_StLandry'!AK16</f>
        <v>0</v>
      </c>
      <c r="AM16" s="239">
        <f>'5C1B_DArbonne'!AL16+'5C1A_Madison'!AL16+'5C1C_IntlHigh'!AL16+'5C3_UnvView'!AM16+'5C1F_LCCharter'!AL16+'5C1E_LFNO'!AL16+'5C1D_NOMMA'!AL16+'5C1AE_NobleMinds'!AL16+'5C1J_JCFAEast'!AL16+'5C1Q_Advantage'!AL16+'5C1AF_JCFA-Laf'!AL16+'5C1W_Willow'!AL16+'5C1Z_LincolnPrep'!AL16+'5C1R_Iberville'!AL16+'5C1N_Delta'!AL16+'5C1S_LCColPrep'!AL16+'5C1T_Northeast'!AL16+'5C1U_AcadianaRen'!AL16+'5C1I_LAKey'!AL16+'5C1V_LafRen'!AL16+'5C1O_Impact'!AL16+'5C2_LAVCA'!AM16+'5C1H_Southwest'!AL16+'5C1G_JSClark'!AL16+'5C1Y_GEOPrep'!AL16+'5C1AI_Harmony'!AL16+'5C1AJ_Athlos'!AL16+'5C1AG_Collegiate'!AL16+'5C1M_GEOMidCity'!AL16+'5C1AK_NxtGen'!AL16+'5C1AL_RedRiver'!AL16+'5C1AM_Williams'!AL16+'5C1AN_StLandry'!AL16</f>
        <v>17458049</v>
      </c>
      <c r="AN16" s="242">
        <f>'5C1B_DArbonne'!AM16+'5C1A_Madison'!AM16+'5C1C_IntlHigh'!AM16+'5C3_UnvView'!AN16+'5C1F_LCCharter'!AM16+'5C1E_LFNO'!AM16+'5C1D_NOMMA'!AM16+'5C1AE_NobleMinds'!AM16+'5C1J_JCFAEast'!AM16+'5C1Q_Advantage'!AM16+'5C1AF_JCFA-Laf'!AM16+'5C1W_Willow'!AM16+'5C1Z_LincolnPrep'!AM16+'5C1R_Iberville'!AM16+'5C1N_Delta'!AM16+'5C1S_LCColPrep'!AM16+'5C1T_Northeast'!AM16+'5C1U_AcadianaRen'!AM16+'5C1I_LAKey'!AM16+'5C1V_LafRen'!AM16+'5C1O_Impact'!AM16+'5C2_LAVCA'!AN16+'5C1H_Southwest'!AM16+'5C1G_JSClark'!AM16+'5C1Y_GEOPrep'!AM16+'5C1AI_Harmony'!AM16+'5C1AJ_Athlos'!AM16+'5C1AG_Collegiate'!AM16+'5C1M_GEOMidCity'!AM16+'5C1AK_NxtGen'!AM16+'5C1AL_RedRiver'!AM16+'5C1AM_Williams'!AM16+'5C1AN_StLandry'!AM16</f>
        <v>-2203</v>
      </c>
      <c r="AO16" s="239">
        <f>'5C1B_DArbonne'!AN16+'5C1A_Madison'!AN16+'5C1C_IntlHigh'!AN16+'5C3_UnvView'!AO16+'5C1F_LCCharter'!AN16+'5C1E_LFNO'!AN16+'5C1D_NOMMA'!AN16+'5C1AE_NobleMinds'!AN16+'5C1J_JCFAEast'!AN16+'5C1Q_Advantage'!AN16+'5C1AF_JCFA-Laf'!AN16+'5C1W_Willow'!AN16+'5C1Z_LincolnPrep'!AN16+'5C1R_Iberville'!AN16+'5C1N_Delta'!AN16+'5C1S_LCColPrep'!AN16+'5C1T_Northeast'!AN16+'5C1U_AcadianaRen'!AN16+'5C1I_LAKey'!AN16+'5C1V_LafRen'!AN16+'5C1O_Impact'!AN16+'5C2_LAVCA'!AO16+'5C1H_Southwest'!AN16+'5C1G_JSClark'!AN16+'5C1Y_GEOPrep'!AN16+'5C1AI_Harmony'!AN16+'5C1AJ_Athlos'!AN16+'5C1AG_Collegiate'!AN16+'5C1M_GEOMidCity'!AN16+'5C1AK_NxtGen'!AN16+'5C1AL_RedRiver'!AN16+'5C1AM_Williams'!AN16+'5C1AN_StLandry'!AN16</f>
        <v>0</v>
      </c>
      <c r="AP16" s="240">
        <f>'5C1B_DArbonne'!AO16+'5C1A_Madison'!AO16+'5C1C_IntlHigh'!AO16+'5C3_UnvView'!AP16+'5C1F_LCCharter'!AO16+'5C1E_LFNO'!AO16+'5C1D_NOMMA'!AO16+'5C1AE_NobleMinds'!AO16+'5C1J_JCFAEast'!AO16+'5C1Q_Advantage'!AO16+'5C1AF_JCFA-Laf'!AO16+'5C1W_Willow'!AO16+'5C1Z_LincolnPrep'!AO16+'5C1R_Iberville'!AO16+'5C1N_Delta'!AO16+'5C1S_LCColPrep'!AO16+'5C1T_Northeast'!AO16+'5C1U_AcadianaRen'!AO16+'5C1I_LAKey'!AO16+'5C1V_LafRen'!AO16+'5C1O_Impact'!AO16+'5C2_LAVCA'!AP16+'5C1H_Southwest'!AO16+'5C1G_JSClark'!AO16+'5C1Y_GEOPrep'!AO16+'5C1AI_Harmony'!AO16+'5C1AJ_Athlos'!AO16+'5C1AG_Collegiate'!AO16+'5C1M_GEOMidCity'!AO16+'5C1AK_NxtGen'!AO16+'5C1AL_RedRiver'!AO16+'5C1AM_Williams'!AO16+'5C1AN_StLandry'!AO16</f>
        <v>-10883</v>
      </c>
      <c r="AQ16" s="239">
        <f>'5C1B_DArbonne'!AP16+'5C1A_Madison'!AP16+'5C1C_IntlHigh'!AP16+'5C3_UnvView'!AQ16+'5C1F_LCCharter'!AP16+'5C1E_LFNO'!AP16+'5C1D_NOMMA'!AP16+'5C1AE_NobleMinds'!AP16+'5C1J_JCFAEast'!AP16+'5C1Q_Advantage'!AP16+'5C1AF_JCFA-Laf'!AP16+'5C1W_Willow'!AP16+'5C1Z_LincolnPrep'!AP16+'5C1R_Iberville'!AP16+'5C1N_Delta'!AP16+'5C1S_LCColPrep'!AP16+'5C1T_Northeast'!AP16+'5C1U_AcadianaRen'!AP16+'5C1I_LAKey'!AP16+'5C1V_LafRen'!AP16+'5C1O_Impact'!AP16+'5C2_LAVCA'!AQ16+'5C1H_Southwest'!AP16+'5C1G_JSClark'!AP16+'5C1Y_GEOPrep'!AP16+'5C1AI_Harmony'!AP16+'5C1AJ_Athlos'!AP16+'5C1AG_Collegiate'!AP16+'5C1M_GEOMidCity'!AP16+'5C1AK_NxtGen'!AP16+'5C1AL_RedRiver'!AP16+'5C1AM_Williams'!AP16+'5C1AN_StLandry'!AP16</f>
        <v>878956</v>
      </c>
      <c r="AR16" s="240">
        <f>'5C1B_DArbonne'!AQ16+'5C1A_Madison'!AQ16+'5C1C_IntlHigh'!AQ16+'5C3_UnvView'!AR16+'5C1F_LCCharter'!AQ16+'5C1E_LFNO'!AQ16+'5C1D_NOMMA'!AQ16+'5C1AE_NobleMinds'!AQ16+'5C1J_JCFAEast'!AQ16+'5C1Q_Advantage'!AQ16+'5C1AF_JCFA-Laf'!AQ16+'5C1W_Willow'!AQ16+'5C1Z_LincolnPrep'!AQ16+'5C1R_Iberville'!AQ16+'5C1N_Delta'!AQ16+'5C1S_LCColPrep'!AQ16+'5C1T_Northeast'!AQ16+'5C1U_AcadianaRen'!AQ16+'5C1I_LAKey'!AQ16+'5C1V_LafRen'!AQ16+'5C1O_Impact'!AQ16+'5C2_LAVCA'!AR16+'5C1H_Southwest'!AQ16+'5C1G_JSClark'!AQ16+'5C1Y_GEOPrep'!AQ16+'5C1AI_Harmony'!AQ16+'5C1AJ_Athlos'!AQ16+'5C1AG_Collegiate'!AQ16+'5C1M_GEOMidCity'!AQ16+'5C1AK_NxtGen'!AQ16+'5C1AL_RedRiver'!AQ16+'5C1AM_Williams'!AQ16+'5C1AN_StLandry'!AQ16</f>
        <v>0</v>
      </c>
      <c r="AS16" s="240">
        <f>'5C1B_DArbonne'!AR16+'5C1A_Madison'!AR16+'5C1C_IntlHigh'!AR16+'5C3_UnvView'!AS16+'5C1F_LCCharter'!AR16+'5C1E_LFNO'!AR16+'5C1D_NOMMA'!AR16+'5C1AE_NobleMinds'!AR16+'5C1J_JCFAEast'!AR16+'5C1Q_Advantage'!AR16+'5C1AF_JCFA-Laf'!AR16+'5C1W_Willow'!AR16+'5C1Z_LincolnPrep'!AR16+'5C1R_Iberville'!AR16+'5C1N_Delta'!AR16+'5C1S_LCColPrep'!AR16+'5C1T_Northeast'!AR16+'5C1U_AcadianaRen'!AR16+'5C1I_LAKey'!AR16+'5C1V_LafRen'!AR16+'5C1O_Impact'!AR16+'5C2_LAVCA'!AS16+'5C1H_Southwest'!AR16+'5C1G_JSClark'!AR16+'5C1Y_GEOPrep'!AR16+'5C1AI_Harmony'!AR16+'5C1AJ_Athlos'!AR16+'5C1AG_Collegiate'!AR16+'5C1M_GEOMidCity'!AR16+'5C1AK_NxtGen'!AR16+'5C1AL_RedRiver'!AR16+'5C1AM_Williams'!AR16+'5C1AN_StLandry'!AR16</f>
        <v>0</v>
      </c>
      <c r="AT16" s="239">
        <f>'5C1B_DArbonne'!AS16+'5C1A_Madison'!AS16+'5C1C_IntlHigh'!AS16+'5C3_UnvView'!AT16+'5C1F_LCCharter'!AS16+'5C1E_LFNO'!AS16+'5C1D_NOMMA'!AS16+'5C1AE_NobleMinds'!AS16+'5C1J_JCFAEast'!AS16+'5C1Q_Advantage'!AS16+'5C1AF_JCFA-Laf'!AS16+'5C1W_Willow'!AS16+'5C1Z_LincolnPrep'!AS16+'5C1R_Iberville'!AS16+'5C1N_Delta'!AS16+'5C1S_LCColPrep'!AS16+'5C1T_Northeast'!AS16+'5C1U_AcadianaRen'!AS16+'5C1I_LAKey'!AS16+'5C1V_LafRen'!AS16+'5C1O_Impact'!AS16+'5C2_LAVCA'!AT16+'5C1H_Southwest'!AS16+'5C1G_JSClark'!AS16+'5C1Y_GEOPrep'!AS16+'5C1AI_Harmony'!AS16+'5C1AJ_Athlos'!AS16+'5C1AG_Collegiate'!AS16+'5C1M_GEOMidCity'!AS16+'5C1AK_NxtGen'!AS16+'5C1AL_RedRiver'!AS16+'5C1AM_Williams'!AS16+'5C1AN_StLandry'!AS16</f>
        <v>1539784</v>
      </c>
      <c r="AU16" s="804">
        <f t="shared" si="2"/>
        <v>878956</v>
      </c>
      <c r="AV16" s="805">
        <f t="shared" si="3"/>
        <v>1539784</v>
      </c>
      <c r="AW16" s="231">
        <f>'5C1B_DArbonne'!AV16+'5C1A_Madison'!AV16+'5C1C_IntlHigh'!AV16+'5C3_UnvView'!AW16+'5C1F_LCCharter'!AV16+'5C1E_LFNO'!AV16+'5C1D_NOMMA'!AV16+'5C1AE_NobleMinds'!AV16+'5C1J_JCFAEast'!AV16+'5C1Q_Advantage'!AV16+'5C1AF_JCFA-Laf'!AV16+'5C1W_Willow'!AV16+'5C1Z_LincolnPrep'!AV16+'5C1R_Iberville'!AV16+'5C1N_Delta'!AV16+'5C1S_LCColPrep'!AV16+'5C1T_Northeast'!AV16+'5C1U_AcadianaRen'!AV16+'5C1I_LAKey'!AV16+'5C1V_LafRen'!AV16+'5C1O_Impact'!AV16+'5C2_LAVCA'!AW16+'5C1H_Southwest'!AV16+'5C1G_JSClark'!AV16+'5C1Y_GEOPrep'!AV16+'5C1AI_Harmony'!AV16+'5C1AJ_Athlos'!AV16+'5C1AG_Collegiate'!AV16+'5C1M_GEOMidCity'!AV16+'5C1AK_NxtGen'!AV16+'5C1AL_RedRiver'!AV16+'5C1AM_Williams'!AV16+'5C1AN_StLandry'!AV16</f>
        <v>43646</v>
      </c>
      <c r="AX16" s="231"/>
      <c r="AY16" s="231">
        <f t="shared" si="4"/>
        <v>43646</v>
      </c>
    </row>
    <row r="17" spans="1:51" ht="16.149999999999999" customHeight="1" x14ac:dyDescent="0.2">
      <c r="A17" s="420">
        <v>11</v>
      </c>
      <c r="B17" s="197" t="s">
        <v>15</v>
      </c>
      <c r="C17" s="198">
        <f>'5C1B_DArbonne'!C17+'5C1A_Madison'!C17+'5C1C_IntlHigh'!C17+'5C3_UnvView'!C17+'5C1F_LCCharter'!C17+'5C1E_LFNO'!C17+'5C1D_NOMMA'!C17+'5C1AE_NobleMinds'!C17+'5C1J_JCFAEast'!C17+'5C1Q_Advantage'!C17+'5C1AF_JCFA-Laf'!C17+'5C1W_Willow'!C17+'5C1Z_LincolnPrep'!C17+'5C1R_Iberville'!C17+'5C1N_Delta'!C17+'5C1S_LCColPrep'!C17+'5C1T_Northeast'!C17+'5C1U_AcadianaRen'!C17+'5C1I_LAKey'!C17+'5C1V_LafRen'!C17+'5C1O_Impact'!C17+'5C2_LAVCA'!C17+'5C1H_Southwest'!C17+'5C1G_JSClark'!C17+'5C1Y_GEOPrep'!C17+'5C1AI_Harmony'!C17+'5C1AJ_Athlos'!C17+'5C1AG_Collegiate'!C17+'5C1M_GEOMidCity'!C17+'5C1AK_NxtGen'!C17+'5C1AL_RedRiver'!C17+'5C1AM_Williams'!C17+'5C1AN_StLandry'!C17</f>
        <v>0</v>
      </c>
      <c r="D17" s="199">
        <f>'9_Per Pupil Summary'!H16</f>
        <v>5730.2872035650444</v>
      </c>
      <c r="E17" s="200">
        <f>'5C1B_DArbonne'!E17+'5C1A_Madison'!E17+'5C1C_IntlHigh'!E17+'5C3_UnvView'!E17+'5C1F_LCCharter'!E17+'5C1E_LFNO'!E17+'5C1D_NOMMA'!E17+'5C1AE_NobleMinds'!E17+'5C1J_JCFAEast'!E17+'5C1Q_Advantage'!E17+'5C1AF_JCFA-Laf'!E17+'5C1W_Willow'!E17+'5C1Z_LincolnPrep'!E17+'5C1R_Iberville'!E17+'5C1N_Delta'!E17+'5C1S_LCColPrep'!E17+'5C1T_Northeast'!E17+'5C1U_AcadianaRen'!E17+'5C1I_LAKey'!E17+'5C1V_LafRen'!E17+'5C1O_Impact'!E17+'5C2_LAVCA'!E17+'5C1H_Southwest'!E17+'5C1G_JSClark'!E17+'5C1Y_GEOPrep'!E17+'5C1AI_Harmony'!E17+'5C1AJ_Athlos'!E17+'5C1AG_Collegiate'!E17+'5C1M_GEOMidCity'!E17+'5C1AK_NxtGen'!E17+'5C1AL_RedRiver'!E17+'5C1AM_Williams'!E17+'5C1AN_StLandry'!E17</f>
        <v>0</v>
      </c>
      <c r="F17" s="201">
        <f>'5C1B_DArbonne'!F17+'5C1A_Madison'!F17+'5C1C_IntlHigh'!F17+'5C3_UnvView'!F17+'5C1F_LCCharter'!F17+'5C1E_LFNO'!F17+'5C1D_NOMMA'!F17+'5C1AE_NobleMinds'!F17+'5C1J_JCFAEast'!F17+'5C1Q_Advantage'!F17+'5C1AF_JCFA-Laf'!F17+'5C1W_Willow'!F17+'5C1Z_LincolnPrep'!F17+'5C1R_Iberville'!F17+'5C1N_Delta'!F17+'5C1S_LCColPrep'!F17+'5C1T_Northeast'!F17+'5C1U_AcadianaRen'!F17+'5C1I_LAKey'!F17+'5C1V_LafRen'!F17+'5C1O_Impact'!F17+'5C2_LAVCA'!F17+'5C1H_Southwest'!F17+'5C1G_JSClark'!F17+'5C1Y_GEOPrep'!F17+'5C1AI_Harmony'!F17+'5C1AJ_Athlos'!F17+'5C1AG_Collegiate'!F17+'5C1M_GEOMidCity'!F17+'5C1AK_NxtGen'!F17+'5C1AL_RedRiver'!F17+'5C1AM_Williams'!F17+'5C1AN_StLandry'!F17</f>
        <v>0</v>
      </c>
      <c r="G17" s="199">
        <f>'9_Per Pupil Summary'!I16</f>
        <v>724.543655372545</v>
      </c>
      <c r="H17" s="200">
        <f>'5C1B_DArbonne'!H17+'5C1A_Madison'!H17+'5C1C_IntlHigh'!H17+'5C3_UnvView'!H17+'5C1F_LCCharter'!H17+'5C1E_LFNO'!H17+'5C1D_NOMMA'!H17+'5C1AE_NobleMinds'!H17+'5C1J_JCFAEast'!H17+'5C1Q_Advantage'!H17+'5C1AF_JCFA-Laf'!H17+'5C1W_Willow'!H17+'5C1Z_LincolnPrep'!H17+'5C1R_Iberville'!H17+'5C1N_Delta'!H17+'5C1S_LCColPrep'!H17+'5C1T_Northeast'!H17+'5C1U_AcadianaRen'!H17+'5C1I_LAKey'!H17+'5C1V_LafRen'!H17+'5C1O_Impact'!H17+'5C2_LAVCA'!H17+'5C1H_Southwest'!H17+'5C1G_JSClark'!H17+'5C1Y_GEOPrep'!H17+'5C1AI_Harmony'!H17+'5C1AJ_Athlos'!H17+'5C1AG_Collegiate'!H17+'5C1M_GEOMidCity'!H17+'5C1AK_NxtGen'!H17+'5C1AL_RedRiver'!H17+'5C1AM_Williams'!H17+'5C1AN_StLandry'!H17</f>
        <v>0</v>
      </c>
      <c r="I17" s="201">
        <f>'5C1B_DArbonne'!I17+'5C1A_Madison'!I17+'5C1C_IntlHigh'!I17+'5C3_UnvView'!I17+'5C1F_LCCharter'!I17+'5C1E_LFNO'!I17+'5C1D_NOMMA'!I17+'5C1AE_NobleMinds'!I17+'5C1J_JCFAEast'!I17+'5C1Q_Advantage'!I17+'5C1AF_JCFA-Laf'!I17+'5C1W_Willow'!I17+'5C1Z_LincolnPrep'!I17+'5C1R_Iberville'!I17+'5C1N_Delta'!I17+'5C1S_LCColPrep'!I17+'5C1T_Northeast'!I17+'5C1U_AcadianaRen'!I17+'5C1I_LAKey'!I17+'5C1V_LafRen'!I17+'5C1O_Impact'!I17+'5C2_LAVCA'!I17+'5C1H_Southwest'!I17+'5C1G_JSClark'!I17+'5C1Y_GEOPrep'!I17+'5C1AI_Harmony'!I17+'5C1AJ_Athlos'!I17+'5C1AG_Collegiate'!I17+'5C1M_GEOMidCity'!I17+'5C1AK_NxtGen'!I17+'5C1AL_RedRiver'!I17+'5C1AM_Williams'!I17+'5C1AN_StLandry'!I17</f>
        <v>0</v>
      </c>
      <c r="J17" s="199">
        <f>'9_Per Pupil Summary'!J16</f>
        <v>197.6028151016032</v>
      </c>
      <c r="K17" s="200">
        <f>'5C1B_DArbonne'!K17+'5C1A_Madison'!K17+'5C1C_IntlHigh'!K17+'5C3_UnvView'!K17+'5C1F_LCCharter'!K17+'5C1E_LFNO'!K17+'5C1D_NOMMA'!K17+'5C1AE_NobleMinds'!K17+'5C1J_JCFAEast'!K17+'5C1Q_Advantage'!K17+'5C1AF_JCFA-Laf'!K17+'5C1W_Willow'!K17+'5C1Z_LincolnPrep'!K17+'5C1R_Iberville'!K17+'5C1N_Delta'!K17+'5C1S_LCColPrep'!K17+'5C1T_Northeast'!K17+'5C1U_AcadianaRen'!K17+'5C1I_LAKey'!K17+'5C1V_LafRen'!K17+'5C1O_Impact'!K17+'5C2_LAVCA'!K17+'5C1H_Southwest'!K17+'5C1G_JSClark'!K17+'5C1Y_GEOPrep'!K17+'5C1AI_Harmony'!K17+'5C1AJ_Athlos'!K17+'5C1AG_Collegiate'!K17+'5C1M_GEOMidCity'!K17+'5C1AK_NxtGen'!K17+'5C1AL_RedRiver'!K17+'5C1AM_Williams'!K17+'5C1AN_StLandry'!K17</f>
        <v>0</v>
      </c>
      <c r="L17" s="201">
        <f>'5C1B_DArbonne'!L17+'5C1A_Madison'!L17+'5C1C_IntlHigh'!L17+'5C3_UnvView'!L17+'5C1F_LCCharter'!L17+'5C1E_LFNO'!L17+'5C1D_NOMMA'!L17+'5C1AE_NobleMinds'!L17+'5C1J_JCFAEast'!L17+'5C1Q_Advantage'!L17+'5C1AF_JCFA-Laf'!L17+'5C1W_Willow'!L17+'5C1Z_LincolnPrep'!L17+'5C1R_Iberville'!L17+'5C1N_Delta'!L17+'5C1S_LCColPrep'!L17+'5C1T_Northeast'!L17+'5C1U_AcadianaRen'!L17+'5C1I_LAKey'!L17+'5C1V_LafRen'!L17+'5C1O_Impact'!L17+'5C2_LAVCA'!L17+'5C1H_Southwest'!L17+'5C1G_JSClark'!L17+'5C1Y_GEOPrep'!L17+'5C1AI_Harmony'!L17+'5C1AJ_Athlos'!L17+'5C1AG_Collegiate'!L17+'5C1M_GEOMidCity'!L17+'5C1AK_NxtGen'!L17+'5C1AL_RedRiver'!L17+'5C1AM_Williams'!L17+'5C1AN_StLandry'!L17</f>
        <v>0</v>
      </c>
      <c r="M17" s="199">
        <f>'9_Per Pupil Summary'!K16</f>
        <v>4940.0703775400798</v>
      </c>
      <c r="N17" s="200">
        <f>'5C1B_DArbonne'!N17+'5C1A_Madison'!N17+'5C1C_IntlHigh'!N17+'5C3_UnvView'!N17+'5C1F_LCCharter'!N17+'5C1E_LFNO'!N17+'5C1D_NOMMA'!N17+'5C1AE_NobleMinds'!N17+'5C1J_JCFAEast'!N17+'5C1Q_Advantage'!N17+'5C1AF_JCFA-Laf'!N17+'5C1W_Willow'!N17+'5C1Z_LincolnPrep'!N17+'5C1R_Iberville'!N17+'5C1N_Delta'!N17+'5C1S_LCColPrep'!N17+'5C1T_Northeast'!N17+'5C1U_AcadianaRen'!N17+'5C1I_LAKey'!N17+'5C1V_LafRen'!N17+'5C1O_Impact'!N17+'5C2_LAVCA'!N17+'5C1H_Southwest'!N17+'5C1G_JSClark'!N17+'5C1Y_GEOPrep'!N17+'5C1AI_Harmony'!N17+'5C1AJ_Athlos'!N17+'5C1AG_Collegiate'!N17+'5C1M_GEOMidCity'!N17+'5C1AK_NxtGen'!N17+'5C1AL_RedRiver'!N17+'5C1AM_Williams'!N17+'5C1AN_StLandry'!N17</f>
        <v>0</v>
      </c>
      <c r="O17" s="201">
        <f>'5C1B_DArbonne'!O17+'5C1A_Madison'!O17+'5C1C_IntlHigh'!O17+'5C3_UnvView'!O17+'5C1F_LCCharter'!O17+'5C1E_LFNO'!O17+'5C1D_NOMMA'!O17+'5C1AE_NobleMinds'!O17+'5C1J_JCFAEast'!O17+'5C1Q_Advantage'!O17+'5C1AF_JCFA-Laf'!O17+'5C1W_Willow'!O17+'5C1Z_LincolnPrep'!O17+'5C1R_Iberville'!O17+'5C1N_Delta'!O17+'5C1S_LCColPrep'!O17+'5C1T_Northeast'!O17+'5C1U_AcadianaRen'!O17+'5C1I_LAKey'!O17+'5C1V_LafRen'!O17+'5C1O_Impact'!O17+'5C2_LAVCA'!O17+'5C1H_Southwest'!O17+'5C1G_JSClark'!O17+'5C1Y_GEOPrep'!O17+'5C1AI_Harmony'!O17+'5C1AJ_Athlos'!O17+'5C1AG_Collegiate'!O17+'5C1M_GEOMidCity'!O17+'5C1AK_NxtGen'!O17+'5C1AL_RedRiver'!O17+'5C1AM_Williams'!O17+'5C1AN_StLandry'!O17</f>
        <v>0</v>
      </c>
      <c r="P17" s="199">
        <f>'9_Per Pupil Summary'!L16</f>
        <v>1976.0281510160319</v>
      </c>
      <c r="Q17" s="200">
        <f>'5C1B_DArbonne'!Q17+'5C1A_Madison'!Q17+'5C1C_IntlHigh'!Q17+'5C3_UnvView'!Q17+'5C1F_LCCharter'!Q17+'5C1E_LFNO'!Q17+'5C1D_NOMMA'!Q17+'5C1AE_NobleMinds'!Q17+'5C1J_JCFAEast'!Q17+'5C1Q_Advantage'!Q17+'5C1AF_JCFA-Laf'!Q17+'5C1W_Willow'!Q17+'5C1Z_LincolnPrep'!Q17+'5C1R_Iberville'!Q17+'5C1N_Delta'!Q17+'5C1S_LCColPrep'!Q17+'5C1T_Northeast'!Q17+'5C1U_AcadianaRen'!Q17+'5C1I_LAKey'!Q17+'5C1V_LafRen'!Q17+'5C1O_Impact'!Q17+'5C2_LAVCA'!Q17+'5C1H_Southwest'!Q17+'5C1G_JSClark'!Q17+'5C1Y_GEOPrep'!Q17+'5C1AI_Harmony'!Q17+'5C1AJ_Athlos'!Q17+'5C1AG_Collegiate'!Q17+'5C1M_GEOMidCity'!Q17+'5C1AK_NxtGen'!Q17+'5C1AL_RedRiver'!Q17+'5C1AM_Williams'!Q17+'5C1AN_StLandry'!Q17</f>
        <v>0</v>
      </c>
      <c r="R17" s="202">
        <f>'5C1B_DArbonne'!R17+'5C1A_Madison'!R17+'5C1C_IntlHigh'!R17+'5C3_UnvView'!R17+'5C1F_LCCharter'!R17+'5C1E_LFNO'!R17+'5C1D_NOMMA'!R17+'5C1AE_NobleMinds'!R17+'5C1J_JCFAEast'!R17+'5C1Q_Advantage'!R17+'5C1AF_JCFA-Laf'!R17+'5C1W_Willow'!R17+'5C1Z_LincolnPrep'!R17+'5C1R_Iberville'!R17+'5C1N_Delta'!R17+'5C1S_LCColPrep'!R17+'5C1T_Northeast'!R17+'5C1U_AcadianaRen'!R17+'5C1I_LAKey'!R17+'5C1V_LafRen'!R17+'5C1O_Impact'!R17+'5C2_LAVCA'!R17+'5C1H_Southwest'!R17+'5C1G_JSClark'!R17+'5C1Y_GEOPrep'!R17+'5C1AI_Harmony'!R17+'5C1AJ_Athlos'!R17+'5C1AG_Collegiate'!R17+'5C1M_GEOMidCity'!R17+'5C1AK_NxtGen'!R17+'5C1AL_RedRiver'!R17+'5C1AM_Williams'!R17+'5C1AN_StLandry'!R17</f>
        <v>72321</v>
      </c>
      <c r="S17" s="1102">
        <f>'5C3_UnvView'!S17+'5C2_LAVCA'!S17</f>
        <v>8036</v>
      </c>
      <c r="T17" s="199">
        <f>'5C1B_DArbonne'!S17+'5C1A_Madison'!S17+'5C1C_IntlHigh'!S17+'5C3_UnvView'!T17+'5C1F_LCCharter'!S17+'5C1E_LFNO'!S17+'5C1D_NOMMA'!S17+'5C1AE_NobleMinds'!S17+'5C1J_JCFAEast'!S17+'5C1Q_Advantage'!S17+'5C1AF_JCFA-Laf'!S17+'5C1W_Willow'!S17+'5C1Z_LincolnPrep'!S17+'5C1R_Iberville'!S17+'5C1N_Delta'!S17+'5C1S_LCColPrep'!S17+'5C1T_Northeast'!S17+'5C1U_AcadianaRen'!S17+'5C1I_LAKey'!S17+'5C1V_LafRen'!S17+'5C1O_Impact'!S17+'5C2_LAVCA'!T17+'5C1H_Southwest'!S17+'5C1G_JSClark'!S17+'5C1Y_GEOPrep'!S17+'5C1AI_Harmony'!S17+'5C1AJ_Athlos'!S17+'5C1AG_Collegiate'!S17+'5C1M_GEOMidCity'!S17+'5C1AK_NxtGen'!S17+'5C1AL_RedRiver'!S17+'5C1AM_Williams'!S17+'5C1AN_StLandry'!S17</f>
        <v>178</v>
      </c>
      <c r="U17" s="199">
        <f>'5C1B_DArbonne'!T17+'5C1A_Madison'!T17+'5C1C_IntlHigh'!T17+'5C3_UnvView'!U17+'5C1F_LCCharter'!T17+'5C1E_LFNO'!T17+'5C1D_NOMMA'!T17+'5C1AE_NobleMinds'!T17+'5C1J_JCFAEast'!T17+'5C1Q_Advantage'!T17+'5C1AF_JCFA-Laf'!T17+'5C1W_Willow'!T17+'5C1Z_LincolnPrep'!T17+'5C1R_Iberville'!T17+'5C1N_Delta'!T17+'5C1S_LCColPrep'!T17+'5C1T_Northeast'!T17+'5C1U_AcadianaRen'!T17+'5C1I_LAKey'!T17+'5C1V_LafRen'!T17+'5C1O_Impact'!T17+'5C2_LAVCA'!U17+'5C1H_Southwest'!T17+'5C1G_JSClark'!T17+'5C1Y_GEOPrep'!T17+'5C1AI_Harmony'!T17+'5C1AJ_Athlos'!T17+'5C1AG_Collegiate'!T17+'5C1M_GEOMidCity'!T17+'5C1AK_NxtGen'!T17+'5C1AL_RedRiver'!T17+'5C1AM_Williams'!T17+'5C1AN_StLandry'!T17</f>
        <v>0</v>
      </c>
      <c r="V17" s="203">
        <f>'5C1B_DArbonne'!U17+'5C1A_Madison'!U17+'5C1C_IntlHigh'!U17+'5C3_UnvView'!V17+'5C1F_LCCharter'!U17+'5C1E_LFNO'!U17+'5C1D_NOMMA'!U17+'5C1AE_NobleMinds'!U17+'5C1J_JCFAEast'!U17+'5C1Q_Advantage'!U17+'5C1AF_JCFA-Laf'!U17+'5C1W_Willow'!U17+'5C1Z_LincolnPrep'!U17+'5C1R_Iberville'!U17+'5C1N_Delta'!U17+'5C1S_LCColPrep'!U17+'5C1T_Northeast'!U17+'5C1U_AcadianaRen'!U17+'5C1I_LAKey'!U17+'5C1V_LafRen'!U17+'5C1O_Impact'!U17+'5C2_LAVCA'!V17+'5C1H_Southwest'!U17+'5C1G_JSClark'!U17+'5C1Y_GEOPrep'!U17+'5C1AI_Harmony'!U17+'5C1AJ_Athlos'!U17+'5C1AG_Collegiate'!U17+'5C1M_GEOMidCity'!U17+'5C1AK_NxtGen'!U17+'5C1AL_RedRiver'!U17+'5C1AM_Williams'!U17+'5C1AN_StLandry'!U17</f>
        <v>0</v>
      </c>
      <c r="W17" s="202">
        <f>'5C1B_DArbonne'!V17+'5C1A_Madison'!V17+'5C1C_IntlHigh'!V17+'5C3_UnvView'!W17+'5C1F_LCCharter'!V17+'5C1E_LFNO'!V17+'5C1D_NOMMA'!V17+'5C1AE_NobleMinds'!V17+'5C1J_JCFAEast'!V17+'5C1Q_Advantage'!V17+'5C1AF_JCFA-Laf'!V17+'5C1W_Willow'!V17+'5C1Z_LincolnPrep'!V17+'5C1R_Iberville'!V17+'5C1N_Delta'!V17+'5C1S_LCColPrep'!V17+'5C1T_Northeast'!V17+'5C1U_AcadianaRen'!V17+'5C1I_LAKey'!V17+'5C1V_LafRen'!V17+'5C1O_Impact'!V17+'5C2_LAVCA'!W17+'5C1H_Southwest'!V17+'5C1G_JSClark'!V17+'5C1Y_GEOPrep'!V17+'5C1AI_Harmony'!V17+'5C1AJ_Athlos'!V17+'5C1AG_Collegiate'!V17+'5C1M_GEOMidCity'!V17+'5C1AK_NxtGen'!V17+'5C1AL_RedRiver'!V17+'5C1AM_Williams'!V17+'5C1AN_StLandry'!V17</f>
        <v>0</v>
      </c>
      <c r="X17" s="200">
        <f>'5C1B_DArbonne'!W17+'5C1A_Madison'!W17+'5C1C_IntlHigh'!W17+'5C3_UnvView'!X17+'5C1F_LCCharter'!W17+'5C1E_LFNO'!W17+'5C1D_NOMMA'!W17+'5C1AE_NobleMinds'!W17+'5C1J_JCFAEast'!W17+'5C1Q_Advantage'!W17+'5C1AF_JCFA-Laf'!W17+'5C1W_Willow'!W17+'5C1Z_LincolnPrep'!W17+'5C1R_Iberville'!W17+'5C1N_Delta'!W17+'5C1S_LCColPrep'!W17+'5C1T_Northeast'!W17+'5C1U_AcadianaRen'!W17+'5C1I_LAKey'!W17+'5C1V_LafRen'!W17+'5C1O_Impact'!W17+'5C2_LAVCA'!X17+'5C1H_Southwest'!W17+'5C1G_JSClark'!W17+'5C1Y_GEOPrep'!W17+'5C1AI_Harmony'!W17+'5C1AJ_Athlos'!W17+'5C1AG_Collegiate'!W17+'5C1M_GEOMidCity'!W17+'5C1AK_NxtGen'!W17+'5C1AL_RedRiver'!W17+'5C1AM_Williams'!W17+'5C1AN_StLandry'!W17</f>
        <v>0</v>
      </c>
      <c r="Y17" s="202">
        <f>'5C1B_DArbonne'!X17+'5C1A_Madison'!X17+'5C1C_IntlHigh'!X17+'5C3_UnvView'!Y17+'5C1F_LCCharter'!X17+'5C1E_LFNO'!X17+'5C1D_NOMMA'!X17+'5C1AE_NobleMinds'!X17+'5C1J_JCFAEast'!X17+'5C1Q_Advantage'!X17+'5C1AF_JCFA-Laf'!X17+'5C1W_Willow'!X17+'5C1Z_LincolnPrep'!X17+'5C1R_Iberville'!X17+'5C1N_Delta'!X17+'5C1S_LCColPrep'!X17+'5C1T_Northeast'!X17+'5C1U_AcadianaRen'!X17+'5C1I_LAKey'!X17+'5C1V_LafRen'!X17+'5C1O_Impact'!X17+'5C2_LAVCA'!Y17+'5C1H_Southwest'!X17+'5C1G_JSClark'!X17+'5C1Y_GEOPrep'!X17+'5C1AI_Harmony'!X17+'5C1AJ_Athlos'!X17+'5C1AG_Collegiate'!X17+'5C1M_GEOMidCity'!X17+'5C1AK_NxtGen'!X17+'5C1AL_RedRiver'!X17+'5C1AM_Williams'!X17+'5C1AN_StLandry'!X17</f>
        <v>0</v>
      </c>
      <c r="Z17" s="199">
        <f>'5C1B_DArbonne'!Y17+'5C1A_Madison'!Y17+'5C1C_IntlHigh'!Y17+'5C3_UnvView'!Z17+'5C1F_LCCharter'!Y17+'5C1E_LFNO'!Y17+'5C1D_NOMMA'!Y17+'5C1AE_NobleMinds'!Y17+'5C1J_JCFAEast'!Y17+'5C1Q_Advantage'!Y17+'5C1AF_JCFA-Laf'!Y17+'5C1W_Willow'!Y17+'5C1Z_LincolnPrep'!Y17+'5C1R_Iberville'!Y17+'5C1N_Delta'!Y17+'5C1S_LCColPrep'!Y17+'5C1T_Northeast'!Y17+'5C1U_AcadianaRen'!Y17+'5C1I_LAKey'!Y17+'5C1V_LafRen'!Y17+'5C1O_Impact'!Y17+'5C2_LAVCA'!Z17+'5C1H_Southwest'!Y17+'5C1G_JSClark'!Y17+'5C1Y_GEOPrep'!Y17+'5C1AI_Harmony'!Y17+'5C1AJ_Athlos'!Y17+'5C1AG_Collegiate'!Y17+'5C1M_GEOMidCity'!Y17+'5C1AK_NxtGen'!Y17+'5C1AL_RedRiver'!Y17+'5C1AM_Williams'!Y17+'5C1AN_StLandry'!Y17</f>
        <v>0</v>
      </c>
      <c r="AA17" s="202">
        <f>'5C1B_DArbonne'!Z17+'5C1A_Madison'!Z17+'5C1C_IntlHigh'!Z17+'5C3_UnvView'!AA17+'5C1F_LCCharter'!Z17+'5C1E_LFNO'!Z17+'5C1D_NOMMA'!Z17+'5C1AE_NobleMinds'!Z17+'5C1J_JCFAEast'!Z17+'5C1Q_Advantage'!Z17+'5C1AF_JCFA-Laf'!Z17+'5C1W_Willow'!Z17+'5C1Z_LincolnPrep'!Z17+'5C1R_Iberville'!Z17+'5C1N_Delta'!Z17+'5C1S_LCColPrep'!Z17+'5C1T_Northeast'!Z17+'5C1U_AcadianaRen'!Z17+'5C1I_LAKey'!Z17+'5C1V_LafRen'!Z17+'5C1O_Impact'!Z17+'5C2_LAVCA'!AA17+'5C1H_Southwest'!Z17+'5C1G_JSClark'!Z17+'5C1Y_GEOPrep'!Z17+'5C1AI_Harmony'!Z17+'5C1AJ_Athlos'!Z17+'5C1AG_Collegiate'!Z17+'5C1M_GEOMidCity'!Z17+'5C1AK_NxtGen'!Z17+'5C1AL_RedRiver'!Z17+'5C1AM_Williams'!Z17+'5C1AN_StLandry'!Z17</f>
        <v>0</v>
      </c>
      <c r="AB17" s="199">
        <f>'5C1B_DArbonne'!AA17+'5C1A_Madison'!AA17+'5C1C_IntlHigh'!AA17+'5C3_UnvView'!AB17+'5C1F_LCCharter'!AA17+'5C1E_LFNO'!AA17+'5C1D_NOMMA'!AA17+'5C1AE_NobleMinds'!AA17+'5C1J_JCFAEast'!AA17+'5C1Q_Advantage'!AA17+'5C1AF_JCFA-Laf'!AA17+'5C1W_Willow'!AA17+'5C1Z_LincolnPrep'!AA17+'5C1R_Iberville'!AA17+'5C1N_Delta'!AA17+'5C1S_LCColPrep'!AA17+'5C1T_Northeast'!AA17+'5C1U_AcadianaRen'!AA17+'5C1I_LAKey'!AA17+'5C1V_LafRen'!AA17+'5C1O_Impact'!AA17+'5C2_LAVCA'!AB17+'5C1H_Southwest'!AA17+'5C1G_JSClark'!AA17+'5C1Y_GEOPrep'!AA17+'5C1AI_Harmony'!AA17+'5C1AJ_Athlos'!AA17+'5C1AG_Collegiate'!AA17+'5C1M_GEOMidCity'!AA17+'5C1AK_NxtGen'!AA17+'5C1AL_RedRiver'!AA17+'5C1AM_Williams'!AA17+'5C1AN_StLandry'!AA17</f>
        <v>0</v>
      </c>
      <c r="AC17" s="199">
        <f>'5C1B_DArbonne'!AB17+'5C1A_Madison'!AB17+'5C1C_IntlHigh'!AB17+'5C3_UnvView'!AC17+'5C1F_LCCharter'!AB17+'5C1E_LFNO'!AB17+'5C1D_NOMMA'!AB17+'5C1AE_NobleMinds'!AB17+'5C1J_JCFAEast'!AB17+'5C1Q_Advantage'!AB17+'5C1AF_JCFA-Laf'!AB17+'5C1W_Willow'!AB17+'5C1Z_LincolnPrep'!AB17+'5C1R_Iberville'!AB17+'5C1N_Delta'!AB17+'5C1S_LCColPrep'!AB17+'5C1T_Northeast'!AB17+'5C1U_AcadianaRen'!AB17+'5C1I_LAKey'!AB17+'5C1V_LafRen'!AB17+'5C1O_Impact'!AB17+'5C2_LAVCA'!AC17+'5C1H_Southwest'!AB17+'5C1G_JSClark'!AB17+'5C1Y_GEOPrep'!AB17+'5C1AI_Harmony'!AB17+'5C1AJ_Athlos'!AB17+'5C1AG_Collegiate'!AB17+'5C1M_GEOMidCity'!AB17+'5C1AK_NxtGen'!AB17+'5C1AL_RedRiver'!AB17+'5C1AM_Williams'!AB17+'5C1AN_StLandry'!AB17</f>
        <v>0</v>
      </c>
      <c r="AD17" s="202">
        <f>'5C1B_DArbonne'!AC17+'5C1A_Madison'!AC17+'5C1C_IntlHigh'!AC17+'5C3_UnvView'!AD17+'5C1F_LCCharter'!AC17+'5C1E_LFNO'!AC17+'5C1D_NOMMA'!AC17+'5C1AE_NobleMinds'!AC17+'5C1J_JCFAEast'!AC17+'5C1Q_Advantage'!AC17+'5C1AF_JCFA-Laf'!AC17+'5C1W_Willow'!AC17+'5C1Z_LincolnPrep'!AC17+'5C1R_Iberville'!AC17+'5C1N_Delta'!AC17+'5C1S_LCColPrep'!AC17+'5C1T_Northeast'!AC17+'5C1U_AcadianaRen'!AC17+'5C1I_LAKey'!AC17+'5C1V_LafRen'!AC17+'5C1O_Impact'!AC17+'5C2_LAVCA'!AD17+'5C1H_Southwest'!AC17+'5C1G_JSClark'!AC17+'5C1Y_GEOPrep'!AC17+'5C1AI_Harmony'!AC17+'5C1AJ_Athlos'!AC17+'5C1AG_Collegiate'!AC17+'5C1M_GEOMidCity'!AC17+'5C1AK_NxtGen'!AC17+'5C1AL_RedRiver'!AC17+'5C1AM_Williams'!AC17+'5C1AN_StLandry'!AC17</f>
        <v>0</v>
      </c>
      <c r="AE17" s="204">
        <f>'5C1B_DArbonne'!AD17+'5C1A_Madison'!AD17+'5C1C_IntlHigh'!AD17+'5C3_UnvView'!AE17+'5C1F_LCCharter'!AD17+'5C1E_LFNO'!AD17+'5C1D_NOMMA'!AD17+'5C1AE_NobleMinds'!AD17+'5C1J_JCFAEast'!AD17+'5C1Q_Advantage'!AD17+'5C1AF_JCFA-Laf'!AD17+'5C1W_Willow'!AD17+'5C1Z_LincolnPrep'!AD17+'5C1R_Iberville'!AD17+'5C1N_Delta'!AD17+'5C1S_LCColPrep'!AD17+'5C1T_Northeast'!AD17+'5C1U_AcadianaRen'!AD17+'5C1I_LAKey'!AD17+'5C1V_LafRen'!AD17+'5C1O_Impact'!AD17+'5C2_LAVCA'!AE17+'5C1H_Southwest'!AD17+'5C1G_JSClark'!AD17+'5C1Y_GEOPrep'!AD17+'5C1AI_Harmony'!AD17+'5C1AJ_Athlos'!AD17+'5C1AG_Collegiate'!AD17+'5C1M_GEOMidCity'!AD17+'5C1AK_NxtGen'!AD17+'5C1AL_RedRiver'!AD17+'5C1AM_Williams'!AD17+'5C1AN_StLandry'!AD17</f>
        <v>0</v>
      </c>
      <c r="AF17" s="205">
        <f>'9_Per Pupil Summary'!N16</f>
        <v>4120</v>
      </c>
      <c r="AG17" s="206">
        <f>'5C1B_DArbonne'!AF17+'5C1A_Madison'!AF17+'5C1C_IntlHigh'!AF17+'5C3_UnvView'!AG17+'5C1F_LCCharter'!AF17+'5C1E_LFNO'!AF17+'5C1D_NOMMA'!AF17+'5C1AE_NobleMinds'!AF17+'5C1J_JCFAEast'!AF17+'5C1Q_Advantage'!AF17+'5C1AF_JCFA-Laf'!AF17+'5C1W_Willow'!AF17+'5C1Z_LincolnPrep'!AF17+'5C1R_Iberville'!AF17+'5C1N_Delta'!AF17+'5C1S_LCColPrep'!AF17+'5C1T_Northeast'!AF17+'5C1U_AcadianaRen'!AF17+'5C1I_LAKey'!AF17+'5C1V_LafRen'!AF17+'5C1O_Impact'!AF17+'5C2_LAVCA'!AG17+'5C1H_Southwest'!AF17+'5C1G_JSClark'!AF17+'5C1Y_GEOPrep'!AF17+'5C1AI_Harmony'!AF17+'5C1AJ_Athlos'!AF17+'5C1AG_Collegiate'!AF17+'5C1M_GEOMidCity'!AF17+'5C1AK_NxtGen'!AF17+'5C1AL_RedRiver'!AF17+'5C1AM_Williams'!AF17+'5C1AN_StLandry'!AF17</f>
        <v>0</v>
      </c>
      <c r="AH17" s="198">
        <f>'5C1B_DArbonne'!AG17+'5C1A_Madison'!AG17+'5C1C_IntlHigh'!AG17+'5C3_UnvView'!AH17+'5C1F_LCCharter'!AG17+'5C1E_LFNO'!AG17+'5C1D_NOMMA'!AG17+'5C1AE_NobleMinds'!AG17+'5C1J_JCFAEast'!AG17+'5C1Q_Advantage'!AG17+'5C1AF_JCFA-Laf'!AG17+'5C1W_Willow'!AG17+'5C1Z_LincolnPrep'!AG17+'5C1R_Iberville'!AG17+'5C1N_Delta'!AG17+'5C1S_LCColPrep'!AG17+'5C1T_Northeast'!AG17+'5C1U_AcadianaRen'!AG17+'5C1I_LAKey'!AG17+'5C1V_LafRen'!AG17+'5C1O_Impact'!AG17+'5C2_LAVCA'!AH17+'5C1H_Southwest'!AG17+'5C1G_JSClark'!AG17+'5C1Y_GEOPrep'!AG17+'5C1AI_Harmony'!AG17+'5C1AJ_Athlos'!AG17+'5C1AG_Collegiate'!AG17+'5C1M_GEOMidCity'!AG17+'5C1AK_NxtGen'!AG17+'5C1AL_RedRiver'!AG17+'5C1AM_Williams'!AG17+'5C1AN_StLandry'!AG17</f>
        <v>0</v>
      </c>
      <c r="AI17" s="205">
        <f>'5C1B_DArbonne'!AH17+'5C1A_Madison'!AH17+'5C1C_IntlHigh'!AH17+'5C3_UnvView'!AI17+'5C1F_LCCharter'!AH17+'5C1E_LFNO'!AH17+'5C1D_NOMMA'!AH17+'5C1AE_NobleMinds'!AH17+'5C1J_JCFAEast'!AH17+'5C1Q_Advantage'!AH17+'5C1AF_JCFA-Laf'!AH17+'5C1W_Willow'!AH17+'5C1Z_LincolnPrep'!AH17+'5C1R_Iberville'!AH17+'5C1N_Delta'!AH17+'5C1S_LCColPrep'!AH17+'5C1T_Northeast'!AH17+'5C1U_AcadianaRen'!AH17+'5C1I_LAKey'!AH17+'5C1V_LafRen'!AH17+'5C1O_Impact'!AH17+'5C2_LAVCA'!AI17+'5C1H_Southwest'!AH17+'5C1G_JSClark'!AH17+'5C1Y_GEOPrep'!AH17+'5C1AI_Harmony'!AH17+'5C1AJ_Athlos'!AH17+'5C1AG_Collegiate'!AH17+'5C1M_GEOMidCity'!AH17+'5C1AK_NxtGen'!AH17+'5C1AL_RedRiver'!AH17+'5C1AM_Williams'!AH17+'5C1AN_StLandry'!AH17</f>
        <v>0</v>
      </c>
      <c r="AJ17" s="198">
        <f>'5C1B_DArbonne'!AI17+'5C1A_Madison'!AI17+'5C1C_IntlHigh'!AI17+'5C3_UnvView'!AJ17+'5C1F_LCCharter'!AI17+'5C1E_LFNO'!AI17+'5C1D_NOMMA'!AI17+'5C1AE_NobleMinds'!AI17+'5C1J_JCFAEast'!AI17+'5C1Q_Advantage'!AI17+'5C1AF_JCFA-Laf'!AI17+'5C1W_Willow'!AI17+'5C1Z_LincolnPrep'!AI17+'5C1R_Iberville'!AI17+'5C1N_Delta'!AI17+'5C1S_LCColPrep'!AI17+'5C1T_Northeast'!AI17+'5C1U_AcadianaRen'!AI17+'5C1I_LAKey'!AI17+'5C1V_LafRen'!AI17+'5C1O_Impact'!AI17+'5C2_LAVCA'!AJ17+'5C1H_Southwest'!AI17+'5C1G_JSClark'!AI17+'5C1Y_GEOPrep'!AI17+'5C1AI_Harmony'!AI17+'5C1AJ_Athlos'!AI17+'5C1AG_Collegiate'!AI17+'5C1M_GEOMidCity'!AI17+'5C1AK_NxtGen'!AI17+'5C1AL_RedRiver'!AI17+'5C1AM_Williams'!AI17+'5C1AN_StLandry'!AI17</f>
        <v>0</v>
      </c>
      <c r="AK17" s="207">
        <f>'5C1B_DArbonne'!AJ17+'5C1A_Madison'!AJ17+'5C1C_IntlHigh'!AJ17+'5C3_UnvView'!AK17+'5C1F_LCCharter'!AJ17+'5C1E_LFNO'!AJ17+'5C1D_NOMMA'!AJ17+'5C1AE_NobleMinds'!AJ17+'5C1J_JCFAEast'!AJ17+'5C1Q_Advantage'!AJ17+'5C1AF_JCFA-Laf'!AJ17+'5C1W_Willow'!AJ17+'5C1Z_LincolnPrep'!AJ17+'5C1R_Iberville'!AJ17+'5C1N_Delta'!AJ17+'5C1S_LCColPrep'!AJ17+'5C1T_Northeast'!AJ17+'5C1U_AcadianaRen'!AJ17+'5C1I_LAKey'!AJ17+'5C1V_LafRen'!AJ17+'5C1O_Impact'!AJ17+'5C2_LAVCA'!AK17+'5C1H_Southwest'!AJ17+'5C1G_JSClark'!AJ17+'5C1Y_GEOPrep'!AJ17+'5C1AI_Harmony'!AJ17+'5C1AJ_Athlos'!AJ17+'5C1AG_Collegiate'!AJ17+'5C1M_GEOMidCity'!AJ17+'5C1AK_NxtGen'!AJ17+'5C1AL_RedRiver'!AJ17+'5C1AM_Williams'!AJ17+'5C1AN_StLandry'!AJ17</f>
        <v>0</v>
      </c>
      <c r="AL17" s="208">
        <f>'5C1B_DArbonne'!AK17+'5C1A_Madison'!AK17+'5C1C_IntlHigh'!AK17+'5C3_UnvView'!AL17+'5C1F_LCCharter'!AK17+'5C1E_LFNO'!AK17+'5C1D_NOMMA'!AK17+'5C1AE_NobleMinds'!AK17+'5C1J_JCFAEast'!AK17+'5C1Q_Advantage'!AK17+'5C1AF_JCFA-Laf'!AK17+'5C1W_Willow'!AK17+'5C1Z_LincolnPrep'!AK17+'5C1R_Iberville'!AK17+'5C1N_Delta'!AK17+'5C1S_LCColPrep'!AK17+'5C1T_Northeast'!AK17+'5C1U_AcadianaRen'!AK17+'5C1I_LAKey'!AK17+'5C1V_LafRen'!AK17+'5C1O_Impact'!AK17+'5C2_LAVCA'!AL17+'5C1H_Southwest'!AK17+'5C1G_JSClark'!AK17+'5C1Y_GEOPrep'!AK17+'5C1AI_Harmony'!AK17+'5C1AJ_Athlos'!AK17+'5C1AG_Collegiate'!AK17+'5C1M_GEOMidCity'!AK17+'5C1AK_NxtGen'!AK17+'5C1AL_RedRiver'!AK17+'5C1AM_Williams'!AK17+'5C1AN_StLandry'!AK17</f>
        <v>0</v>
      </c>
      <c r="AM17" s="206">
        <f>'5C1B_DArbonne'!AL17+'5C1A_Madison'!AL17+'5C1C_IntlHigh'!AL17+'5C3_UnvView'!AM17+'5C1F_LCCharter'!AL17+'5C1E_LFNO'!AL17+'5C1D_NOMMA'!AL17+'5C1AE_NobleMinds'!AL17+'5C1J_JCFAEast'!AL17+'5C1Q_Advantage'!AL17+'5C1AF_JCFA-Laf'!AL17+'5C1W_Willow'!AL17+'5C1Z_LincolnPrep'!AL17+'5C1R_Iberville'!AL17+'5C1N_Delta'!AL17+'5C1S_LCColPrep'!AL17+'5C1T_Northeast'!AL17+'5C1U_AcadianaRen'!AL17+'5C1I_LAKey'!AL17+'5C1V_LafRen'!AL17+'5C1O_Impact'!AL17+'5C2_LAVCA'!AM17+'5C1H_Southwest'!AL17+'5C1G_JSClark'!AL17+'5C1Y_GEOPrep'!AL17+'5C1AI_Harmony'!AL17+'5C1AJ_Athlos'!AL17+'5C1AG_Collegiate'!AL17+'5C1M_GEOMidCity'!AL17+'5C1AK_NxtGen'!AL17+'5C1AL_RedRiver'!AL17+'5C1AM_Williams'!AL17+'5C1AN_StLandry'!AL17</f>
        <v>42642</v>
      </c>
      <c r="AN17" s="209">
        <f>'5C1B_DArbonne'!AM17+'5C1A_Madison'!AM17+'5C1C_IntlHigh'!AM17+'5C3_UnvView'!AN17+'5C1F_LCCharter'!AM17+'5C1E_LFNO'!AM17+'5C1D_NOMMA'!AM17+'5C1AE_NobleMinds'!AM17+'5C1J_JCFAEast'!AM17+'5C1Q_Advantage'!AM17+'5C1AF_JCFA-Laf'!AM17+'5C1W_Willow'!AM17+'5C1Z_LincolnPrep'!AM17+'5C1R_Iberville'!AM17+'5C1N_Delta'!AM17+'5C1S_LCColPrep'!AM17+'5C1T_Northeast'!AM17+'5C1U_AcadianaRen'!AM17+'5C1I_LAKey'!AM17+'5C1V_LafRen'!AM17+'5C1O_Impact'!AM17+'5C2_LAVCA'!AN17+'5C1H_Southwest'!AM17+'5C1G_JSClark'!AM17+'5C1Y_GEOPrep'!AM17+'5C1AI_Harmony'!AM17+'5C1AJ_Athlos'!AM17+'5C1AG_Collegiate'!AM17+'5C1M_GEOMidCity'!AM17+'5C1AK_NxtGen'!AM17+'5C1AL_RedRiver'!AM17+'5C1AM_Williams'!AM17+'5C1AN_StLandry'!AM17</f>
        <v>-107</v>
      </c>
      <c r="AO17" s="206">
        <f>'5C1B_DArbonne'!AN17+'5C1A_Madison'!AN17+'5C1C_IntlHigh'!AN17+'5C3_UnvView'!AO17+'5C1F_LCCharter'!AN17+'5C1E_LFNO'!AN17+'5C1D_NOMMA'!AN17+'5C1AE_NobleMinds'!AN17+'5C1J_JCFAEast'!AN17+'5C1Q_Advantage'!AN17+'5C1AF_JCFA-Laf'!AN17+'5C1W_Willow'!AN17+'5C1Z_LincolnPrep'!AN17+'5C1R_Iberville'!AN17+'5C1N_Delta'!AN17+'5C1S_LCColPrep'!AN17+'5C1T_Northeast'!AN17+'5C1U_AcadianaRen'!AN17+'5C1I_LAKey'!AN17+'5C1V_LafRen'!AN17+'5C1O_Impact'!AN17+'5C2_LAVCA'!AO17+'5C1H_Southwest'!AN17+'5C1G_JSClark'!AN17+'5C1Y_GEOPrep'!AN17+'5C1AI_Harmony'!AN17+'5C1AJ_Athlos'!AN17+'5C1AG_Collegiate'!AN17+'5C1M_GEOMidCity'!AN17+'5C1AK_NxtGen'!AN17+'5C1AL_RedRiver'!AN17+'5C1AM_Williams'!AN17+'5C1AN_StLandry'!AN17</f>
        <v>0</v>
      </c>
      <c r="AP17" s="207">
        <f>'5C1B_DArbonne'!AO17+'5C1A_Madison'!AO17+'5C1C_IntlHigh'!AO17+'5C3_UnvView'!AP17+'5C1F_LCCharter'!AO17+'5C1E_LFNO'!AO17+'5C1D_NOMMA'!AO17+'5C1AE_NobleMinds'!AO17+'5C1J_JCFAEast'!AO17+'5C1Q_Advantage'!AO17+'5C1AF_JCFA-Laf'!AO17+'5C1W_Willow'!AO17+'5C1Z_LincolnPrep'!AO17+'5C1R_Iberville'!AO17+'5C1N_Delta'!AO17+'5C1S_LCColPrep'!AO17+'5C1T_Northeast'!AO17+'5C1U_AcadianaRen'!AO17+'5C1I_LAKey'!AO17+'5C1V_LafRen'!AO17+'5C1O_Impact'!AO17+'5C2_LAVCA'!AP17+'5C1H_Southwest'!AO17+'5C1G_JSClark'!AO17+'5C1Y_GEOPrep'!AO17+'5C1AI_Harmony'!AO17+'5C1AJ_Athlos'!AO17+'5C1AG_Collegiate'!AO17+'5C1M_GEOMidCity'!AO17+'5C1AK_NxtGen'!AO17+'5C1AL_RedRiver'!AO17+'5C1AM_Williams'!AO17+'5C1AN_StLandry'!AO17</f>
        <v>0</v>
      </c>
      <c r="AQ17" s="206">
        <f>'5C1B_DArbonne'!AP17+'5C1A_Madison'!AP17+'5C1C_IntlHigh'!AP17+'5C3_UnvView'!AQ17+'5C1F_LCCharter'!AP17+'5C1E_LFNO'!AP17+'5C1D_NOMMA'!AP17+'5C1AE_NobleMinds'!AP17+'5C1J_JCFAEast'!AP17+'5C1Q_Advantage'!AP17+'5C1AF_JCFA-Laf'!AP17+'5C1W_Willow'!AP17+'5C1Z_LincolnPrep'!AP17+'5C1R_Iberville'!AP17+'5C1N_Delta'!AP17+'5C1S_LCColPrep'!AP17+'5C1T_Northeast'!AP17+'5C1U_AcadianaRen'!AP17+'5C1I_LAKey'!AP17+'5C1V_LafRen'!AP17+'5C1O_Impact'!AP17+'5C2_LAVCA'!AQ17+'5C1H_Southwest'!AP17+'5C1G_JSClark'!AP17+'5C1Y_GEOPrep'!AP17+'5C1AI_Harmony'!AP17+'5C1AJ_Athlos'!AP17+'5C1AG_Collegiate'!AP17+'5C1M_GEOMidCity'!AP17+'5C1AK_NxtGen'!AP17+'5C1AL_RedRiver'!AP17+'5C1AM_Williams'!AP17+'5C1AN_StLandry'!AP17</f>
        <v>42535</v>
      </c>
      <c r="AR17" s="207">
        <f>'5C1B_DArbonne'!AQ17+'5C1A_Madison'!AQ17+'5C1C_IntlHigh'!AQ17+'5C3_UnvView'!AR17+'5C1F_LCCharter'!AQ17+'5C1E_LFNO'!AQ17+'5C1D_NOMMA'!AQ17+'5C1AE_NobleMinds'!AQ17+'5C1J_JCFAEast'!AQ17+'5C1Q_Advantage'!AQ17+'5C1AF_JCFA-Laf'!AQ17+'5C1W_Willow'!AQ17+'5C1Z_LincolnPrep'!AQ17+'5C1R_Iberville'!AQ17+'5C1N_Delta'!AQ17+'5C1S_LCColPrep'!AQ17+'5C1T_Northeast'!AQ17+'5C1U_AcadianaRen'!AQ17+'5C1I_LAKey'!AQ17+'5C1V_LafRen'!AQ17+'5C1O_Impact'!AQ17+'5C2_LAVCA'!AR17+'5C1H_Southwest'!AQ17+'5C1G_JSClark'!AQ17+'5C1Y_GEOPrep'!AQ17+'5C1AI_Harmony'!AQ17+'5C1AJ_Athlos'!AQ17+'5C1AG_Collegiate'!AQ17+'5C1M_GEOMidCity'!AQ17+'5C1AK_NxtGen'!AQ17+'5C1AL_RedRiver'!AQ17+'5C1AM_Williams'!AQ17+'5C1AN_StLandry'!AQ17</f>
        <v>0</v>
      </c>
      <c r="AS17" s="207">
        <f>'5C1B_DArbonne'!AR17+'5C1A_Madison'!AR17+'5C1C_IntlHigh'!AR17+'5C3_UnvView'!AS17+'5C1F_LCCharter'!AR17+'5C1E_LFNO'!AR17+'5C1D_NOMMA'!AR17+'5C1AE_NobleMinds'!AR17+'5C1J_JCFAEast'!AR17+'5C1Q_Advantage'!AR17+'5C1AF_JCFA-Laf'!AR17+'5C1W_Willow'!AR17+'5C1Z_LincolnPrep'!AR17+'5C1R_Iberville'!AR17+'5C1N_Delta'!AR17+'5C1S_LCColPrep'!AR17+'5C1T_Northeast'!AR17+'5C1U_AcadianaRen'!AR17+'5C1I_LAKey'!AR17+'5C1V_LafRen'!AR17+'5C1O_Impact'!AR17+'5C2_LAVCA'!AS17+'5C1H_Southwest'!AR17+'5C1G_JSClark'!AR17+'5C1Y_GEOPrep'!AR17+'5C1AI_Harmony'!AR17+'5C1AJ_Athlos'!AR17+'5C1AG_Collegiate'!AR17+'5C1M_GEOMidCity'!AR17+'5C1AK_NxtGen'!AR17+'5C1AL_RedRiver'!AR17+'5C1AM_Williams'!AR17+'5C1AN_StLandry'!AR17</f>
        <v>0</v>
      </c>
      <c r="AT17" s="206">
        <f>'5C1B_DArbonne'!AS17+'5C1A_Madison'!AS17+'5C1C_IntlHigh'!AS17+'5C3_UnvView'!AT17+'5C1F_LCCharter'!AS17+'5C1E_LFNO'!AS17+'5C1D_NOMMA'!AS17+'5C1AE_NobleMinds'!AS17+'5C1J_JCFAEast'!AS17+'5C1Q_Advantage'!AS17+'5C1AF_JCFA-Laf'!AS17+'5C1W_Willow'!AS17+'5C1Z_LincolnPrep'!AS17+'5C1R_Iberville'!AS17+'5C1N_Delta'!AS17+'5C1S_LCColPrep'!AS17+'5C1T_Northeast'!AS17+'5C1U_AcadianaRen'!AS17+'5C1I_LAKey'!AS17+'5C1V_LafRen'!AS17+'5C1O_Impact'!AS17+'5C2_LAVCA'!AT17+'5C1H_Southwest'!AS17+'5C1G_JSClark'!AS17+'5C1Y_GEOPrep'!AS17+'5C1AI_Harmony'!AS17+'5C1AJ_Athlos'!AS17+'5C1AG_Collegiate'!AS17+'5C1M_GEOMidCity'!AS17+'5C1AK_NxtGen'!AS17+'5C1AL_RedRiver'!AS17+'5C1AM_Williams'!AS17+'5C1AN_StLandry'!AS17</f>
        <v>4513</v>
      </c>
      <c r="AU17" s="800">
        <f t="shared" si="2"/>
        <v>42535</v>
      </c>
      <c r="AV17" s="801">
        <f t="shared" si="3"/>
        <v>4513</v>
      </c>
      <c r="AW17" s="200">
        <f>'5C1B_DArbonne'!AV17+'5C1A_Madison'!AV17+'5C1C_IntlHigh'!AV17+'5C3_UnvView'!AW17+'5C1F_LCCharter'!AV17+'5C1E_LFNO'!AV17+'5C1D_NOMMA'!AV17+'5C1AE_NobleMinds'!AV17+'5C1J_JCFAEast'!AV17+'5C1Q_Advantage'!AV17+'5C1AF_JCFA-Laf'!AV17+'5C1W_Willow'!AV17+'5C1Z_LincolnPrep'!AV17+'5C1R_Iberville'!AV17+'5C1N_Delta'!AV17+'5C1S_LCColPrep'!AV17+'5C1T_Northeast'!AV17+'5C1U_AcadianaRen'!AV17+'5C1I_LAKey'!AV17+'5C1V_LafRen'!AV17+'5C1O_Impact'!AV17+'5C2_LAVCA'!AW17+'5C1H_Southwest'!AV17+'5C1G_JSClark'!AV17+'5C1Y_GEOPrep'!AV17+'5C1AI_Harmony'!AV17+'5C1AJ_Athlos'!AV17+'5C1AG_Collegiate'!AV17+'5C1M_GEOMidCity'!AV17+'5C1AK_NxtGen'!AV17+'5C1AL_RedRiver'!AV17+'5C1AM_Williams'!AV17+'5C1AN_StLandry'!AV17</f>
        <v>107</v>
      </c>
      <c r="AX17" s="200"/>
      <c r="AY17" s="200">
        <f t="shared" si="4"/>
        <v>107</v>
      </c>
    </row>
    <row r="18" spans="1:51" ht="16.149999999999999" customHeight="1" x14ac:dyDescent="0.2">
      <c r="A18" s="421">
        <v>12</v>
      </c>
      <c r="B18" s="214" t="s">
        <v>16</v>
      </c>
      <c r="C18" s="215">
        <f>'5C1B_DArbonne'!C18+'5C1A_Madison'!C18+'5C1C_IntlHigh'!C18+'5C3_UnvView'!C18+'5C1F_LCCharter'!C18+'5C1E_LFNO'!C18+'5C1D_NOMMA'!C18+'5C1AE_NobleMinds'!C18+'5C1J_JCFAEast'!C18+'5C1Q_Advantage'!C18+'5C1AF_JCFA-Laf'!C18+'5C1W_Willow'!C18+'5C1Z_LincolnPrep'!C18+'5C1R_Iberville'!C18+'5C1N_Delta'!C18+'5C1S_LCColPrep'!C18+'5C1T_Northeast'!C18+'5C1U_AcadianaRen'!C18+'5C1I_LAKey'!C18+'5C1V_LafRen'!C18+'5C1O_Impact'!C18+'5C2_LAVCA'!C18+'5C1H_Southwest'!C18+'5C1G_JSClark'!C18+'5C1Y_GEOPrep'!C18+'5C1AI_Harmony'!C18+'5C1AJ_Athlos'!C18+'5C1AG_Collegiate'!C18+'5C1M_GEOMidCity'!C18+'5C1AK_NxtGen'!C18+'5C1AL_RedRiver'!C18+'5C1AM_Williams'!C18+'5C1AN_StLandry'!C18</f>
        <v>0</v>
      </c>
      <c r="D18" s="216">
        <f>'9_Per Pupil Summary'!H17</f>
        <v>2238.417128299569</v>
      </c>
      <c r="E18" s="217">
        <f>'5C1B_DArbonne'!E18+'5C1A_Madison'!E18+'5C1C_IntlHigh'!E18+'5C3_UnvView'!E18+'5C1F_LCCharter'!E18+'5C1E_LFNO'!E18+'5C1D_NOMMA'!E18+'5C1AE_NobleMinds'!E18+'5C1J_JCFAEast'!E18+'5C1Q_Advantage'!E18+'5C1AF_JCFA-Laf'!E18+'5C1W_Willow'!E18+'5C1Z_LincolnPrep'!E18+'5C1R_Iberville'!E18+'5C1N_Delta'!E18+'5C1S_LCColPrep'!E18+'5C1T_Northeast'!E18+'5C1U_AcadianaRen'!E18+'5C1I_LAKey'!E18+'5C1V_LafRen'!E18+'5C1O_Impact'!E18+'5C2_LAVCA'!E18+'5C1H_Southwest'!E18+'5C1G_JSClark'!E18+'5C1Y_GEOPrep'!E18+'5C1AI_Harmony'!E18+'5C1AJ_Athlos'!E18+'5C1AG_Collegiate'!E18+'5C1M_GEOMidCity'!E18+'5C1AK_NxtGen'!E18+'5C1AL_RedRiver'!E18+'5C1AM_Williams'!E18+'5C1AN_StLandry'!E18</f>
        <v>0</v>
      </c>
      <c r="F18" s="218">
        <f>'5C1B_DArbonne'!F18+'5C1A_Madison'!F18+'5C1C_IntlHigh'!F18+'5C3_UnvView'!F18+'5C1F_LCCharter'!F18+'5C1E_LFNO'!F18+'5C1D_NOMMA'!F18+'5C1AE_NobleMinds'!F18+'5C1J_JCFAEast'!F18+'5C1Q_Advantage'!F18+'5C1AF_JCFA-Laf'!F18+'5C1W_Willow'!F18+'5C1Z_LincolnPrep'!F18+'5C1R_Iberville'!F18+'5C1N_Delta'!F18+'5C1S_LCColPrep'!F18+'5C1T_Northeast'!F18+'5C1U_AcadianaRen'!F18+'5C1I_LAKey'!F18+'5C1V_LafRen'!F18+'5C1O_Impact'!F18+'5C2_LAVCA'!F18+'5C1H_Southwest'!F18+'5C1G_JSClark'!F18+'5C1Y_GEOPrep'!F18+'5C1AI_Harmony'!F18+'5C1AJ_Athlos'!F18+'5C1AG_Collegiate'!F18+'5C1M_GEOMidCity'!F18+'5C1AK_NxtGen'!F18+'5C1AL_RedRiver'!F18+'5C1AM_Williams'!F18+'5C1AN_StLandry'!F18</f>
        <v>0</v>
      </c>
      <c r="G18" s="216">
        <f>'9_Per Pupil Summary'!I17</f>
        <v>220.8249829031819</v>
      </c>
      <c r="H18" s="217">
        <f>'5C1B_DArbonne'!H18+'5C1A_Madison'!H18+'5C1C_IntlHigh'!H18+'5C3_UnvView'!H18+'5C1F_LCCharter'!H18+'5C1E_LFNO'!H18+'5C1D_NOMMA'!H18+'5C1AE_NobleMinds'!H18+'5C1J_JCFAEast'!H18+'5C1Q_Advantage'!H18+'5C1AF_JCFA-Laf'!H18+'5C1W_Willow'!H18+'5C1Z_LincolnPrep'!H18+'5C1R_Iberville'!H18+'5C1N_Delta'!H18+'5C1S_LCColPrep'!H18+'5C1T_Northeast'!H18+'5C1U_AcadianaRen'!H18+'5C1I_LAKey'!H18+'5C1V_LafRen'!H18+'5C1O_Impact'!H18+'5C2_LAVCA'!H18+'5C1H_Southwest'!H18+'5C1G_JSClark'!H18+'5C1Y_GEOPrep'!H18+'5C1AI_Harmony'!H18+'5C1AJ_Athlos'!H18+'5C1AG_Collegiate'!H18+'5C1M_GEOMidCity'!H18+'5C1AK_NxtGen'!H18+'5C1AL_RedRiver'!H18+'5C1AM_Williams'!H18+'5C1AN_StLandry'!H18</f>
        <v>0</v>
      </c>
      <c r="I18" s="218">
        <f>'5C1B_DArbonne'!I18+'5C1A_Madison'!I18+'5C1C_IntlHigh'!I18+'5C3_UnvView'!I18+'5C1F_LCCharter'!I18+'5C1E_LFNO'!I18+'5C1D_NOMMA'!I18+'5C1AE_NobleMinds'!I18+'5C1J_JCFAEast'!I18+'5C1Q_Advantage'!I18+'5C1AF_JCFA-Laf'!I18+'5C1W_Willow'!I18+'5C1Z_LincolnPrep'!I18+'5C1R_Iberville'!I18+'5C1N_Delta'!I18+'5C1S_LCColPrep'!I18+'5C1T_Northeast'!I18+'5C1U_AcadianaRen'!I18+'5C1I_LAKey'!I18+'5C1V_LafRen'!I18+'5C1O_Impact'!I18+'5C2_LAVCA'!I18+'5C1H_Southwest'!I18+'5C1G_JSClark'!I18+'5C1Y_GEOPrep'!I18+'5C1AI_Harmony'!I18+'5C1AJ_Athlos'!I18+'5C1AG_Collegiate'!I18+'5C1M_GEOMidCity'!I18+'5C1AK_NxtGen'!I18+'5C1AL_RedRiver'!I18+'5C1AM_Williams'!I18+'5C1AN_StLandry'!I18</f>
        <v>0</v>
      </c>
      <c r="J18" s="216">
        <f>'9_Per Pupil Summary'!J17</f>
        <v>60.224995337231412</v>
      </c>
      <c r="K18" s="217">
        <f>'5C1B_DArbonne'!K18+'5C1A_Madison'!K18+'5C1C_IntlHigh'!K18+'5C3_UnvView'!K18+'5C1F_LCCharter'!K18+'5C1E_LFNO'!K18+'5C1D_NOMMA'!K18+'5C1AE_NobleMinds'!K18+'5C1J_JCFAEast'!K18+'5C1Q_Advantage'!K18+'5C1AF_JCFA-Laf'!K18+'5C1W_Willow'!K18+'5C1Z_LincolnPrep'!K18+'5C1R_Iberville'!K18+'5C1N_Delta'!K18+'5C1S_LCColPrep'!K18+'5C1T_Northeast'!K18+'5C1U_AcadianaRen'!K18+'5C1I_LAKey'!K18+'5C1V_LafRen'!K18+'5C1O_Impact'!K18+'5C2_LAVCA'!K18+'5C1H_Southwest'!K18+'5C1G_JSClark'!K18+'5C1Y_GEOPrep'!K18+'5C1AI_Harmony'!K18+'5C1AJ_Athlos'!K18+'5C1AG_Collegiate'!K18+'5C1M_GEOMidCity'!K18+'5C1AK_NxtGen'!K18+'5C1AL_RedRiver'!K18+'5C1AM_Williams'!K18+'5C1AN_StLandry'!K18</f>
        <v>0</v>
      </c>
      <c r="L18" s="218">
        <f>'5C1B_DArbonne'!L18+'5C1A_Madison'!L18+'5C1C_IntlHigh'!L18+'5C3_UnvView'!L18+'5C1F_LCCharter'!L18+'5C1E_LFNO'!L18+'5C1D_NOMMA'!L18+'5C1AE_NobleMinds'!L18+'5C1J_JCFAEast'!L18+'5C1Q_Advantage'!L18+'5C1AF_JCFA-Laf'!L18+'5C1W_Willow'!L18+'5C1Z_LincolnPrep'!L18+'5C1R_Iberville'!L18+'5C1N_Delta'!L18+'5C1S_LCColPrep'!L18+'5C1T_Northeast'!L18+'5C1U_AcadianaRen'!L18+'5C1I_LAKey'!L18+'5C1V_LafRen'!L18+'5C1O_Impact'!L18+'5C2_LAVCA'!L18+'5C1H_Southwest'!L18+'5C1G_JSClark'!L18+'5C1Y_GEOPrep'!L18+'5C1AI_Harmony'!L18+'5C1AJ_Athlos'!L18+'5C1AG_Collegiate'!L18+'5C1M_GEOMidCity'!L18+'5C1AK_NxtGen'!L18+'5C1AL_RedRiver'!L18+'5C1AM_Williams'!L18+'5C1AN_StLandry'!L18</f>
        <v>0</v>
      </c>
      <c r="M18" s="216">
        <f>'9_Per Pupil Summary'!K17</f>
        <v>1505.6248834307858</v>
      </c>
      <c r="N18" s="217">
        <f>'5C1B_DArbonne'!N18+'5C1A_Madison'!N18+'5C1C_IntlHigh'!N18+'5C3_UnvView'!N18+'5C1F_LCCharter'!N18+'5C1E_LFNO'!N18+'5C1D_NOMMA'!N18+'5C1AE_NobleMinds'!N18+'5C1J_JCFAEast'!N18+'5C1Q_Advantage'!N18+'5C1AF_JCFA-Laf'!N18+'5C1W_Willow'!N18+'5C1Z_LincolnPrep'!N18+'5C1R_Iberville'!N18+'5C1N_Delta'!N18+'5C1S_LCColPrep'!N18+'5C1T_Northeast'!N18+'5C1U_AcadianaRen'!N18+'5C1I_LAKey'!N18+'5C1V_LafRen'!N18+'5C1O_Impact'!N18+'5C2_LAVCA'!N18+'5C1H_Southwest'!N18+'5C1G_JSClark'!N18+'5C1Y_GEOPrep'!N18+'5C1AI_Harmony'!N18+'5C1AJ_Athlos'!N18+'5C1AG_Collegiate'!N18+'5C1M_GEOMidCity'!N18+'5C1AK_NxtGen'!N18+'5C1AL_RedRiver'!N18+'5C1AM_Williams'!N18+'5C1AN_StLandry'!N18</f>
        <v>0</v>
      </c>
      <c r="O18" s="218">
        <f>'5C1B_DArbonne'!O18+'5C1A_Madison'!O18+'5C1C_IntlHigh'!O18+'5C3_UnvView'!O18+'5C1F_LCCharter'!O18+'5C1E_LFNO'!O18+'5C1D_NOMMA'!O18+'5C1AE_NobleMinds'!O18+'5C1J_JCFAEast'!O18+'5C1Q_Advantage'!O18+'5C1AF_JCFA-Laf'!O18+'5C1W_Willow'!O18+'5C1Z_LincolnPrep'!O18+'5C1R_Iberville'!O18+'5C1N_Delta'!O18+'5C1S_LCColPrep'!O18+'5C1T_Northeast'!O18+'5C1U_AcadianaRen'!O18+'5C1I_LAKey'!O18+'5C1V_LafRen'!O18+'5C1O_Impact'!O18+'5C2_LAVCA'!O18+'5C1H_Southwest'!O18+'5C1G_JSClark'!O18+'5C1Y_GEOPrep'!O18+'5C1AI_Harmony'!O18+'5C1AJ_Athlos'!O18+'5C1AG_Collegiate'!O18+'5C1M_GEOMidCity'!O18+'5C1AK_NxtGen'!O18+'5C1AL_RedRiver'!O18+'5C1AM_Williams'!O18+'5C1AN_StLandry'!O18</f>
        <v>0</v>
      </c>
      <c r="P18" s="216">
        <f>'9_Per Pupil Summary'!L17</f>
        <v>602.24995337231428</v>
      </c>
      <c r="Q18" s="217">
        <f>'5C1B_DArbonne'!Q18+'5C1A_Madison'!Q18+'5C1C_IntlHigh'!Q18+'5C3_UnvView'!Q18+'5C1F_LCCharter'!Q18+'5C1E_LFNO'!Q18+'5C1D_NOMMA'!Q18+'5C1AE_NobleMinds'!Q18+'5C1J_JCFAEast'!Q18+'5C1Q_Advantage'!Q18+'5C1AF_JCFA-Laf'!Q18+'5C1W_Willow'!Q18+'5C1Z_LincolnPrep'!Q18+'5C1R_Iberville'!Q18+'5C1N_Delta'!Q18+'5C1S_LCColPrep'!Q18+'5C1T_Northeast'!Q18+'5C1U_AcadianaRen'!Q18+'5C1I_LAKey'!Q18+'5C1V_LafRen'!Q18+'5C1O_Impact'!Q18+'5C2_LAVCA'!Q18+'5C1H_Southwest'!Q18+'5C1G_JSClark'!Q18+'5C1Y_GEOPrep'!Q18+'5C1AI_Harmony'!Q18+'5C1AJ_Athlos'!Q18+'5C1AG_Collegiate'!Q18+'5C1M_GEOMidCity'!Q18+'5C1AK_NxtGen'!Q18+'5C1AL_RedRiver'!Q18+'5C1AM_Williams'!Q18+'5C1AN_StLandry'!Q18</f>
        <v>0</v>
      </c>
      <c r="R18" s="219">
        <f>'5C1B_DArbonne'!R18+'5C1A_Madison'!R18+'5C1C_IntlHigh'!R18+'5C3_UnvView'!R18+'5C1F_LCCharter'!R18+'5C1E_LFNO'!R18+'5C1D_NOMMA'!R18+'5C1AE_NobleMinds'!R18+'5C1J_JCFAEast'!R18+'5C1Q_Advantage'!R18+'5C1AF_JCFA-Laf'!R18+'5C1W_Willow'!R18+'5C1Z_LincolnPrep'!R18+'5C1R_Iberville'!R18+'5C1N_Delta'!R18+'5C1S_LCColPrep'!R18+'5C1T_Northeast'!R18+'5C1U_AcadianaRen'!R18+'5C1I_LAKey'!R18+'5C1V_LafRen'!R18+'5C1O_Impact'!R18+'5C2_LAVCA'!R18+'5C1H_Southwest'!R18+'5C1G_JSClark'!R18+'5C1Y_GEOPrep'!R18+'5C1AI_Harmony'!R18+'5C1AJ_Athlos'!R18+'5C1AG_Collegiate'!R18+'5C1M_GEOMidCity'!R18+'5C1AK_NxtGen'!R18+'5C1AL_RedRiver'!R18+'5C1AM_Williams'!R18+'5C1AN_StLandry'!R18</f>
        <v>2322</v>
      </c>
      <c r="S18" s="884">
        <f>'5C3_UnvView'!S18+'5C2_LAVCA'!S18</f>
        <v>258</v>
      </c>
      <c r="T18" s="216">
        <f>'5C1B_DArbonne'!S18+'5C1A_Madison'!S18+'5C1C_IntlHigh'!S18+'5C3_UnvView'!T18+'5C1F_LCCharter'!S18+'5C1E_LFNO'!S18+'5C1D_NOMMA'!S18+'5C1AE_NobleMinds'!S18+'5C1J_JCFAEast'!S18+'5C1Q_Advantage'!S18+'5C1AF_JCFA-Laf'!S18+'5C1W_Willow'!S18+'5C1Z_LincolnPrep'!S18+'5C1R_Iberville'!S18+'5C1N_Delta'!S18+'5C1S_LCColPrep'!S18+'5C1T_Northeast'!S18+'5C1U_AcadianaRen'!S18+'5C1I_LAKey'!S18+'5C1V_LafRen'!S18+'5C1O_Impact'!S18+'5C2_LAVCA'!T18+'5C1H_Southwest'!S18+'5C1G_JSClark'!S18+'5C1Y_GEOPrep'!S18+'5C1AI_Harmony'!S18+'5C1AJ_Athlos'!S18+'5C1AG_Collegiate'!S18+'5C1M_GEOMidCity'!S18+'5C1AK_NxtGen'!S18+'5C1AL_RedRiver'!S18+'5C1AM_Williams'!S18+'5C1AN_StLandry'!S18</f>
        <v>0</v>
      </c>
      <c r="U18" s="216">
        <f>'5C1B_DArbonne'!T18+'5C1A_Madison'!T18+'5C1C_IntlHigh'!T18+'5C3_UnvView'!U18+'5C1F_LCCharter'!T18+'5C1E_LFNO'!T18+'5C1D_NOMMA'!T18+'5C1AE_NobleMinds'!T18+'5C1J_JCFAEast'!T18+'5C1Q_Advantage'!T18+'5C1AF_JCFA-Laf'!T18+'5C1W_Willow'!T18+'5C1Z_LincolnPrep'!T18+'5C1R_Iberville'!T18+'5C1N_Delta'!T18+'5C1S_LCColPrep'!T18+'5C1T_Northeast'!T18+'5C1U_AcadianaRen'!T18+'5C1I_LAKey'!T18+'5C1V_LafRen'!T18+'5C1O_Impact'!T18+'5C2_LAVCA'!U18+'5C1H_Southwest'!T18+'5C1G_JSClark'!T18+'5C1Y_GEOPrep'!T18+'5C1AI_Harmony'!T18+'5C1AJ_Athlos'!T18+'5C1AG_Collegiate'!T18+'5C1M_GEOMidCity'!T18+'5C1AK_NxtGen'!T18+'5C1AL_RedRiver'!T18+'5C1AM_Williams'!T18+'5C1AN_StLandry'!T18</f>
        <v>0</v>
      </c>
      <c r="V18" s="220">
        <f>'5C1B_DArbonne'!U18+'5C1A_Madison'!U18+'5C1C_IntlHigh'!U18+'5C3_UnvView'!V18+'5C1F_LCCharter'!U18+'5C1E_LFNO'!U18+'5C1D_NOMMA'!U18+'5C1AE_NobleMinds'!U18+'5C1J_JCFAEast'!U18+'5C1Q_Advantage'!U18+'5C1AF_JCFA-Laf'!U18+'5C1W_Willow'!U18+'5C1Z_LincolnPrep'!U18+'5C1R_Iberville'!U18+'5C1N_Delta'!U18+'5C1S_LCColPrep'!U18+'5C1T_Northeast'!U18+'5C1U_AcadianaRen'!U18+'5C1I_LAKey'!U18+'5C1V_LafRen'!U18+'5C1O_Impact'!U18+'5C2_LAVCA'!V18+'5C1H_Southwest'!U18+'5C1G_JSClark'!U18+'5C1Y_GEOPrep'!U18+'5C1AI_Harmony'!U18+'5C1AJ_Athlos'!U18+'5C1AG_Collegiate'!U18+'5C1M_GEOMidCity'!U18+'5C1AK_NxtGen'!U18+'5C1AL_RedRiver'!U18+'5C1AM_Williams'!U18+'5C1AN_StLandry'!U18</f>
        <v>0</v>
      </c>
      <c r="W18" s="219">
        <f>'5C1B_DArbonne'!V18+'5C1A_Madison'!V18+'5C1C_IntlHigh'!V18+'5C3_UnvView'!W18+'5C1F_LCCharter'!V18+'5C1E_LFNO'!V18+'5C1D_NOMMA'!V18+'5C1AE_NobleMinds'!V18+'5C1J_JCFAEast'!V18+'5C1Q_Advantage'!V18+'5C1AF_JCFA-Laf'!V18+'5C1W_Willow'!V18+'5C1Z_LincolnPrep'!V18+'5C1R_Iberville'!V18+'5C1N_Delta'!V18+'5C1S_LCColPrep'!V18+'5C1T_Northeast'!V18+'5C1U_AcadianaRen'!V18+'5C1I_LAKey'!V18+'5C1V_LafRen'!V18+'5C1O_Impact'!V18+'5C2_LAVCA'!W18+'5C1H_Southwest'!V18+'5C1G_JSClark'!V18+'5C1Y_GEOPrep'!V18+'5C1AI_Harmony'!V18+'5C1AJ_Athlos'!V18+'5C1AG_Collegiate'!V18+'5C1M_GEOMidCity'!V18+'5C1AK_NxtGen'!V18+'5C1AL_RedRiver'!V18+'5C1AM_Williams'!V18+'5C1AN_StLandry'!V18</f>
        <v>0</v>
      </c>
      <c r="X18" s="217">
        <f>'5C1B_DArbonne'!W18+'5C1A_Madison'!W18+'5C1C_IntlHigh'!W18+'5C3_UnvView'!X18+'5C1F_LCCharter'!W18+'5C1E_LFNO'!W18+'5C1D_NOMMA'!W18+'5C1AE_NobleMinds'!W18+'5C1J_JCFAEast'!W18+'5C1Q_Advantage'!W18+'5C1AF_JCFA-Laf'!W18+'5C1W_Willow'!W18+'5C1Z_LincolnPrep'!W18+'5C1R_Iberville'!W18+'5C1N_Delta'!W18+'5C1S_LCColPrep'!W18+'5C1T_Northeast'!W18+'5C1U_AcadianaRen'!W18+'5C1I_LAKey'!W18+'5C1V_LafRen'!W18+'5C1O_Impact'!W18+'5C2_LAVCA'!X18+'5C1H_Southwest'!W18+'5C1G_JSClark'!W18+'5C1Y_GEOPrep'!W18+'5C1AI_Harmony'!W18+'5C1AJ_Athlos'!W18+'5C1AG_Collegiate'!W18+'5C1M_GEOMidCity'!W18+'5C1AK_NxtGen'!W18+'5C1AL_RedRiver'!W18+'5C1AM_Williams'!W18+'5C1AN_StLandry'!W18</f>
        <v>0</v>
      </c>
      <c r="Y18" s="219">
        <f>'5C1B_DArbonne'!X18+'5C1A_Madison'!X18+'5C1C_IntlHigh'!X18+'5C3_UnvView'!Y18+'5C1F_LCCharter'!X18+'5C1E_LFNO'!X18+'5C1D_NOMMA'!X18+'5C1AE_NobleMinds'!X18+'5C1J_JCFAEast'!X18+'5C1Q_Advantage'!X18+'5C1AF_JCFA-Laf'!X18+'5C1W_Willow'!X18+'5C1Z_LincolnPrep'!X18+'5C1R_Iberville'!X18+'5C1N_Delta'!X18+'5C1S_LCColPrep'!X18+'5C1T_Northeast'!X18+'5C1U_AcadianaRen'!X18+'5C1I_LAKey'!X18+'5C1V_LafRen'!X18+'5C1O_Impact'!X18+'5C2_LAVCA'!Y18+'5C1H_Southwest'!X18+'5C1G_JSClark'!X18+'5C1Y_GEOPrep'!X18+'5C1AI_Harmony'!X18+'5C1AJ_Athlos'!X18+'5C1AG_Collegiate'!X18+'5C1M_GEOMidCity'!X18+'5C1AK_NxtGen'!X18+'5C1AL_RedRiver'!X18+'5C1AM_Williams'!X18+'5C1AN_StLandry'!X18</f>
        <v>0</v>
      </c>
      <c r="Z18" s="216">
        <f>'5C1B_DArbonne'!Y18+'5C1A_Madison'!Y18+'5C1C_IntlHigh'!Y18+'5C3_UnvView'!Z18+'5C1F_LCCharter'!Y18+'5C1E_LFNO'!Y18+'5C1D_NOMMA'!Y18+'5C1AE_NobleMinds'!Y18+'5C1J_JCFAEast'!Y18+'5C1Q_Advantage'!Y18+'5C1AF_JCFA-Laf'!Y18+'5C1W_Willow'!Y18+'5C1Z_LincolnPrep'!Y18+'5C1R_Iberville'!Y18+'5C1N_Delta'!Y18+'5C1S_LCColPrep'!Y18+'5C1T_Northeast'!Y18+'5C1U_AcadianaRen'!Y18+'5C1I_LAKey'!Y18+'5C1V_LafRen'!Y18+'5C1O_Impact'!Y18+'5C2_LAVCA'!Z18+'5C1H_Southwest'!Y18+'5C1G_JSClark'!Y18+'5C1Y_GEOPrep'!Y18+'5C1AI_Harmony'!Y18+'5C1AJ_Athlos'!Y18+'5C1AG_Collegiate'!Y18+'5C1M_GEOMidCity'!Y18+'5C1AK_NxtGen'!Y18+'5C1AL_RedRiver'!Y18+'5C1AM_Williams'!Y18+'5C1AN_StLandry'!Y18</f>
        <v>0</v>
      </c>
      <c r="AA18" s="219">
        <f>'5C1B_DArbonne'!Z18+'5C1A_Madison'!Z18+'5C1C_IntlHigh'!Z18+'5C3_UnvView'!AA18+'5C1F_LCCharter'!Z18+'5C1E_LFNO'!Z18+'5C1D_NOMMA'!Z18+'5C1AE_NobleMinds'!Z18+'5C1J_JCFAEast'!Z18+'5C1Q_Advantage'!Z18+'5C1AF_JCFA-Laf'!Z18+'5C1W_Willow'!Z18+'5C1Z_LincolnPrep'!Z18+'5C1R_Iberville'!Z18+'5C1N_Delta'!Z18+'5C1S_LCColPrep'!Z18+'5C1T_Northeast'!Z18+'5C1U_AcadianaRen'!Z18+'5C1I_LAKey'!Z18+'5C1V_LafRen'!Z18+'5C1O_Impact'!Z18+'5C2_LAVCA'!AA18+'5C1H_Southwest'!Z18+'5C1G_JSClark'!Z18+'5C1Y_GEOPrep'!Z18+'5C1AI_Harmony'!Z18+'5C1AJ_Athlos'!Z18+'5C1AG_Collegiate'!Z18+'5C1M_GEOMidCity'!Z18+'5C1AK_NxtGen'!Z18+'5C1AL_RedRiver'!Z18+'5C1AM_Williams'!Z18+'5C1AN_StLandry'!Z18</f>
        <v>0</v>
      </c>
      <c r="AB18" s="216">
        <f>'5C1B_DArbonne'!AA18+'5C1A_Madison'!AA18+'5C1C_IntlHigh'!AA18+'5C3_UnvView'!AB18+'5C1F_LCCharter'!AA18+'5C1E_LFNO'!AA18+'5C1D_NOMMA'!AA18+'5C1AE_NobleMinds'!AA18+'5C1J_JCFAEast'!AA18+'5C1Q_Advantage'!AA18+'5C1AF_JCFA-Laf'!AA18+'5C1W_Willow'!AA18+'5C1Z_LincolnPrep'!AA18+'5C1R_Iberville'!AA18+'5C1N_Delta'!AA18+'5C1S_LCColPrep'!AA18+'5C1T_Northeast'!AA18+'5C1U_AcadianaRen'!AA18+'5C1I_LAKey'!AA18+'5C1V_LafRen'!AA18+'5C1O_Impact'!AA18+'5C2_LAVCA'!AB18+'5C1H_Southwest'!AA18+'5C1G_JSClark'!AA18+'5C1Y_GEOPrep'!AA18+'5C1AI_Harmony'!AA18+'5C1AJ_Athlos'!AA18+'5C1AG_Collegiate'!AA18+'5C1M_GEOMidCity'!AA18+'5C1AK_NxtGen'!AA18+'5C1AL_RedRiver'!AA18+'5C1AM_Williams'!AA18+'5C1AN_StLandry'!AA18</f>
        <v>0</v>
      </c>
      <c r="AC18" s="216">
        <f>'5C1B_DArbonne'!AB18+'5C1A_Madison'!AB18+'5C1C_IntlHigh'!AB18+'5C3_UnvView'!AC18+'5C1F_LCCharter'!AB18+'5C1E_LFNO'!AB18+'5C1D_NOMMA'!AB18+'5C1AE_NobleMinds'!AB18+'5C1J_JCFAEast'!AB18+'5C1Q_Advantage'!AB18+'5C1AF_JCFA-Laf'!AB18+'5C1W_Willow'!AB18+'5C1Z_LincolnPrep'!AB18+'5C1R_Iberville'!AB18+'5C1N_Delta'!AB18+'5C1S_LCColPrep'!AB18+'5C1T_Northeast'!AB18+'5C1U_AcadianaRen'!AB18+'5C1I_LAKey'!AB18+'5C1V_LafRen'!AB18+'5C1O_Impact'!AB18+'5C2_LAVCA'!AC18+'5C1H_Southwest'!AB18+'5C1G_JSClark'!AB18+'5C1Y_GEOPrep'!AB18+'5C1AI_Harmony'!AB18+'5C1AJ_Athlos'!AB18+'5C1AG_Collegiate'!AB18+'5C1M_GEOMidCity'!AB18+'5C1AK_NxtGen'!AB18+'5C1AL_RedRiver'!AB18+'5C1AM_Williams'!AB18+'5C1AN_StLandry'!AB18</f>
        <v>0</v>
      </c>
      <c r="AD18" s="219">
        <f>'5C1B_DArbonne'!AC18+'5C1A_Madison'!AC18+'5C1C_IntlHigh'!AC18+'5C3_UnvView'!AD18+'5C1F_LCCharter'!AC18+'5C1E_LFNO'!AC18+'5C1D_NOMMA'!AC18+'5C1AE_NobleMinds'!AC18+'5C1J_JCFAEast'!AC18+'5C1Q_Advantage'!AC18+'5C1AF_JCFA-Laf'!AC18+'5C1W_Willow'!AC18+'5C1Z_LincolnPrep'!AC18+'5C1R_Iberville'!AC18+'5C1N_Delta'!AC18+'5C1S_LCColPrep'!AC18+'5C1T_Northeast'!AC18+'5C1U_AcadianaRen'!AC18+'5C1I_LAKey'!AC18+'5C1V_LafRen'!AC18+'5C1O_Impact'!AC18+'5C2_LAVCA'!AD18+'5C1H_Southwest'!AC18+'5C1G_JSClark'!AC18+'5C1Y_GEOPrep'!AC18+'5C1AI_Harmony'!AC18+'5C1AJ_Athlos'!AC18+'5C1AG_Collegiate'!AC18+'5C1M_GEOMidCity'!AC18+'5C1AK_NxtGen'!AC18+'5C1AL_RedRiver'!AC18+'5C1AM_Williams'!AC18+'5C1AN_StLandry'!AC18</f>
        <v>0</v>
      </c>
      <c r="AE18" s="222">
        <f>'5C1B_DArbonne'!AD18+'5C1A_Madison'!AD18+'5C1C_IntlHigh'!AD18+'5C3_UnvView'!AE18+'5C1F_LCCharter'!AD18+'5C1E_LFNO'!AD18+'5C1D_NOMMA'!AD18+'5C1AE_NobleMinds'!AD18+'5C1J_JCFAEast'!AD18+'5C1Q_Advantage'!AD18+'5C1AF_JCFA-Laf'!AD18+'5C1W_Willow'!AD18+'5C1Z_LincolnPrep'!AD18+'5C1R_Iberville'!AD18+'5C1N_Delta'!AD18+'5C1S_LCColPrep'!AD18+'5C1T_Northeast'!AD18+'5C1U_AcadianaRen'!AD18+'5C1I_LAKey'!AD18+'5C1V_LafRen'!AD18+'5C1O_Impact'!AD18+'5C2_LAVCA'!AE18+'5C1H_Southwest'!AD18+'5C1G_JSClark'!AD18+'5C1Y_GEOPrep'!AD18+'5C1AI_Harmony'!AD18+'5C1AJ_Athlos'!AD18+'5C1AG_Collegiate'!AD18+'5C1M_GEOMidCity'!AD18+'5C1AK_NxtGen'!AD18+'5C1AL_RedRiver'!AD18+'5C1AM_Williams'!AD18+'5C1AN_StLandry'!AD18</f>
        <v>0</v>
      </c>
      <c r="AF18" s="223">
        <f>'9_Per Pupil Summary'!N17</f>
        <v>14900</v>
      </c>
      <c r="AG18" s="224">
        <f>'5C1B_DArbonne'!AF18+'5C1A_Madison'!AF18+'5C1C_IntlHigh'!AF18+'5C3_UnvView'!AG18+'5C1F_LCCharter'!AF18+'5C1E_LFNO'!AF18+'5C1D_NOMMA'!AF18+'5C1AE_NobleMinds'!AF18+'5C1J_JCFAEast'!AF18+'5C1Q_Advantage'!AF18+'5C1AF_JCFA-Laf'!AF18+'5C1W_Willow'!AF18+'5C1Z_LincolnPrep'!AF18+'5C1R_Iberville'!AF18+'5C1N_Delta'!AF18+'5C1S_LCColPrep'!AF18+'5C1T_Northeast'!AF18+'5C1U_AcadianaRen'!AF18+'5C1I_LAKey'!AF18+'5C1V_LafRen'!AF18+'5C1O_Impact'!AF18+'5C2_LAVCA'!AG18+'5C1H_Southwest'!AF18+'5C1G_JSClark'!AF18+'5C1Y_GEOPrep'!AF18+'5C1AI_Harmony'!AF18+'5C1AJ_Athlos'!AF18+'5C1AG_Collegiate'!AF18+'5C1M_GEOMidCity'!AF18+'5C1AK_NxtGen'!AF18+'5C1AL_RedRiver'!AF18+'5C1AM_Williams'!AF18+'5C1AN_StLandry'!AF18</f>
        <v>0</v>
      </c>
      <c r="AH18" s="215">
        <f>'5C1B_DArbonne'!AG18+'5C1A_Madison'!AG18+'5C1C_IntlHigh'!AG18+'5C3_UnvView'!AH18+'5C1F_LCCharter'!AG18+'5C1E_LFNO'!AG18+'5C1D_NOMMA'!AG18+'5C1AE_NobleMinds'!AG18+'5C1J_JCFAEast'!AG18+'5C1Q_Advantage'!AG18+'5C1AF_JCFA-Laf'!AG18+'5C1W_Willow'!AG18+'5C1Z_LincolnPrep'!AG18+'5C1R_Iberville'!AG18+'5C1N_Delta'!AG18+'5C1S_LCColPrep'!AG18+'5C1T_Northeast'!AG18+'5C1U_AcadianaRen'!AG18+'5C1I_LAKey'!AG18+'5C1V_LafRen'!AG18+'5C1O_Impact'!AG18+'5C2_LAVCA'!AH18+'5C1H_Southwest'!AG18+'5C1G_JSClark'!AG18+'5C1Y_GEOPrep'!AG18+'5C1AI_Harmony'!AG18+'5C1AJ_Athlos'!AG18+'5C1AG_Collegiate'!AG18+'5C1M_GEOMidCity'!AG18+'5C1AK_NxtGen'!AG18+'5C1AL_RedRiver'!AG18+'5C1AM_Williams'!AG18+'5C1AN_StLandry'!AG18</f>
        <v>0</v>
      </c>
      <c r="AI18" s="223">
        <f>'5C1B_DArbonne'!AH18+'5C1A_Madison'!AH18+'5C1C_IntlHigh'!AH18+'5C3_UnvView'!AI18+'5C1F_LCCharter'!AH18+'5C1E_LFNO'!AH18+'5C1D_NOMMA'!AH18+'5C1AE_NobleMinds'!AH18+'5C1J_JCFAEast'!AH18+'5C1Q_Advantage'!AH18+'5C1AF_JCFA-Laf'!AH18+'5C1W_Willow'!AH18+'5C1Z_LincolnPrep'!AH18+'5C1R_Iberville'!AH18+'5C1N_Delta'!AH18+'5C1S_LCColPrep'!AH18+'5C1T_Northeast'!AH18+'5C1U_AcadianaRen'!AH18+'5C1I_LAKey'!AH18+'5C1V_LafRen'!AH18+'5C1O_Impact'!AH18+'5C2_LAVCA'!AI18+'5C1H_Southwest'!AH18+'5C1G_JSClark'!AH18+'5C1Y_GEOPrep'!AH18+'5C1AI_Harmony'!AH18+'5C1AJ_Athlos'!AH18+'5C1AG_Collegiate'!AH18+'5C1M_GEOMidCity'!AH18+'5C1AK_NxtGen'!AH18+'5C1AL_RedRiver'!AH18+'5C1AM_Williams'!AH18+'5C1AN_StLandry'!AH18</f>
        <v>0</v>
      </c>
      <c r="AJ18" s="215">
        <f>'5C1B_DArbonne'!AI18+'5C1A_Madison'!AI18+'5C1C_IntlHigh'!AI18+'5C3_UnvView'!AJ18+'5C1F_LCCharter'!AI18+'5C1E_LFNO'!AI18+'5C1D_NOMMA'!AI18+'5C1AE_NobleMinds'!AI18+'5C1J_JCFAEast'!AI18+'5C1Q_Advantage'!AI18+'5C1AF_JCFA-Laf'!AI18+'5C1W_Willow'!AI18+'5C1Z_LincolnPrep'!AI18+'5C1R_Iberville'!AI18+'5C1N_Delta'!AI18+'5C1S_LCColPrep'!AI18+'5C1T_Northeast'!AI18+'5C1U_AcadianaRen'!AI18+'5C1I_LAKey'!AI18+'5C1V_LafRen'!AI18+'5C1O_Impact'!AI18+'5C2_LAVCA'!AJ18+'5C1H_Southwest'!AI18+'5C1G_JSClark'!AI18+'5C1Y_GEOPrep'!AI18+'5C1AI_Harmony'!AI18+'5C1AJ_Athlos'!AI18+'5C1AG_Collegiate'!AI18+'5C1M_GEOMidCity'!AI18+'5C1AK_NxtGen'!AI18+'5C1AL_RedRiver'!AI18+'5C1AM_Williams'!AI18+'5C1AN_StLandry'!AI18</f>
        <v>0</v>
      </c>
      <c r="AK18" s="225">
        <f>'5C1B_DArbonne'!AJ18+'5C1A_Madison'!AJ18+'5C1C_IntlHigh'!AJ18+'5C3_UnvView'!AK18+'5C1F_LCCharter'!AJ18+'5C1E_LFNO'!AJ18+'5C1D_NOMMA'!AJ18+'5C1AE_NobleMinds'!AJ18+'5C1J_JCFAEast'!AJ18+'5C1Q_Advantage'!AJ18+'5C1AF_JCFA-Laf'!AJ18+'5C1W_Willow'!AJ18+'5C1Z_LincolnPrep'!AJ18+'5C1R_Iberville'!AJ18+'5C1N_Delta'!AJ18+'5C1S_LCColPrep'!AJ18+'5C1T_Northeast'!AJ18+'5C1U_AcadianaRen'!AJ18+'5C1I_LAKey'!AJ18+'5C1V_LafRen'!AJ18+'5C1O_Impact'!AJ18+'5C2_LAVCA'!AK18+'5C1H_Southwest'!AJ18+'5C1G_JSClark'!AJ18+'5C1Y_GEOPrep'!AJ18+'5C1AI_Harmony'!AJ18+'5C1AJ_Athlos'!AJ18+'5C1AG_Collegiate'!AJ18+'5C1M_GEOMidCity'!AJ18+'5C1AK_NxtGen'!AJ18+'5C1AL_RedRiver'!AJ18+'5C1AM_Williams'!AJ18+'5C1AN_StLandry'!AJ18</f>
        <v>0</v>
      </c>
      <c r="AL18" s="226">
        <f>'5C1B_DArbonne'!AK18+'5C1A_Madison'!AK18+'5C1C_IntlHigh'!AK18+'5C3_UnvView'!AL18+'5C1F_LCCharter'!AK18+'5C1E_LFNO'!AK18+'5C1D_NOMMA'!AK18+'5C1AE_NobleMinds'!AK18+'5C1J_JCFAEast'!AK18+'5C1Q_Advantage'!AK18+'5C1AF_JCFA-Laf'!AK18+'5C1W_Willow'!AK18+'5C1Z_LincolnPrep'!AK18+'5C1R_Iberville'!AK18+'5C1N_Delta'!AK18+'5C1S_LCColPrep'!AK18+'5C1T_Northeast'!AK18+'5C1U_AcadianaRen'!AK18+'5C1I_LAKey'!AK18+'5C1V_LafRen'!AK18+'5C1O_Impact'!AK18+'5C2_LAVCA'!AL18+'5C1H_Southwest'!AK18+'5C1G_JSClark'!AK18+'5C1Y_GEOPrep'!AK18+'5C1AI_Harmony'!AK18+'5C1AJ_Athlos'!AK18+'5C1AG_Collegiate'!AK18+'5C1M_GEOMidCity'!AK18+'5C1AK_NxtGen'!AK18+'5C1AL_RedRiver'!AK18+'5C1AM_Williams'!AK18+'5C1AN_StLandry'!AK18</f>
        <v>0</v>
      </c>
      <c r="AM18" s="224">
        <f>'5C1B_DArbonne'!AL18+'5C1A_Madison'!AL18+'5C1C_IntlHigh'!AL18+'5C3_UnvView'!AM18+'5C1F_LCCharter'!AL18+'5C1E_LFNO'!AL18+'5C1D_NOMMA'!AL18+'5C1AE_NobleMinds'!AL18+'5C1J_JCFAEast'!AL18+'5C1Q_Advantage'!AL18+'5C1AF_JCFA-Laf'!AL18+'5C1W_Willow'!AL18+'5C1Z_LincolnPrep'!AL18+'5C1R_Iberville'!AL18+'5C1N_Delta'!AL18+'5C1S_LCColPrep'!AL18+'5C1T_Northeast'!AL18+'5C1U_AcadianaRen'!AL18+'5C1I_LAKey'!AL18+'5C1V_LafRen'!AL18+'5C1O_Impact'!AL18+'5C2_LAVCA'!AM18+'5C1H_Southwest'!AL18+'5C1G_JSClark'!AL18+'5C1Y_GEOPrep'!AL18+'5C1AI_Harmony'!AL18+'5C1AJ_Athlos'!AL18+'5C1AG_Collegiate'!AL18+'5C1M_GEOMidCity'!AL18+'5C1AK_NxtGen'!AL18+'5C1AL_RedRiver'!AL18+'5C1AM_Williams'!AL18+'5C1AN_StLandry'!AL18</f>
        <v>93125</v>
      </c>
      <c r="AN18" s="227">
        <f>'5C1B_DArbonne'!AM18+'5C1A_Madison'!AM18+'5C1C_IntlHigh'!AM18+'5C3_UnvView'!AN18+'5C1F_LCCharter'!AM18+'5C1E_LFNO'!AM18+'5C1D_NOMMA'!AM18+'5C1AE_NobleMinds'!AM18+'5C1J_JCFAEast'!AM18+'5C1Q_Advantage'!AM18+'5C1AF_JCFA-Laf'!AM18+'5C1W_Willow'!AM18+'5C1Z_LincolnPrep'!AM18+'5C1R_Iberville'!AM18+'5C1N_Delta'!AM18+'5C1S_LCColPrep'!AM18+'5C1T_Northeast'!AM18+'5C1U_AcadianaRen'!AM18+'5C1I_LAKey'!AM18+'5C1V_LafRen'!AM18+'5C1O_Impact'!AM18+'5C2_LAVCA'!AN18+'5C1H_Southwest'!AM18+'5C1G_JSClark'!AM18+'5C1Y_GEOPrep'!AM18+'5C1AI_Harmony'!AM18+'5C1AJ_Athlos'!AM18+'5C1AG_Collegiate'!AM18+'5C1M_GEOMidCity'!AM18+'5C1AK_NxtGen'!AM18+'5C1AL_RedRiver'!AM18+'5C1AM_Williams'!AM18+'5C1AN_StLandry'!AM18</f>
        <v>-84</v>
      </c>
      <c r="AO18" s="224">
        <f>'5C1B_DArbonne'!AN18+'5C1A_Madison'!AN18+'5C1C_IntlHigh'!AN18+'5C3_UnvView'!AO18+'5C1F_LCCharter'!AN18+'5C1E_LFNO'!AN18+'5C1D_NOMMA'!AN18+'5C1AE_NobleMinds'!AN18+'5C1J_JCFAEast'!AN18+'5C1Q_Advantage'!AN18+'5C1AF_JCFA-Laf'!AN18+'5C1W_Willow'!AN18+'5C1Z_LincolnPrep'!AN18+'5C1R_Iberville'!AN18+'5C1N_Delta'!AN18+'5C1S_LCColPrep'!AN18+'5C1T_Northeast'!AN18+'5C1U_AcadianaRen'!AN18+'5C1I_LAKey'!AN18+'5C1V_LafRen'!AN18+'5C1O_Impact'!AN18+'5C2_LAVCA'!AO18+'5C1H_Southwest'!AN18+'5C1G_JSClark'!AN18+'5C1Y_GEOPrep'!AN18+'5C1AI_Harmony'!AN18+'5C1AJ_Athlos'!AN18+'5C1AG_Collegiate'!AN18+'5C1M_GEOMidCity'!AN18+'5C1AK_NxtGen'!AN18+'5C1AL_RedRiver'!AN18+'5C1AM_Williams'!AN18+'5C1AN_StLandry'!AN18</f>
        <v>0</v>
      </c>
      <c r="AP18" s="225">
        <f>'5C1B_DArbonne'!AO18+'5C1A_Madison'!AO18+'5C1C_IntlHigh'!AO18+'5C3_UnvView'!AP18+'5C1F_LCCharter'!AO18+'5C1E_LFNO'!AO18+'5C1D_NOMMA'!AO18+'5C1AE_NobleMinds'!AO18+'5C1J_JCFAEast'!AO18+'5C1Q_Advantage'!AO18+'5C1AF_JCFA-Laf'!AO18+'5C1W_Willow'!AO18+'5C1Z_LincolnPrep'!AO18+'5C1R_Iberville'!AO18+'5C1N_Delta'!AO18+'5C1S_LCColPrep'!AO18+'5C1T_Northeast'!AO18+'5C1U_AcadianaRen'!AO18+'5C1I_LAKey'!AO18+'5C1V_LafRen'!AO18+'5C1O_Impact'!AO18+'5C2_LAVCA'!AP18+'5C1H_Southwest'!AO18+'5C1G_JSClark'!AO18+'5C1Y_GEOPrep'!AO18+'5C1AI_Harmony'!AO18+'5C1AJ_Athlos'!AO18+'5C1AG_Collegiate'!AO18+'5C1M_GEOMidCity'!AO18+'5C1AK_NxtGen'!AO18+'5C1AL_RedRiver'!AO18+'5C1AM_Williams'!AO18+'5C1AN_StLandry'!AO18</f>
        <v>0</v>
      </c>
      <c r="AQ18" s="224">
        <f>'5C1B_DArbonne'!AP18+'5C1A_Madison'!AP18+'5C1C_IntlHigh'!AP18+'5C3_UnvView'!AQ18+'5C1F_LCCharter'!AP18+'5C1E_LFNO'!AP18+'5C1D_NOMMA'!AP18+'5C1AE_NobleMinds'!AP18+'5C1J_JCFAEast'!AP18+'5C1Q_Advantage'!AP18+'5C1AF_JCFA-Laf'!AP18+'5C1W_Willow'!AP18+'5C1Z_LincolnPrep'!AP18+'5C1R_Iberville'!AP18+'5C1N_Delta'!AP18+'5C1S_LCColPrep'!AP18+'5C1T_Northeast'!AP18+'5C1U_AcadianaRen'!AP18+'5C1I_LAKey'!AP18+'5C1V_LafRen'!AP18+'5C1O_Impact'!AP18+'5C2_LAVCA'!AQ18+'5C1H_Southwest'!AP18+'5C1G_JSClark'!AP18+'5C1Y_GEOPrep'!AP18+'5C1AI_Harmony'!AP18+'5C1AJ_Athlos'!AP18+'5C1AG_Collegiate'!AP18+'5C1M_GEOMidCity'!AP18+'5C1AK_NxtGen'!AP18+'5C1AL_RedRiver'!AP18+'5C1AM_Williams'!AP18+'5C1AN_StLandry'!AP18</f>
        <v>33441</v>
      </c>
      <c r="AR18" s="225">
        <f>'5C1B_DArbonne'!AQ18+'5C1A_Madison'!AQ18+'5C1C_IntlHigh'!AQ18+'5C3_UnvView'!AR18+'5C1F_LCCharter'!AQ18+'5C1E_LFNO'!AQ18+'5C1D_NOMMA'!AQ18+'5C1AE_NobleMinds'!AQ18+'5C1J_JCFAEast'!AQ18+'5C1Q_Advantage'!AQ18+'5C1AF_JCFA-Laf'!AQ18+'5C1W_Willow'!AQ18+'5C1Z_LincolnPrep'!AQ18+'5C1R_Iberville'!AQ18+'5C1N_Delta'!AQ18+'5C1S_LCColPrep'!AQ18+'5C1T_Northeast'!AQ18+'5C1U_AcadianaRen'!AQ18+'5C1I_LAKey'!AQ18+'5C1V_LafRen'!AQ18+'5C1O_Impact'!AQ18+'5C2_LAVCA'!AR18+'5C1H_Southwest'!AQ18+'5C1G_JSClark'!AQ18+'5C1Y_GEOPrep'!AQ18+'5C1AI_Harmony'!AQ18+'5C1AJ_Athlos'!AQ18+'5C1AG_Collegiate'!AQ18+'5C1M_GEOMidCity'!AQ18+'5C1AK_NxtGen'!AQ18+'5C1AL_RedRiver'!AQ18+'5C1AM_Williams'!AQ18+'5C1AN_StLandry'!AQ18</f>
        <v>0</v>
      </c>
      <c r="AS18" s="225">
        <f>'5C1B_DArbonne'!AR18+'5C1A_Madison'!AR18+'5C1C_IntlHigh'!AR18+'5C3_UnvView'!AS18+'5C1F_LCCharter'!AR18+'5C1E_LFNO'!AR18+'5C1D_NOMMA'!AR18+'5C1AE_NobleMinds'!AR18+'5C1J_JCFAEast'!AR18+'5C1Q_Advantage'!AR18+'5C1AF_JCFA-Laf'!AR18+'5C1W_Willow'!AR18+'5C1Z_LincolnPrep'!AR18+'5C1R_Iberville'!AR18+'5C1N_Delta'!AR18+'5C1S_LCColPrep'!AR18+'5C1T_Northeast'!AR18+'5C1U_AcadianaRen'!AR18+'5C1I_LAKey'!AR18+'5C1V_LafRen'!AR18+'5C1O_Impact'!AR18+'5C2_LAVCA'!AS18+'5C1H_Southwest'!AR18+'5C1G_JSClark'!AR18+'5C1Y_GEOPrep'!AR18+'5C1AI_Harmony'!AR18+'5C1AJ_Athlos'!AR18+'5C1AG_Collegiate'!AR18+'5C1M_GEOMidCity'!AR18+'5C1AK_NxtGen'!AR18+'5C1AL_RedRiver'!AR18+'5C1AM_Williams'!AR18+'5C1AN_StLandry'!AR18</f>
        <v>0</v>
      </c>
      <c r="AT18" s="224">
        <f>'5C1B_DArbonne'!AS18+'5C1A_Madison'!AS18+'5C1C_IntlHigh'!AS18+'5C3_UnvView'!AT18+'5C1F_LCCharter'!AS18+'5C1E_LFNO'!AS18+'5C1D_NOMMA'!AS18+'5C1AE_NobleMinds'!AS18+'5C1J_JCFAEast'!AS18+'5C1Q_Advantage'!AS18+'5C1AF_JCFA-Laf'!AS18+'5C1W_Willow'!AS18+'5C1Z_LincolnPrep'!AS18+'5C1R_Iberville'!AS18+'5C1N_Delta'!AS18+'5C1S_LCColPrep'!AS18+'5C1T_Northeast'!AS18+'5C1U_AcadianaRen'!AS18+'5C1I_LAKey'!AS18+'5C1V_LafRen'!AS18+'5C1O_Impact'!AS18+'5C2_LAVCA'!AT18+'5C1H_Southwest'!AS18+'5C1G_JSClark'!AS18+'5C1Y_GEOPrep'!AS18+'5C1AI_Harmony'!AS18+'5C1AJ_Athlos'!AS18+'5C1AG_Collegiate'!AS18+'5C1M_GEOMidCity'!AS18+'5C1AK_NxtGen'!AS18+'5C1AL_RedRiver'!AS18+'5C1AM_Williams'!AS18+'5C1AN_StLandry'!AS18</f>
        <v>21113</v>
      </c>
      <c r="AU18" s="802">
        <f t="shared" si="2"/>
        <v>33441</v>
      </c>
      <c r="AV18" s="803">
        <f t="shared" si="3"/>
        <v>21113</v>
      </c>
      <c r="AW18" s="217">
        <f>'5C1B_DArbonne'!AV18+'5C1A_Madison'!AV18+'5C1C_IntlHigh'!AV18+'5C3_UnvView'!AW18+'5C1F_LCCharter'!AV18+'5C1E_LFNO'!AV18+'5C1D_NOMMA'!AV18+'5C1AE_NobleMinds'!AV18+'5C1J_JCFAEast'!AV18+'5C1Q_Advantage'!AV18+'5C1AF_JCFA-Laf'!AV18+'5C1W_Willow'!AV18+'5C1Z_LincolnPrep'!AV18+'5C1R_Iberville'!AV18+'5C1N_Delta'!AV18+'5C1S_LCColPrep'!AV18+'5C1T_Northeast'!AV18+'5C1U_AcadianaRen'!AV18+'5C1I_LAKey'!AV18+'5C1V_LafRen'!AV18+'5C1O_Impact'!AV18+'5C2_LAVCA'!AW18+'5C1H_Southwest'!AV18+'5C1G_JSClark'!AV18+'5C1Y_GEOPrep'!AV18+'5C1AI_Harmony'!AV18+'5C1AJ_Athlos'!AV18+'5C1AG_Collegiate'!AV18+'5C1M_GEOMidCity'!AV18+'5C1AK_NxtGen'!AV18+'5C1AL_RedRiver'!AV18+'5C1AM_Williams'!AV18+'5C1AN_StLandry'!AV18</f>
        <v>233</v>
      </c>
      <c r="AX18" s="217"/>
      <c r="AY18" s="217">
        <f t="shared" si="4"/>
        <v>233</v>
      </c>
    </row>
    <row r="19" spans="1:51" ht="16.149999999999999" customHeight="1" x14ac:dyDescent="0.2">
      <c r="A19" s="421">
        <v>13</v>
      </c>
      <c r="B19" s="214" t="s">
        <v>17</v>
      </c>
      <c r="C19" s="215">
        <f>'5C1B_DArbonne'!C19+'5C1A_Madison'!C19+'5C1C_IntlHigh'!C19+'5C3_UnvView'!C19+'5C1F_LCCharter'!C19+'5C1E_LFNO'!C19+'5C1D_NOMMA'!C19+'5C1AE_NobleMinds'!C19+'5C1J_JCFAEast'!C19+'5C1Q_Advantage'!C19+'5C1AF_JCFA-Laf'!C19+'5C1W_Willow'!C19+'5C1Z_LincolnPrep'!C19+'5C1R_Iberville'!C19+'5C1N_Delta'!C19+'5C1S_LCColPrep'!C19+'5C1T_Northeast'!C19+'5C1U_AcadianaRen'!C19+'5C1I_LAKey'!C19+'5C1V_LafRen'!C19+'5C1O_Impact'!C19+'5C2_LAVCA'!C19+'5C1H_Southwest'!C19+'5C1G_JSClark'!C19+'5C1Y_GEOPrep'!C19+'5C1AI_Harmony'!C19+'5C1AJ_Athlos'!C19+'5C1AG_Collegiate'!C19+'5C1M_GEOMidCity'!C19+'5C1AK_NxtGen'!C19+'5C1AL_RedRiver'!C19+'5C1AM_Williams'!C19+'5C1AN_StLandry'!C19</f>
        <v>0</v>
      </c>
      <c r="D19" s="216">
        <f>'9_Per Pupil Summary'!H18</f>
        <v>5652.6568305948776</v>
      </c>
      <c r="E19" s="217">
        <f>'5C1B_DArbonne'!E19+'5C1A_Madison'!E19+'5C1C_IntlHigh'!E19+'5C3_UnvView'!E19+'5C1F_LCCharter'!E19+'5C1E_LFNO'!E19+'5C1D_NOMMA'!E19+'5C1AE_NobleMinds'!E19+'5C1J_JCFAEast'!E19+'5C1Q_Advantage'!E19+'5C1AF_JCFA-Laf'!E19+'5C1W_Willow'!E19+'5C1Z_LincolnPrep'!E19+'5C1R_Iberville'!E19+'5C1N_Delta'!E19+'5C1S_LCColPrep'!E19+'5C1T_Northeast'!E19+'5C1U_AcadianaRen'!E19+'5C1I_LAKey'!E19+'5C1V_LafRen'!E19+'5C1O_Impact'!E19+'5C2_LAVCA'!E19+'5C1H_Southwest'!E19+'5C1G_JSClark'!E19+'5C1Y_GEOPrep'!E19+'5C1AI_Harmony'!E19+'5C1AJ_Athlos'!E19+'5C1AG_Collegiate'!E19+'5C1M_GEOMidCity'!E19+'5C1AK_NxtGen'!E19+'5C1AL_RedRiver'!E19+'5C1AM_Williams'!E19+'5C1AN_StLandry'!E19</f>
        <v>0</v>
      </c>
      <c r="F19" s="218">
        <f>'5C1B_DArbonne'!F19+'5C1A_Madison'!F19+'5C1C_IntlHigh'!F19+'5C3_UnvView'!F19+'5C1F_LCCharter'!F19+'5C1E_LFNO'!F19+'5C1D_NOMMA'!F19+'5C1AE_NobleMinds'!F19+'5C1J_JCFAEast'!F19+'5C1Q_Advantage'!F19+'5C1AF_JCFA-Laf'!F19+'5C1W_Willow'!F19+'5C1Z_LincolnPrep'!F19+'5C1R_Iberville'!F19+'5C1N_Delta'!F19+'5C1S_LCColPrep'!F19+'5C1T_Northeast'!F19+'5C1U_AcadianaRen'!F19+'5C1I_LAKey'!F19+'5C1V_LafRen'!F19+'5C1O_Impact'!F19+'5C2_LAVCA'!F19+'5C1H_Southwest'!F19+'5C1G_JSClark'!F19+'5C1Y_GEOPrep'!F19+'5C1AI_Harmony'!F19+'5C1AJ_Athlos'!F19+'5C1AG_Collegiate'!F19+'5C1M_GEOMidCity'!F19+'5C1AK_NxtGen'!F19+'5C1AL_RedRiver'!F19+'5C1AM_Williams'!F19+'5C1AN_StLandry'!F19</f>
        <v>0</v>
      </c>
      <c r="G19" s="216">
        <f>'9_Per Pupil Summary'!I18</f>
        <v>728.3912111420882</v>
      </c>
      <c r="H19" s="217">
        <f>'5C1B_DArbonne'!H19+'5C1A_Madison'!H19+'5C1C_IntlHigh'!H19+'5C3_UnvView'!H19+'5C1F_LCCharter'!H19+'5C1E_LFNO'!H19+'5C1D_NOMMA'!H19+'5C1AE_NobleMinds'!H19+'5C1J_JCFAEast'!H19+'5C1Q_Advantage'!H19+'5C1AF_JCFA-Laf'!H19+'5C1W_Willow'!H19+'5C1Z_LincolnPrep'!H19+'5C1R_Iberville'!H19+'5C1N_Delta'!H19+'5C1S_LCColPrep'!H19+'5C1T_Northeast'!H19+'5C1U_AcadianaRen'!H19+'5C1I_LAKey'!H19+'5C1V_LafRen'!H19+'5C1O_Impact'!H19+'5C2_LAVCA'!H19+'5C1H_Southwest'!H19+'5C1G_JSClark'!H19+'5C1Y_GEOPrep'!H19+'5C1AI_Harmony'!H19+'5C1AJ_Athlos'!H19+'5C1AG_Collegiate'!H19+'5C1M_GEOMidCity'!H19+'5C1AK_NxtGen'!H19+'5C1AL_RedRiver'!H19+'5C1AM_Williams'!H19+'5C1AN_StLandry'!H19</f>
        <v>0</v>
      </c>
      <c r="I19" s="218">
        <f>'5C1B_DArbonne'!I19+'5C1A_Madison'!I19+'5C1C_IntlHigh'!I19+'5C3_UnvView'!I19+'5C1F_LCCharter'!I19+'5C1E_LFNO'!I19+'5C1D_NOMMA'!I19+'5C1AE_NobleMinds'!I19+'5C1J_JCFAEast'!I19+'5C1Q_Advantage'!I19+'5C1AF_JCFA-Laf'!I19+'5C1W_Willow'!I19+'5C1Z_LincolnPrep'!I19+'5C1R_Iberville'!I19+'5C1N_Delta'!I19+'5C1S_LCColPrep'!I19+'5C1T_Northeast'!I19+'5C1U_AcadianaRen'!I19+'5C1I_LAKey'!I19+'5C1V_LafRen'!I19+'5C1O_Impact'!I19+'5C2_LAVCA'!I19+'5C1H_Southwest'!I19+'5C1G_JSClark'!I19+'5C1Y_GEOPrep'!I19+'5C1AI_Harmony'!I19+'5C1AJ_Athlos'!I19+'5C1AG_Collegiate'!I19+'5C1M_GEOMidCity'!I19+'5C1AK_NxtGen'!I19+'5C1AL_RedRiver'!I19+'5C1AM_Williams'!I19+'5C1AN_StLandry'!I19</f>
        <v>0</v>
      </c>
      <c r="J19" s="216">
        <f>'9_Per Pupil Summary'!J18</f>
        <v>198.65214849329678</v>
      </c>
      <c r="K19" s="217">
        <f>'5C1B_DArbonne'!K19+'5C1A_Madison'!K19+'5C1C_IntlHigh'!K19+'5C3_UnvView'!K19+'5C1F_LCCharter'!K19+'5C1E_LFNO'!K19+'5C1D_NOMMA'!K19+'5C1AE_NobleMinds'!K19+'5C1J_JCFAEast'!K19+'5C1Q_Advantage'!K19+'5C1AF_JCFA-Laf'!K19+'5C1W_Willow'!K19+'5C1Z_LincolnPrep'!K19+'5C1R_Iberville'!K19+'5C1N_Delta'!K19+'5C1S_LCColPrep'!K19+'5C1T_Northeast'!K19+'5C1U_AcadianaRen'!K19+'5C1I_LAKey'!K19+'5C1V_LafRen'!K19+'5C1O_Impact'!K19+'5C2_LAVCA'!K19+'5C1H_Southwest'!K19+'5C1G_JSClark'!K19+'5C1Y_GEOPrep'!K19+'5C1AI_Harmony'!K19+'5C1AJ_Athlos'!K19+'5C1AG_Collegiate'!K19+'5C1M_GEOMidCity'!K19+'5C1AK_NxtGen'!K19+'5C1AL_RedRiver'!K19+'5C1AM_Williams'!K19+'5C1AN_StLandry'!K19</f>
        <v>0</v>
      </c>
      <c r="L19" s="218">
        <f>'5C1B_DArbonne'!L19+'5C1A_Madison'!L19+'5C1C_IntlHigh'!L19+'5C3_UnvView'!L19+'5C1F_LCCharter'!L19+'5C1E_LFNO'!L19+'5C1D_NOMMA'!L19+'5C1AE_NobleMinds'!L19+'5C1J_JCFAEast'!L19+'5C1Q_Advantage'!L19+'5C1AF_JCFA-Laf'!L19+'5C1W_Willow'!L19+'5C1Z_LincolnPrep'!L19+'5C1R_Iberville'!L19+'5C1N_Delta'!L19+'5C1S_LCColPrep'!L19+'5C1T_Northeast'!L19+'5C1U_AcadianaRen'!L19+'5C1I_LAKey'!L19+'5C1V_LafRen'!L19+'5C1O_Impact'!L19+'5C2_LAVCA'!L19+'5C1H_Southwest'!L19+'5C1G_JSClark'!L19+'5C1Y_GEOPrep'!L19+'5C1AI_Harmony'!L19+'5C1AJ_Athlos'!L19+'5C1AG_Collegiate'!L19+'5C1M_GEOMidCity'!L19+'5C1AK_NxtGen'!L19+'5C1AL_RedRiver'!L19+'5C1AM_Williams'!L19+'5C1AN_StLandry'!L19</f>
        <v>0</v>
      </c>
      <c r="M19" s="216">
        <f>'9_Per Pupil Summary'!K18</f>
        <v>4966.3037123324193</v>
      </c>
      <c r="N19" s="217">
        <f>'5C1B_DArbonne'!N19+'5C1A_Madison'!N19+'5C1C_IntlHigh'!N19+'5C3_UnvView'!N19+'5C1F_LCCharter'!N19+'5C1E_LFNO'!N19+'5C1D_NOMMA'!N19+'5C1AE_NobleMinds'!N19+'5C1J_JCFAEast'!N19+'5C1Q_Advantage'!N19+'5C1AF_JCFA-Laf'!N19+'5C1W_Willow'!N19+'5C1Z_LincolnPrep'!N19+'5C1R_Iberville'!N19+'5C1N_Delta'!N19+'5C1S_LCColPrep'!N19+'5C1T_Northeast'!N19+'5C1U_AcadianaRen'!N19+'5C1I_LAKey'!N19+'5C1V_LafRen'!N19+'5C1O_Impact'!N19+'5C2_LAVCA'!N19+'5C1H_Southwest'!N19+'5C1G_JSClark'!N19+'5C1Y_GEOPrep'!N19+'5C1AI_Harmony'!N19+'5C1AJ_Athlos'!N19+'5C1AG_Collegiate'!N19+'5C1M_GEOMidCity'!N19+'5C1AK_NxtGen'!N19+'5C1AL_RedRiver'!N19+'5C1AM_Williams'!N19+'5C1AN_StLandry'!N19</f>
        <v>0</v>
      </c>
      <c r="O19" s="218">
        <f>'5C1B_DArbonne'!O19+'5C1A_Madison'!O19+'5C1C_IntlHigh'!O19+'5C3_UnvView'!O19+'5C1F_LCCharter'!O19+'5C1E_LFNO'!O19+'5C1D_NOMMA'!O19+'5C1AE_NobleMinds'!O19+'5C1J_JCFAEast'!O19+'5C1Q_Advantage'!O19+'5C1AF_JCFA-Laf'!O19+'5C1W_Willow'!O19+'5C1Z_LincolnPrep'!O19+'5C1R_Iberville'!O19+'5C1N_Delta'!O19+'5C1S_LCColPrep'!O19+'5C1T_Northeast'!O19+'5C1U_AcadianaRen'!O19+'5C1I_LAKey'!O19+'5C1V_LafRen'!O19+'5C1O_Impact'!O19+'5C2_LAVCA'!O19+'5C1H_Southwest'!O19+'5C1G_JSClark'!O19+'5C1Y_GEOPrep'!O19+'5C1AI_Harmony'!O19+'5C1AJ_Athlos'!O19+'5C1AG_Collegiate'!O19+'5C1M_GEOMidCity'!O19+'5C1AK_NxtGen'!O19+'5C1AL_RedRiver'!O19+'5C1AM_Williams'!O19+'5C1AN_StLandry'!O19</f>
        <v>0</v>
      </c>
      <c r="P19" s="216">
        <f>'9_Per Pupil Summary'!L18</f>
        <v>1986.5214849329675</v>
      </c>
      <c r="Q19" s="217">
        <f>'5C1B_DArbonne'!Q19+'5C1A_Madison'!Q19+'5C1C_IntlHigh'!Q19+'5C3_UnvView'!Q19+'5C1F_LCCharter'!Q19+'5C1E_LFNO'!Q19+'5C1D_NOMMA'!Q19+'5C1AE_NobleMinds'!Q19+'5C1J_JCFAEast'!Q19+'5C1Q_Advantage'!Q19+'5C1AF_JCFA-Laf'!Q19+'5C1W_Willow'!Q19+'5C1Z_LincolnPrep'!Q19+'5C1R_Iberville'!Q19+'5C1N_Delta'!Q19+'5C1S_LCColPrep'!Q19+'5C1T_Northeast'!Q19+'5C1U_AcadianaRen'!Q19+'5C1I_LAKey'!Q19+'5C1V_LafRen'!Q19+'5C1O_Impact'!Q19+'5C2_LAVCA'!Q19+'5C1H_Southwest'!Q19+'5C1G_JSClark'!Q19+'5C1Y_GEOPrep'!Q19+'5C1AI_Harmony'!Q19+'5C1AJ_Athlos'!Q19+'5C1AG_Collegiate'!Q19+'5C1M_GEOMidCity'!Q19+'5C1AK_NxtGen'!Q19+'5C1AL_RedRiver'!Q19+'5C1AM_Williams'!Q19+'5C1AN_StLandry'!Q19</f>
        <v>0</v>
      </c>
      <c r="R19" s="219">
        <f>'5C1B_DArbonne'!R19+'5C1A_Madison'!R19+'5C1C_IntlHigh'!R19+'5C3_UnvView'!R19+'5C1F_LCCharter'!R19+'5C1E_LFNO'!R19+'5C1D_NOMMA'!R19+'5C1AE_NobleMinds'!R19+'5C1J_JCFAEast'!R19+'5C1Q_Advantage'!R19+'5C1AF_JCFA-Laf'!R19+'5C1W_Willow'!R19+'5C1Z_LincolnPrep'!R19+'5C1R_Iberville'!R19+'5C1N_Delta'!R19+'5C1S_LCColPrep'!R19+'5C1T_Northeast'!R19+'5C1U_AcadianaRen'!R19+'5C1I_LAKey'!R19+'5C1V_LafRen'!R19+'5C1O_Impact'!R19+'5C2_LAVCA'!R19+'5C1H_Southwest'!R19+'5C1G_JSClark'!R19+'5C1Y_GEOPrep'!R19+'5C1AI_Harmony'!R19+'5C1AJ_Athlos'!R19+'5C1AG_Collegiate'!R19+'5C1M_GEOMidCity'!R19+'5C1AK_NxtGen'!R19+'5C1AL_RedRiver'!R19+'5C1AM_Williams'!R19+'5C1AN_StLandry'!R19</f>
        <v>694834</v>
      </c>
      <c r="S19" s="884">
        <f>'5C3_UnvView'!S19+'5C2_LAVCA'!S19</f>
        <v>11141</v>
      </c>
      <c r="T19" s="216">
        <f>'5C1B_DArbonne'!S19+'5C1A_Madison'!S19+'5C1C_IntlHigh'!S19+'5C3_UnvView'!T19+'5C1F_LCCharter'!S19+'5C1E_LFNO'!S19+'5C1D_NOMMA'!S19+'5C1AE_NobleMinds'!S19+'5C1J_JCFAEast'!S19+'5C1Q_Advantage'!S19+'5C1AF_JCFA-Laf'!S19+'5C1W_Willow'!S19+'5C1Z_LincolnPrep'!S19+'5C1R_Iberville'!S19+'5C1N_Delta'!S19+'5C1S_LCColPrep'!S19+'5C1T_Northeast'!S19+'5C1U_AcadianaRen'!S19+'5C1I_LAKey'!S19+'5C1V_LafRen'!S19+'5C1O_Impact'!S19+'5C2_LAVCA'!T19+'5C1H_Southwest'!S19+'5C1G_JSClark'!S19+'5C1Y_GEOPrep'!S19+'5C1AI_Harmony'!S19+'5C1AJ_Athlos'!S19+'5C1AG_Collegiate'!S19+'5C1M_GEOMidCity'!S19+'5C1AK_NxtGen'!S19+'5C1AL_RedRiver'!S19+'5C1AM_Williams'!S19+'5C1AN_StLandry'!S19</f>
        <v>-17229</v>
      </c>
      <c r="U19" s="216">
        <f>'5C1B_DArbonne'!T19+'5C1A_Madison'!T19+'5C1C_IntlHigh'!T19+'5C3_UnvView'!U19+'5C1F_LCCharter'!T19+'5C1E_LFNO'!T19+'5C1D_NOMMA'!T19+'5C1AE_NobleMinds'!T19+'5C1J_JCFAEast'!T19+'5C1Q_Advantage'!T19+'5C1AF_JCFA-Laf'!T19+'5C1W_Willow'!T19+'5C1Z_LincolnPrep'!T19+'5C1R_Iberville'!T19+'5C1N_Delta'!T19+'5C1S_LCColPrep'!T19+'5C1T_Northeast'!T19+'5C1U_AcadianaRen'!T19+'5C1I_LAKey'!T19+'5C1V_LafRen'!T19+'5C1O_Impact'!T19+'5C2_LAVCA'!U19+'5C1H_Southwest'!T19+'5C1G_JSClark'!T19+'5C1Y_GEOPrep'!T19+'5C1AI_Harmony'!T19+'5C1AJ_Athlos'!T19+'5C1AG_Collegiate'!T19+'5C1M_GEOMidCity'!T19+'5C1AK_NxtGen'!T19+'5C1AL_RedRiver'!T19+'5C1AM_Williams'!T19+'5C1AN_StLandry'!T19</f>
        <v>0</v>
      </c>
      <c r="V19" s="220">
        <f>'5C1B_DArbonne'!U19+'5C1A_Madison'!U19+'5C1C_IntlHigh'!U19+'5C3_UnvView'!V19+'5C1F_LCCharter'!U19+'5C1E_LFNO'!U19+'5C1D_NOMMA'!U19+'5C1AE_NobleMinds'!U19+'5C1J_JCFAEast'!U19+'5C1Q_Advantage'!U19+'5C1AF_JCFA-Laf'!U19+'5C1W_Willow'!U19+'5C1Z_LincolnPrep'!U19+'5C1R_Iberville'!U19+'5C1N_Delta'!U19+'5C1S_LCColPrep'!U19+'5C1T_Northeast'!U19+'5C1U_AcadianaRen'!U19+'5C1I_LAKey'!U19+'5C1V_LafRen'!U19+'5C1O_Impact'!U19+'5C2_LAVCA'!V19+'5C1H_Southwest'!U19+'5C1G_JSClark'!U19+'5C1Y_GEOPrep'!U19+'5C1AI_Harmony'!U19+'5C1AJ_Athlos'!U19+'5C1AG_Collegiate'!U19+'5C1M_GEOMidCity'!U19+'5C1AK_NxtGen'!U19+'5C1AL_RedRiver'!U19+'5C1AM_Williams'!U19+'5C1AN_StLandry'!U19</f>
        <v>0</v>
      </c>
      <c r="W19" s="219">
        <f>'5C1B_DArbonne'!V19+'5C1A_Madison'!V19+'5C1C_IntlHigh'!V19+'5C3_UnvView'!W19+'5C1F_LCCharter'!V19+'5C1E_LFNO'!V19+'5C1D_NOMMA'!V19+'5C1AE_NobleMinds'!V19+'5C1J_JCFAEast'!V19+'5C1Q_Advantage'!V19+'5C1AF_JCFA-Laf'!V19+'5C1W_Willow'!V19+'5C1Z_LincolnPrep'!V19+'5C1R_Iberville'!V19+'5C1N_Delta'!V19+'5C1S_LCColPrep'!V19+'5C1T_Northeast'!V19+'5C1U_AcadianaRen'!V19+'5C1I_LAKey'!V19+'5C1V_LafRen'!V19+'5C1O_Impact'!V19+'5C2_LAVCA'!W19+'5C1H_Southwest'!V19+'5C1G_JSClark'!V19+'5C1Y_GEOPrep'!V19+'5C1AI_Harmony'!V19+'5C1AJ_Athlos'!V19+'5C1AG_Collegiate'!V19+'5C1M_GEOMidCity'!V19+'5C1AK_NxtGen'!V19+'5C1AL_RedRiver'!V19+'5C1AM_Williams'!V19+'5C1AN_StLandry'!V19</f>
        <v>0</v>
      </c>
      <c r="X19" s="217">
        <f>'5C1B_DArbonne'!W19+'5C1A_Madison'!W19+'5C1C_IntlHigh'!W19+'5C3_UnvView'!X19+'5C1F_LCCharter'!W19+'5C1E_LFNO'!W19+'5C1D_NOMMA'!W19+'5C1AE_NobleMinds'!W19+'5C1J_JCFAEast'!W19+'5C1Q_Advantage'!W19+'5C1AF_JCFA-Laf'!W19+'5C1W_Willow'!W19+'5C1Z_LincolnPrep'!W19+'5C1R_Iberville'!W19+'5C1N_Delta'!W19+'5C1S_LCColPrep'!W19+'5C1T_Northeast'!W19+'5C1U_AcadianaRen'!W19+'5C1I_LAKey'!W19+'5C1V_LafRen'!W19+'5C1O_Impact'!W19+'5C2_LAVCA'!X19+'5C1H_Southwest'!W19+'5C1G_JSClark'!W19+'5C1Y_GEOPrep'!W19+'5C1AI_Harmony'!W19+'5C1AJ_Athlos'!W19+'5C1AG_Collegiate'!W19+'5C1M_GEOMidCity'!W19+'5C1AK_NxtGen'!W19+'5C1AL_RedRiver'!W19+'5C1AM_Williams'!W19+'5C1AN_StLandry'!W19</f>
        <v>0</v>
      </c>
      <c r="Y19" s="219">
        <f>'5C1B_DArbonne'!X19+'5C1A_Madison'!X19+'5C1C_IntlHigh'!X19+'5C3_UnvView'!Y19+'5C1F_LCCharter'!X19+'5C1E_LFNO'!X19+'5C1D_NOMMA'!X19+'5C1AE_NobleMinds'!X19+'5C1J_JCFAEast'!X19+'5C1Q_Advantage'!X19+'5C1AF_JCFA-Laf'!X19+'5C1W_Willow'!X19+'5C1Z_LincolnPrep'!X19+'5C1R_Iberville'!X19+'5C1N_Delta'!X19+'5C1S_LCColPrep'!X19+'5C1T_Northeast'!X19+'5C1U_AcadianaRen'!X19+'5C1I_LAKey'!X19+'5C1V_LafRen'!X19+'5C1O_Impact'!X19+'5C2_LAVCA'!Y19+'5C1H_Southwest'!X19+'5C1G_JSClark'!X19+'5C1Y_GEOPrep'!X19+'5C1AI_Harmony'!X19+'5C1AJ_Athlos'!X19+'5C1AG_Collegiate'!X19+'5C1M_GEOMidCity'!X19+'5C1AK_NxtGen'!X19+'5C1AL_RedRiver'!X19+'5C1AM_Williams'!X19+'5C1AN_StLandry'!X19</f>
        <v>0</v>
      </c>
      <c r="Z19" s="216">
        <f>'5C1B_DArbonne'!Y19+'5C1A_Madison'!Y19+'5C1C_IntlHigh'!Y19+'5C3_UnvView'!Z19+'5C1F_LCCharter'!Y19+'5C1E_LFNO'!Y19+'5C1D_NOMMA'!Y19+'5C1AE_NobleMinds'!Y19+'5C1J_JCFAEast'!Y19+'5C1Q_Advantage'!Y19+'5C1AF_JCFA-Laf'!Y19+'5C1W_Willow'!Y19+'5C1Z_LincolnPrep'!Y19+'5C1R_Iberville'!Y19+'5C1N_Delta'!Y19+'5C1S_LCColPrep'!Y19+'5C1T_Northeast'!Y19+'5C1U_AcadianaRen'!Y19+'5C1I_LAKey'!Y19+'5C1V_LafRen'!Y19+'5C1O_Impact'!Y19+'5C2_LAVCA'!Z19+'5C1H_Southwest'!Y19+'5C1G_JSClark'!Y19+'5C1Y_GEOPrep'!Y19+'5C1AI_Harmony'!Y19+'5C1AJ_Athlos'!Y19+'5C1AG_Collegiate'!Y19+'5C1M_GEOMidCity'!Y19+'5C1AK_NxtGen'!Y19+'5C1AL_RedRiver'!Y19+'5C1AM_Williams'!Y19+'5C1AN_StLandry'!Y19</f>
        <v>0</v>
      </c>
      <c r="AA19" s="219">
        <f>'5C1B_DArbonne'!Z19+'5C1A_Madison'!Z19+'5C1C_IntlHigh'!Z19+'5C3_UnvView'!AA19+'5C1F_LCCharter'!Z19+'5C1E_LFNO'!Z19+'5C1D_NOMMA'!Z19+'5C1AE_NobleMinds'!Z19+'5C1J_JCFAEast'!Z19+'5C1Q_Advantage'!Z19+'5C1AF_JCFA-Laf'!Z19+'5C1W_Willow'!Z19+'5C1Z_LincolnPrep'!Z19+'5C1R_Iberville'!Z19+'5C1N_Delta'!Z19+'5C1S_LCColPrep'!Z19+'5C1T_Northeast'!Z19+'5C1U_AcadianaRen'!Z19+'5C1I_LAKey'!Z19+'5C1V_LafRen'!Z19+'5C1O_Impact'!Z19+'5C2_LAVCA'!AA19+'5C1H_Southwest'!Z19+'5C1G_JSClark'!Z19+'5C1Y_GEOPrep'!Z19+'5C1AI_Harmony'!Z19+'5C1AJ_Athlos'!Z19+'5C1AG_Collegiate'!Z19+'5C1M_GEOMidCity'!Z19+'5C1AK_NxtGen'!Z19+'5C1AL_RedRiver'!Z19+'5C1AM_Williams'!Z19+'5C1AN_StLandry'!Z19</f>
        <v>0</v>
      </c>
      <c r="AB19" s="216">
        <f>'5C1B_DArbonne'!AA19+'5C1A_Madison'!AA19+'5C1C_IntlHigh'!AA19+'5C3_UnvView'!AB19+'5C1F_LCCharter'!AA19+'5C1E_LFNO'!AA19+'5C1D_NOMMA'!AA19+'5C1AE_NobleMinds'!AA19+'5C1J_JCFAEast'!AA19+'5C1Q_Advantage'!AA19+'5C1AF_JCFA-Laf'!AA19+'5C1W_Willow'!AA19+'5C1Z_LincolnPrep'!AA19+'5C1R_Iberville'!AA19+'5C1N_Delta'!AA19+'5C1S_LCColPrep'!AA19+'5C1T_Northeast'!AA19+'5C1U_AcadianaRen'!AA19+'5C1I_LAKey'!AA19+'5C1V_LafRen'!AA19+'5C1O_Impact'!AA19+'5C2_LAVCA'!AB19+'5C1H_Southwest'!AA19+'5C1G_JSClark'!AA19+'5C1Y_GEOPrep'!AA19+'5C1AI_Harmony'!AA19+'5C1AJ_Athlos'!AA19+'5C1AG_Collegiate'!AA19+'5C1M_GEOMidCity'!AA19+'5C1AK_NxtGen'!AA19+'5C1AL_RedRiver'!AA19+'5C1AM_Williams'!AA19+'5C1AN_StLandry'!AA19</f>
        <v>0</v>
      </c>
      <c r="AC19" s="216">
        <f>'5C1B_DArbonne'!AB19+'5C1A_Madison'!AB19+'5C1C_IntlHigh'!AB19+'5C3_UnvView'!AC19+'5C1F_LCCharter'!AB19+'5C1E_LFNO'!AB19+'5C1D_NOMMA'!AB19+'5C1AE_NobleMinds'!AB19+'5C1J_JCFAEast'!AB19+'5C1Q_Advantage'!AB19+'5C1AF_JCFA-Laf'!AB19+'5C1W_Willow'!AB19+'5C1Z_LincolnPrep'!AB19+'5C1R_Iberville'!AB19+'5C1N_Delta'!AB19+'5C1S_LCColPrep'!AB19+'5C1T_Northeast'!AB19+'5C1U_AcadianaRen'!AB19+'5C1I_LAKey'!AB19+'5C1V_LafRen'!AB19+'5C1O_Impact'!AB19+'5C2_LAVCA'!AC19+'5C1H_Southwest'!AB19+'5C1G_JSClark'!AB19+'5C1Y_GEOPrep'!AB19+'5C1AI_Harmony'!AB19+'5C1AJ_Athlos'!AB19+'5C1AG_Collegiate'!AB19+'5C1M_GEOMidCity'!AB19+'5C1AK_NxtGen'!AB19+'5C1AL_RedRiver'!AB19+'5C1AM_Williams'!AB19+'5C1AN_StLandry'!AB19</f>
        <v>0</v>
      </c>
      <c r="AD19" s="219">
        <f>'5C1B_DArbonne'!AC19+'5C1A_Madison'!AC19+'5C1C_IntlHigh'!AC19+'5C3_UnvView'!AD19+'5C1F_LCCharter'!AC19+'5C1E_LFNO'!AC19+'5C1D_NOMMA'!AC19+'5C1AE_NobleMinds'!AC19+'5C1J_JCFAEast'!AC19+'5C1Q_Advantage'!AC19+'5C1AF_JCFA-Laf'!AC19+'5C1W_Willow'!AC19+'5C1Z_LincolnPrep'!AC19+'5C1R_Iberville'!AC19+'5C1N_Delta'!AC19+'5C1S_LCColPrep'!AC19+'5C1T_Northeast'!AC19+'5C1U_AcadianaRen'!AC19+'5C1I_LAKey'!AC19+'5C1V_LafRen'!AC19+'5C1O_Impact'!AC19+'5C2_LAVCA'!AD19+'5C1H_Southwest'!AC19+'5C1G_JSClark'!AC19+'5C1Y_GEOPrep'!AC19+'5C1AI_Harmony'!AC19+'5C1AJ_Athlos'!AC19+'5C1AG_Collegiate'!AC19+'5C1M_GEOMidCity'!AC19+'5C1AK_NxtGen'!AC19+'5C1AL_RedRiver'!AC19+'5C1AM_Williams'!AC19+'5C1AN_StLandry'!AC19</f>
        <v>0</v>
      </c>
      <c r="AE19" s="222">
        <f>'5C1B_DArbonne'!AD19+'5C1A_Madison'!AD19+'5C1C_IntlHigh'!AD19+'5C3_UnvView'!AE19+'5C1F_LCCharter'!AD19+'5C1E_LFNO'!AD19+'5C1D_NOMMA'!AD19+'5C1AE_NobleMinds'!AD19+'5C1J_JCFAEast'!AD19+'5C1Q_Advantage'!AD19+'5C1AF_JCFA-Laf'!AD19+'5C1W_Willow'!AD19+'5C1Z_LincolnPrep'!AD19+'5C1R_Iberville'!AD19+'5C1N_Delta'!AD19+'5C1S_LCColPrep'!AD19+'5C1T_Northeast'!AD19+'5C1U_AcadianaRen'!AD19+'5C1I_LAKey'!AD19+'5C1V_LafRen'!AD19+'5C1O_Impact'!AD19+'5C2_LAVCA'!AE19+'5C1H_Southwest'!AD19+'5C1G_JSClark'!AD19+'5C1Y_GEOPrep'!AD19+'5C1AI_Harmony'!AD19+'5C1AJ_Athlos'!AD19+'5C1AG_Collegiate'!AD19+'5C1M_GEOMidCity'!AD19+'5C1AK_NxtGen'!AD19+'5C1AL_RedRiver'!AD19+'5C1AM_Williams'!AD19+'5C1AN_StLandry'!AD19</f>
        <v>0</v>
      </c>
      <c r="AF19" s="223">
        <f>'9_Per Pupil Summary'!N18</f>
        <v>4284</v>
      </c>
      <c r="AG19" s="224">
        <f>'5C1B_DArbonne'!AF19+'5C1A_Madison'!AF19+'5C1C_IntlHigh'!AF19+'5C3_UnvView'!AG19+'5C1F_LCCharter'!AF19+'5C1E_LFNO'!AF19+'5C1D_NOMMA'!AF19+'5C1AE_NobleMinds'!AF19+'5C1J_JCFAEast'!AF19+'5C1Q_Advantage'!AF19+'5C1AF_JCFA-Laf'!AF19+'5C1W_Willow'!AF19+'5C1Z_LincolnPrep'!AF19+'5C1R_Iberville'!AF19+'5C1N_Delta'!AF19+'5C1S_LCColPrep'!AF19+'5C1T_Northeast'!AF19+'5C1U_AcadianaRen'!AF19+'5C1I_LAKey'!AF19+'5C1V_LafRen'!AF19+'5C1O_Impact'!AF19+'5C2_LAVCA'!AG19+'5C1H_Southwest'!AF19+'5C1G_JSClark'!AF19+'5C1Y_GEOPrep'!AF19+'5C1AI_Harmony'!AF19+'5C1AJ_Athlos'!AF19+'5C1AG_Collegiate'!AF19+'5C1M_GEOMidCity'!AF19+'5C1AK_NxtGen'!AF19+'5C1AL_RedRiver'!AF19+'5C1AM_Williams'!AF19+'5C1AN_StLandry'!AF19</f>
        <v>0</v>
      </c>
      <c r="AH19" s="215">
        <f>'5C1B_DArbonne'!AG19+'5C1A_Madison'!AG19+'5C1C_IntlHigh'!AG19+'5C3_UnvView'!AH19+'5C1F_LCCharter'!AG19+'5C1E_LFNO'!AG19+'5C1D_NOMMA'!AG19+'5C1AE_NobleMinds'!AG19+'5C1J_JCFAEast'!AG19+'5C1Q_Advantage'!AG19+'5C1AF_JCFA-Laf'!AG19+'5C1W_Willow'!AG19+'5C1Z_LincolnPrep'!AG19+'5C1R_Iberville'!AG19+'5C1N_Delta'!AG19+'5C1S_LCColPrep'!AG19+'5C1T_Northeast'!AG19+'5C1U_AcadianaRen'!AG19+'5C1I_LAKey'!AG19+'5C1V_LafRen'!AG19+'5C1O_Impact'!AG19+'5C2_LAVCA'!AH19+'5C1H_Southwest'!AG19+'5C1G_JSClark'!AG19+'5C1Y_GEOPrep'!AG19+'5C1AI_Harmony'!AG19+'5C1AJ_Athlos'!AG19+'5C1AG_Collegiate'!AG19+'5C1M_GEOMidCity'!AG19+'5C1AK_NxtGen'!AG19+'5C1AL_RedRiver'!AG19+'5C1AM_Williams'!AG19+'5C1AN_StLandry'!AG19</f>
        <v>0</v>
      </c>
      <c r="AI19" s="223">
        <f>'5C1B_DArbonne'!AH19+'5C1A_Madison'!AH19+'5C1C_IntlHigh'!AH19+'5C3_UnvView'!AI19+'5C1F_LCCharter'!AH19+'5C1E_LFNO'!AH19+'5C1D_NOMMA'!AH19+'5C1AE_NobleMinds'!AH19+'5C1J_JCFAEast'!AH19+'5C1Q_Advantage'!AH19+'5C1AF_JCFA-Laf'!AH19+'5C1W_Willow'!AH19+'5C1Z_LincolnPrep'!AH19+'5C1R_Iberville'!AH19+'5C1N_Delta'!AH19+'5C1S_LCColPrep'!AH19+'5C1T_Northeast'!AH19+'5C1U_AcadianaRen'!AH19+'5C1I_LAKey'!AH19+'5C1V_LafRen'!AH19+'5C1O_Impact'!AH19+'5C2_LAVCA'!AI19+'5C1H_Southwest'!AH19+'5C1G_JSClark'!AH19+'5C1Y_GEOPrep'!AH19+'5C1AI_Harmony'!AH19+'5C1AJ_Athlos'!AH19+'5C1AG_Collegiate'!AH19+'5C1M_GEOMidCity'!AH19+'5C1AK_NxtGen'!AH19+'5C1AL_RedRiver'!AH19+'5C1AM_Williams'!AH19+'5C1AN_StLandry'!AH19</f>
        <v>0</v>
      </c>
      <c r="AJ19" s="215">
        <f>'5C1B_DArbonne'!AI19+'5C1A_Madison'!AI19+'5C1C_IntlHigh'!AI19+'5C3_UnvView'!AJ19+'5C1F_LCCharter'!AI19+'5C1E_LFNO'!AI19+'5C1D_NOMMA'!AI19+'5C1AE_NobleMinds'!AI19+'5C1J_JCFAEast'!AI19+'5C1Q_Advantage'!AI19+'5C1AF_JCFA-Laf'!AI19+'5C1W_Willow'!AI19+'5C1Z_LincolnPrep'!AI19+'5C1R_Iberville'!AI19+'5C1N_Delta'!AI19+'5C1S_LCColPrep'!AI19+'5C1T_Northeast'!AI19+'5C1U_AcadianaRen'!AI19+'5C1I_LAKey'!AI19+'5C1V_LafRen'!AI19+'5C1O_Impact'!AI19+'5C2_LAVCA'!AJ19+'5C1H_Southwest'!AI19+'5C1G_JSClark'!AI19+'5C1Y_GEOPrep'!AI19+'5C1AI_Harmony'!AI19+'5C1AJ_Athlos'!AI19+'5C1AG_Collegiate'!AI19+'5C1M_GEOMidCity'!AI19+'5C1AK_NxtGen'!AI19+'5C1AL_RedRiver'!AI19+'5C1AM_Williams'!AI19+'5C1AN_StLandry'!AI19</f>
        <v>0</v>
      </c>
      <c r="AK19" s="225">
        <f>'5C1B_DArbonne'!AJ19+'5C1A_Madison'!AJ19+'5C1C_IntlHigh'!AJ19+'5C3_UnvView'!AK19+'5C1F_LCCharter'!AJ19+'5C1E_LFNO'!AJ19+'5C1D_NOMMA'!AJ19+'5C1AE_NobleMinds'!AJ19+'5C1J_JCFAEast'!AJ19+'5C1Q_Advantage'!AJ19+'5C1AF_JCFA-Laf'!AJ19+'5C1W_Willow'!AJ19+'5C1Z_LincolnPrep'!AJ19+'5C1R_Iberville'!AJ19+'5C1N_Delta'!AJ19+'5C1S_LCColPrep'!AJ19+'5C1T_Northeast'!AJ19+'5C1U_AcadianaRen'!AJ19+'5C1I_LAKey'!AJ19+'5C1V_LafRen'!AJ19+'5C1O_Impact'!AJ19+'5C2_LAVCA'!AK19+'5C1H_Southwest'!AJ19+'5C1G_JSClark'!AJ19+'5C1Y_GEOPrep'!AJ19+'5C1AI_Harmony'!AJ19+'5C1AJ_Athlos'!AJ19+'5C1AG_Collegiate'!AJ19+'5C1M_GEOMidCity'!AJ19+'5C1AK_NxtGen'!AJ19+'5C1AL_RedRiver'!AJ19+'5C1AM_Williams'!AJ19+'5C1AN_StLandry'!AJ19</f>
        <v>0</v>
      </c>
      <c r="AL19" s="226">
        <f>'5C1B_DArbonne'!AK19+'5C1A_Madison'!AK19+'5C1C_IntlHigh'!AK19+'5C3_UnvView'!AL19+'5C1F_LCCharter'!AK19+'5C1E_LFNO'!AK19+'5C1D_NOMMA'!AK19+'5C1AE_NobleMinds'!AK19+'5C1J_JCFAEast'!AK19+'5C1Q_Advantage'!AK19+'5C1AF_JCFA-Laf'!AK19+'5C1W_Willow'!AK19+'5C1Z_LincolnPrep'!AK19+'5C1R_Iberville'!AK19+'5C1N_Delta'!AK19+'5C1S_LCColPrep'!AK19+'5C1T_Northeast'!AK19+'5C1U_AcadianaRen'!AK19+'5C1I_LAKey'!AK19+'5C1V_LafRen'!AK19+'5C1O_Impact'!AK19+'5C2_LAVCA'!AL19+'5C1H_Southwest'!AK19+'5C1G_JSClark'!AK19+'5C1Y_GEOPrep'!AK19+'5C1AI_Harmony'!AK19+'5C1AJ_Athlos'!AK19+'5C1AG_Collegiate'!AK19+'5C1M_GEOMidCity'!AK19+'5C1AK_NxtGen'!AK19+'5C1AL_RedRiver'!AK19+'5C1AM_Williams'!AK19+'5C1AN_StLandry'!AK19</f>
        <v>0</v>
      </c>
      <c r="AM19" s="224">
        <f>'5C1B_DArbonne'!AL19+'5C1A_Madison'!AL19+'5C1C_IntlHigh'!AL19+'5C3_UnvView'!AM19+'5C1F_LCCharter'!AL19+'5C1E_LFNO'!AL19+'5C1D_NOMMA'!AL19+'5C1AE_NobleMinds'!AL19+'5C1J_JCFAEast'!AL19+'5C1Q_Advantage'!AL19+'5C1AF_JCFA-Laf'!AL19+'5C1W_Willow'!AL19+'5C1Z_LincolnPrep'!AL19+'5C1R_Iberville'!AL19+'5C1N_Delta'!AL19+'5C1S_LCColPrep'!AL19+'5C1T_Northeast'!AL19+'5C1U_AcadianaRen'!AL19+'5C1I_LAKey'!AL19+'5C1V_LafRen'!AL19+'5C1O_Impact'!AL19+'5C2_LAVCA'!AM19+'5C1H_Southwest'!AL19+'5C1G_JSClark'!AL19+'5C1Y_GEOPrep'!AL19+'5C1AI_Harmony'!AL19+'5C1AJ_Athlos'!AL19+'5C1AG_Collegiate'!AL19+'5C1M_GEOMidCity'!AL19+'5C1AK_NxtGen'!AL19+'5C1AL_RedRiver'!AL19+'5C1AM_Williams'!AL19+'5C1AN_StLandry'!AL19</f>
        <v>408265</v>
      </c>
      <c r="AN19" s="227">
        <f>'5C1B_DArbonne'!AM19+'5C1A_Madison'!AM19+'5C1C_IntlHigh'!AM19+'5C3_UnvView'!AN19+'5C1F_LCCharter'!AM19+'5C1E_LFNO'!AM19+'5C1D_NOMMA'!AM19+'5C1AE_NobleMinds'!AM19+'5C1J_JCFAEast'!AM19+'5C1Q_Advantage'!AM19+'5C1AF_JCFA-Laf'!AM19+'5C1W_Willow'!AM19+'5C1Z_LincolnPrep'!AM19+'5C1R_Iberville'!AM19+'5C1N_Delta'!AM19+'5C1S_LCColPrep'!AM19+'5C1T_Northeast'!AM19+'5C1U_AcadianaRen'!AM19+'5C1I_LAKey'!AM19+'5C1V_LafRen'!AM19+'5C1O_Impact'!AM19+'5C2_LAVCA'!AN19+'5C1H_Southwest'!AM19+'5C1G_JSClark'!AM19+'5C1Y_GEOPrep'!AM19+'5C1AI_Harmony'!AM19+'5C1AJ_Athlos'!AM19+'5C1AG_Collegiate'!AM19+'5C1M_GEOMidCity'!AM19+'5C1AK_NxtGen'!AM19+'5C1AL_RedRiver'!AM19+'5C1AM_Williams'!AM19+'5C1AN_StLandry'!AM19</f>
        <v>-116</v>
      </c>
      <c r="AO19" s="224">
        <f>'5C1B_DArbonne'!AN19+'5C1A_Madison'!AN19+'5C1C_IntlHigh'!AN19+'5C3_UnvView'!AO19+'5C1F_LCCharter'!AN19+'5C1E_LFNO'!AN19+'5C1D_NOMMA'!AN19+'5C1AE_NobleMinds'!AN19+'5C1J_JCFAEast'!AN19+'5C1Q_Advantage'!AN19+'5C1AF_JCFA-Laf'!AN19+'5C1W_Willow'!AN19+'5C1Z_LincolnPrep'!AN19+'5C1R_Iberville'!AN19+'5C1N_Delta'!AN19+'5C1S_LCColPrep'!AN19+'5C1T_Northeast'!AN19+'5C1U_AcadianaRen'!AN19+'5C1I_LAKey'!AN19+'5C1V_LafRen'!AN19+'5C1O_Impact'!AN19+'5C2_LAVCA'!AO19+'5C1H_Southwest'!AN19+'5C1G_JSClark'!AN19+'5C1Y_GEOPrep'!AN19+'5C1AI_Harmony'!AN19+'5C1AJ_Athlos'!AN19+'5C1AG_Collegiate'!AN19+'5C1M_GEOMidCity'!AN19+'5C1AK_NxtGen'!AN19+'5C1AL_RedRiver'!AN19+'5C1AM_Williams'!AN19+'5C1AN_StLandry'!AN19</f>
        <v>0</v>
      </c>
      <c r="AP19" s="225">
        <f>'5C1B_DArbonne'!AO19+'5C1A_Madison'!AO19+'5C1C_IntlHigh'!AO19+'5C3_UnvView'!AP19+'5C1F_LCCharter'!AO19+'5C1E_LFNO'!AO19+'5C1D_NOMMA'!AO19+'5C1AE_NobleMinds'!AO19+'5C1J_JCFAEast'!AO19+'5C1Q_Advantage'!AO19+'5C1AF_JCFA-Laf'!AO19+'5C1W_Willow'!AO19+'5C1Z_LincolnPrep'!AO19+'5C1R_Iberville'!AO19+'5C1N_Delta'!AO19+'5C1S_LCColPrep'!AO19+'5C1T_Northeast'!AO19+'5C1U_AcadianaRen'!AO19+'5C1I_LAKey'!AO19+'5C1V_LafRen'!AO19+'5C1O_Impact'!AO19+'5C2_LAVCA'!AP19+'5C1H_Southwest'!AO19+'5C1G_JSClark'!AO19+'5C1Y_GEOPrep'!AO19+'5C1AI_Harmony'!AO19+'5C1AJ_Athlos'!AO19+'5C1AG_Collegiate'!AO19+'5C1M_GEOMidCity'!AO19+'5C1AK_NxtGen'!AO19+'5C1AL_RedRiver'!AO19+'5C1AM_Williams'!AO19+'5C1AN_StLandry'!AO19</f>
        <v>-2703</v>
      </c>
      <c r="AQ19" s="224">
        <f>'5C1B_DArbonne'!AP19+'5C1A_Madison'!AP19+'5C1C_IntlHigh'!AP19+'5C3_UnvView'!AQ19+'5C1F_LCCharter'!AP19+'5C1E_LFNO'!AP19+'5C1D_NOMMA'!AP19+'5C1AE_NobleMinds'!AP19+'5C1J_JCFAEast'!AP19+'5C1Q_Advantage'!AP19+'5C1AF_JCFA-Laf'!AP19+'5C1W_Willow'!AP19+'5C1Z_LincolnPrep'!AP19+'5C1R_Iberville'!AP19+'5C1N_Delta'!AP19+'5C1S_LCColPrep'!AP19+'5C1T_Northeast'!AP19+'5C1U_AcadianaRen'!AP19+'5C1I_LAKey'!AP19+'5C1V_LafRen'!AP19+'5C1O_Impact'!AP19+'5C2_LAVCA'!AQ19+'5C1H_Southwest'!AP19+'5C1G_JSClark'!AP19+'5C1Y_GEOPrep'!AP19+'5C1AI_Harmony'!AP19+'5C1AJ_Athlos'!AP19+'5C1AG_Collegiate'!AP19+'5C1M_GEOMidCity'!AP19+'5C1AK_NxtGen'!AP19+'5C1AL_RedRiver'!AP19+'5C1AM_Williams'!AP19+'5C1AN_StLandry'!AP19</f>
        <v>43448</v>
      </c>
      <c r="AR19" s="225">
        <f>'5C1B_DArbonne'!AQ19+'5C1A_Madison'!AQ19+'5C1C_IntlHigh'!AQ19+'5C3_UnvView'!AR19+'5C1F_LCCharter'!AQ19+'5C1E_LFNO'!AQ19+'5C1D_NOMMA'!AQ19+'5C1AE_NobleMinds'!AQ19+'5C1J_JCFAEast'!AQ19+'5C1Q_Advantage'!AQ19+'5C1AF_JCFA-Laf'!AQ19+'5C1W_Willow'!AQ19+'5C1Z_LincolnPrep'!AQ19+'5C1R_Iberville'!AQ19+'5C1N_Delta'!AQ19+'5C1S_LCColPrep'!AQ19+'5C1T_Northeast'!AQ19+'5C1U_AcadianaRen'!AQ19+'5C1I_LAKey'!AQ19+'5C1V_LafRen'!AQ19+'5C1O_Impact'!AQ19+'5C2_LAVCA'!AR19+'5C1H_Southwest'!AQ19+'5C1G_JSClark'!AQ19+'5C1Y_GEOPrep'!AQ19+'5C1AI_Harmony'!AQ19+'5C1AJ_Athlos'!AQ19+'5C1AG_Collegiate'!AQ19+'5C1M_GEOMidCity'!AQ19+'5C1AK_NxtGen'!AQ19+'5C1AL_RedRiver'!AQ19+'5C1AM_Williams'!AQ19+'5C1AN_StLandry'!AQ19</f>
        <v>0</v>
      </c>
      <c r="AS19" s="225">
        <f>'5C1B_DArbonne'!AR19+'5C1A_Madison'!AR19+'5C1C_IntlHigh'!AR19+'5C3_UnvView'!AS19+'5C1F_LCCharter'!AR19+'5C1E_LFNO'!AR19+'5C1D_NOMMA'!AR19+'5C1AE_NobleMinds'!AR19+'5C1J_JCFAEast'!AR19+'5C1Q_Advantage'!AR19+'5C1AF_JCFA-Laf'!AR19+'5C1W_Willow'!AR19+'5C1Z_LincolnPrep'!AR19+'5C1R_Iberville'!AR19+'5C1N_Delta'!AR19+'5C1S_LCColPrep'!AR19+'5C1T_Northeast'!AR19+'5C1U_AcadianaRen'!AR19+'5C1I_LAKey'!AR19+'5C1V_LafRen'!AR19+'5C1O_Impact'!AR19+'5C2_LAVCA'!AS19+'5C1H_Southwest'!AR19+'5C1G_JSClark'!AR19+'5C1Y_GEOPrep'!AR19+'5C1AI_Harmony'!AR19+'5C1AJ_Athlos'!AR19+'5C1AG_Collegiate'!AR19+'5C1M_GEOMidCity'!AR19+'5C1AK_NxtGen'!AR19+'5C1AL_RedRiver'!AR19+'5C1AM_Williams'!AR19+'5C1AN_StLandry'!AR19</f>
        <v>0</v>
      </c>
      <c r="AT19" s="224">
        <f>'5C1B_DArbonne'!AS19+'5C1A_Madison'!AS19+'5C1C_IntlHigh'!AS19+'5C3_UnvView'!AT19+'5C1F_LCCharter'!AS19+'5C1E_LFNO'!AS19+'5C1D_NOMMA'!AS19+'5C1AE_NobleMinds'!AS19+'5C1J_JCFAEast'!AS19+'5C1Q_Advantage'!AS19+'5C1AF_JCFA-Laf'!AS19+'5C1W_Willow'!AS19+'5C1Z_LincolnPrep'!AS19+'5C1R_Iberville'!AS19+'5C1N_Delta'!AS19+'5C1S_LCColPrep'!AS19+'5C1T_Northeast'!AS19+'5C1U_AcadianaRen'!AS19+'5C1I_LAKey'!AS19+'5C1V_LafRen'!AS19+'5C1O_Impact'!AS19+'5C2_LAVCA'!AT19+'5C1H_Southwest'!AS19+'5C1G_JSClark'!AS19+'5C1Y_GEOPrep'!AS19+'5C1AI_Harmony'!AS19+'5C1AJ_Athlos'!AS19+'5C1AG_Collegiate'!AS19+'5C1M_GEOMidCity'!AS19+'5C1AK_NxtGen'!AS19+'5C1AL_RedRiver'!AS19+'5C1AM_Williams'!AS19+'5C1AN_StLandry'!AS19</f>
        <v>45200</v>
      </c>
      <c r="AU19" s="802">
        <f t="shared" si="2"/>
        <v>43448</v>
      </c>
      <c r="AV19" s="803">
        <f t="shared" si="3"/>
        <v>45200</v>
      </c>
      <c r="AW19" s="217">
        <f>'5C1B_DArbonne'!AV19+'5C1A_Madison'!AV19+'5C1C_IntlHigh'!AV19+'5C3_UnvView'!AW19+'5C1F_LCCharter'!AV19+'5C1E_LFNO'!AV19+'5C1D_NOMMA'!AV19+'5C1AE_NobleMinds'!AV19+'5C1J_JCFAEast'!AV19+'5C1Q_Advantage'!AV19+'5C1AF_JCFA-Laf'!AV19+'5C1W_Willow'!AV19+'5C1Z_LincolnPrep'!AV19+'5C1R_Iberville'!AV19+'5C1N_Delta'!AV19+'5C1S_LCColPrep'!AV19+'5C1T_Northeast'!AV19+'5C1U_AcadianaRen'!AV19+'5C1I_LAKey'!AV19+'5C1V_LafRen'!AV19+'5C1O_Impact'!AV19+'5C2_LAVCA'!AW19+'5C1H_Southwest'!AV19+'5C1G_JSClark'!AV19+'5C1Y_GEOPrep'!AV19+'5C1AI_Harmony'!AV19+'5C1AJ_Athlos'!AV19+'5C1AG_Collegiate'!AV19+'5C1M_GEOMidCity'!AV19+'5C1AK_NxtGen'!AV19+'5C1AL_RedRiver'!AV19+'5C1AM_Williams'!AV19+'5C1AN_StLandry'!AV19</f>
        <v>1021</v>
      </c>
      <c r="AX19" s="217"/>
      <c r="AY19" s="217">
        <f t="shared" si="4"/>
        <v>1021</v>
      </c>
    </row>
    <row r="20" spans="1:51" ht="16.149999999999999" customHeight="1" x14ac:dyDescent="0.2">
      <c r="A20" s="421">
        <v>14</v>
      </c>
      <c r="B20" s="214" t="s">
        <v>18</v>
      </c>
      <c r="C20" s="215">
        <f>'5C1B_DArbonne'!C20+'5C1A_Madison'!C20+'5C1C_IntlHigh'!C20+'5C3_UnvView'!C20+'5C1F_LCCharter'!C20+'5C1E_LFNO'!C20+'5C1D_NOMMA'!C20+'5C1AE_NobleMinds'!C20+'5C1J_JCFAEast'!C20+'5C1Q_Advantage'!C20+'5C1AF_JCFA-Laf'!C20+'5C1W_Willow'!C20+'5C1Z_LincolnPrep'!C20+'5C1R_Iberville'!C20+'5C1N_Delta'!C20+'5C1S_LCColPrep'!C20+'5C1T_Northeast'!C20+'5C1U_AcadianaRen'!C20+'5C1I_LAKey'!C20+'5C1V_LafRen'!C20+'5C1O_Impact'!C20+'5C2_LAVCA'!C20+'5C1H_Southwest'!C20+'5C1G_JSClark'!C20+'5C1Y_GEOPrep'!C20+'5C1AI_Harmony'!C20+'5C1AJ_Athlos'!C20+'5C1AG_Collegiate'!C20+'5C1M_GEOMidCity'!C20+'5C1AK_NxtGen'!C20+'5C1AL_RedRiver'!C20+'5C1AM_Williams'!C20+'5C1AN_StLandry'!C20</f>
        <v>0</v>
      </c>
      <c r="D20" s="216">
        <f>'9_Per Pupil Summary'!H19</f>
        <v>5433.7834818138908</v>
      </c>
      <c r="E20" s="217">
        <f>'5C1B_DArbonne'!E20+'5C1A_Madison'!E20+'5C1C_IntlHigh'!E20+'5C3_UnvView'!E20+'5C1F_LCCharter'!E20+'5C1E_LFNO'!E20+'5C1D_NOMMA'!E20+'5C1AE_NobleMinds'!E20+'5C1J_JCFAEast'!E20+'5C1Q_Advantage'!E20+'5C1AF_JCFA-Laf'!E20+'5C1W_Willow'!E20+'5C1Z_LincolnPrep'!E20+'5C1R_Iberville'!E20+'5C1N_Delta'!E20+'5C1S_LCColPrep'!E20+'5C1T_Northeast'!E20+'5C1U_AcadianaRen'!E20+'5C1I_LAKey'!E20+'5C1V_LafRen'!E20+'5C1O_Impact'!E20+'5C2_LAVCA'!E20+'5C1H_Southwest'!E20+'5C1G_JSClark'!E20+'5C1Y_GEOPrep'!E20+'5C1AI_Harmony'!E20+'5C1AJ_Athlos'!E20+'5C1AG_Collegiate'!E20+'5C1M_GEOMidCity'!E20+'5C1AK_NxtGen'!E20+'5C1AL_RedRiver'!E20+'5C1AM_Williams'!E20+'5C1AN_StLandry'!E20</f>
        <v>0</v>
      </c>
      <c r="F20" s="218">
        <f>'5C1B_DArbonne'!F20+'5C1A_Madison'!F20+'5C1C_IntlHigh'!F20+'5C3_UnvView'!F20+'5C1F_LCCharter'!F20+'5C1E_LFNO'!F20+'5C1D_NOMMA'!F20+'5C1AE_NobleMinds'!F20+'5C1J_JCFAEast'!F20+'5C1Q_Advantage'!F20+'5C1AF_JCFA-Laf'!F20+'5C1W_Willow'!F20+'5C1Z_LincolnPrep'!F20+'5C1R_Iberville'!F20+'5C1N_Delta'!F20+'5C1S_LCColPrep'!F20+'5C1T_Northeast'!F20+'5C1U_AcadianaRen'!F20+'5C1I_LAKey'!F20+'5C1V_LafRen'!F20+'5C1O_Impact'!F20+'5C2_LAVCA'!F20+'5C1H_Southwest'!F20+'5C1G_JSClark'!F20+'5C1Y_GEOPrep'!F20+'5C1AI_Harmony'!F20+'5C1AJ_Athlos'!F20+'5C1AG_Collegiate'!F20+'5C1M_GEOMidCity'!F20+'5C1AK_NxtGen'!F20+'5C1AL_RedRiver'!F20+'5C1AM_Williams'!F20+'5C1AN_StLandry'!F20</f>
        <v>0</v>
      </c>
      <c r="G20" s="216">
        <f>'9_Per Pupil Summary'!I19</f>
        <v>670.65817625546651</v>
      </c>
      <c r="H20" s="217">
        <f>'5C1B_DArbonne'!H20+'5C1A_Madison'!H20+'5C1C_IntlHigh'!H20+'5C3_UnvView'!H20+'5C1F_LCCharter'!H20+'5C1E_LFNO'!H20+'5C1D_NOMMA'!H20+'5C1AE_NobleMinds'!H20+'5C1J_JCFAEast'!H20+'5C1Q_Advantage'!H20+'5C1AF_JCFA-Laf'!H20+'5C1W_Willow'!H20+'5C1Z_LincolnPrep'!H20+'5C1R_Iberville'!H20+'5C1N_Delta'!H20+'5C1S_LCColPrep'!H20+'5C1T_Northeast'!H20+'5C1U_AcadianaRen'!H20+'5C1I_LAKey'!H20+'5C1V_LafRen'!H20+'5C1O_Impact'!H20+'5C2_LAVCA'!H20+'5C1H_Southwest'!H20+'5C1G_JSClark'!H20+'5C1Y_GEOPrep'!H20+'5C1AI_Harmony'!H20+'5C1AJ_Athlos'!H20+'5C1AG_Collegiate'!H20+'5C1M_GEOMidCity'!H20+'5C1AK_NxtGen'!H20+'5C1AL_RedRiver'!H20+'5C1AM_Williams'!H20+'5C1AN_StLandry'!H20</f>
        <v>0</v>
      </c>
      <c r="I20" s="218">
        <f>'5C1B_DArbonne'!I20+'5C1A_Madison'!I20+'5C1C_IntlHigh'!I20+'5C3_UnvView'!I20+'5C1F_LCCharter'!I20+'5C1E_LFNO'!I20+'5C1D_NOMMA'!I20+'5C1AE_NobleMinds'!I20+'5C1J_JCFAEast'!I20+'5C1Q_Advantage'!I20+'5C1AF_JCFA-Laf'!I20+'5C1W_Willow'!I20+'5C1Z_LincolnPrep'!I20+'5C1R_Iberville'!I20+'5C1N_Delta'!I20+'5C1S_LCColPrep'!I20+'5C1T_Northeast'!I20+'5C1U_AcadianaRen'!I20+'5C1I_LAKey'!I20+'5C1V_LafRen'!I20+'5C1O_Impact'!I20+'5C2_LAVCA'!I20+'5C1H_Southwest'!I20+'5C1G_JSClark'!I20+'5C1Y_GEOPrep'!I20+'5C1AI_Harmony'!I20+'5C1AJ_Athlos'!I20+'5C1AG_Collegiate'!I20+'5C1M_GEOMidCity'!I20+'5C1AK_NxtGen'!I20+'5C1AL_RedRiver'!I20+'5C1AM_Williams'!I20+'5C1AN_StLandry'!I20</f>
        <v>0</v>
      </c>
      <c r="J20" s="216">
        <f>'9_Per Pupil Summary'!J19</f>
        <v>182.90677534239995</v>
      </c>
      <c r="K20" s="217">
        <f>'5C1B_DArbonne'!K20+'5C1A_Madison'!K20+'5C1C_IntlHigh'!K20+'5C3_UnvView'!K20+'5C1F_LCCharter'!K20+'5C1E_LFNO'!K20+'5C1D_NOMMA'!K20+'5C1AE_NobleMinds'!K20+'5C1J_JCFAEast'!K20+'5C1Q_Advantage'!K20+'5C1AF_JCFA-Laf'!K20+'5C1W_Willow'!K20+'5C1Z_LincolnPrep'!K20+'5C1R_Iberville'!K20+'5C1N_Delta'!K20+'5C1S_LCColPrep'!K20+'5C1T_Northeast'!K20+'5C1U_AcadianaRen'!K20+'5C1I_LAKey'!K20+'5C1V_LafRen'!K20+'5C1O_Impact'!K20+'5C2_LAVCA'!K20+'5C1H_Southwest'!K20+'5C1G_JSClark'!K20+'5C1Y_GEOPrep'!K20+'5C1AI_Harmony'!K20+'5C1AJ_Athlos'!K20+'5C1AG_Collegiate'!K20+'5C1M_GEOMidCity'!K20+'5C1AK_NxtGen'!K20+'5C1AL_RedRiver'!K20+'5C1AM_Williams'!K20+'5C1AN_StLandry'!K20</f>
        <v>0</v>
      </c>
      <c r="L20" s="218">
        <f>'5C1B_DArbonne'!L20+'5C1A_Madison'!L20+'5C1C_IntlHigh'!L20+'5C3_UnvView'!L20+'5C1F_LCCharter'!L20+'5C1E_LFNO'!L20+'5C1D_NOMMA'!L20+'5C1AE_NobleMinds'!L20+'5C1J_JCFAEast'!L20+'5C1Q_Advantage'!L20+'5C1AF_JCFA-Laf'!L20+'5C1W_Willow'!L20+'5C1Z_LincolnPrep'!L20+'5C1R_Iberville'!L20+'5C1N_Delta'!L20+'5C1S_LCColPrep'!L20+'5C1T_Northeast'!L20+'5C1U_AcadianaRen'!L20+'5C1I_LAKey'!L20+'5C1V_LafRen'!L20+'5C1O_Impact'!L20+'5C2_LAVCA'!L20+'5C1H_Southwest'!L20+'5C1G_JSClark'!L20+'5C1Y_GEOPrep'!L20+'5C1AI_Harmony'!L20+'5C1AJ_Athlos'!L20+'5C1AG_Collegiate'!L20+'5C1M_GEOMidCity'!L20+'5C1AK_NxtGen'!L20+'5C1AL_RedRiver'!L20+'5C1AM_Williams'!L20+'5C1AN_StLandry'!L20</f>
        <v>0</v>
      </c>
      <c r="M20" s="216">
        <f>'9_Per Pupil Summary'!K19</f>
        <v>4572.669383559999</v>
      </c>
      <c r="N20" s="217">
        <f>'5C1B_DArbonne'!N20+'5C1A_Madison'!N20+'5C1C_IntlHigh'!N20+'5C3_UnvView'!N20+'5C1F_LCCharter'!N20+'5C1E_LFNO'!N20+'5C1D_NOMMA'!N20+'5C1AE_NobleMinds'!N20+'5C1J_JCFAEast'!N20+'5C1Q_Advantage'!N20+'5C1AF_JCFA-Laf'!N20+'5C1W_Willow'!N20+'5C1Z_LincolnPrep'!N20+'5C1R_Iberville'!N20+'5C1N_Delta'!N20+'5C1S_LCColPrep'!N20+'5C1T_Northeast'!N20+'5C1U_AcadianaRen'!N20+'5C1I_LAKey'!N20+'5C1V_LafRen'!N20+'5C1O_Impact'!N20+'5C2_LAVCA'!N20+'5C1H_Southwest'!N20+'5C1G_JSClark'!N20+'5C1Y_GEOPrep'!N20+'5C1AI_Harmony'!N20+'5C1AJ_Athlos'!N20+'5C1AG_Collegiate'!N20+'5C1M_GEOMidCity'!N20+'5C1AK_NxtGen'!N20+'5C1AL_RedRiver'!N20+'5C1AM_Williams'!N20+'5C1AN_StLandry'!N20</f>
        <v>0</v>
      </c>
      <c r="O20" s="218">
        <f>'5C1B_DArbonne'!O20+'5C1A_Madison'!O20+'5C1C_IntlHigh'!O20+'5C3_UnvView'!O20+'5C1F_LCCharter'!O20+'5C1E_LFNO'!O20+'5C1D_NOMMA'!O20+'5C1AE_NobleMinds'!O20+'5C1J_JCFAEast'!O20+'5C1Q_Advantage'!O20+'5C1AF_JCFA-Laf'!O20+'5C1W_Willow'!O20+'5C1Z_LincolnPrep'!O20+'5C1R_Iberville'!O20+'5C1N_Delta'!O20+'5C1S_LCColPrep'!O20+'5C1T_Northeast'!O20+'5C1U_AcadianaRen'!O20+'5C1I_LAKey'!O20+'5C1V_LafRen'!O20+'5C1O_Impact'!O20+'5C2_LAVCA'!O20+'5C1H_Southwest'!O20+'5C1G_JSClark'!O20+'5C1Y_GEOPrep'!O20+'5C1AI_Harmony'!O20+'5C1AJ_Athlos'!O20+'5C1AG_Collegiate'!O20+'5C1M_GEOMidCity'!O20+'5C1AK_NxtGen'!O20+'5C1AL_RedRiver'!O20+'5C1AM_Williams'!O20+'5C1AN_StLandry'!O20</f>
        <v>0</v>
      </c>
      <c r="P20" s="216">
        <f>'9_Per Pupil Summary'!L19</f>
        <v>1829.0677534239996</v>
      </c>
      <c r="Q20" s="217">
        <f>'5C1B_DArbonne'!Q20+'5C1A_Madison'!Q20+'5C1C_IntlHigh'!Q20+'5C3_UnvView'!Q20+'5C1F_LCCharter'!Q20+'5C1E_LFNO'!Q20+'5C1D_NOMMA'!Q20+'5C1AE_NobleMinds'!Q20+'5C1J_JCFAEast'!Q20+'5C1Q_Advantage'!Q20+'5C1AF_JCFA-Laf'!Q20+'5C1W_Willow'!Q20+'5C1Z_LincolnPrep'!Q20+'5C1R_Iberville'!Q20+'5C1N_Delta'!Q20+'5C1S_LCColPrep'!Q20+'5C1T_Northeast'!Q20+'5C1U_AcadianaRen'!Q20+'5C1I_LAKey'!Q20+'5C1V_LafRen'!Q20+'5C1O_Impact'!Q20+'5C2_LAVCA'!Q20+'5C1H_Southwest'!Q20+'5C1G_JSClark'!Q20+'5C1Y_GEOPrep'!Q20+'5C1AI_Harmony'!Q20+'5C1AJ_Athlos'!Q20+'5C1AG_Collegiate'!Q20+'5C1M_GEOMidCity'!Q20+'5C1AK_NxtGen'!Q20+'5C1AL_RedRiver'!Q20+'5C1AM_Williams'!Q20+'5C1AN_StLandry'!Q20</f>
        <v>0</v>
      </c>
      <c r="R20" s="219">
        <f>'5C1B_DArbonne'!R20+'5C1A_Madison'!R20+'5C1C_IntlHigh'!R20+'5C3_UnvView'!R20+'5C1F_LCCharter'!R20+'5C1E_LFNO'!R20+'5C1D_NOMMA'!R20+'5C1AE_NobleMinds'!R20+'5C1J_JCFAEast'!R20+'5C1Q_Advantage'!R20+'5C1AF_JCFA-Laf'!R20+'5C1W_Willow'!R20+'5C1Z_LincolnPrep'!R20+'5C1R_Iberville'!R20+'5C1N_Delta'!R20+'5C1S_LCColPrep'!R20+'5C1T_Northeast'!R20+'5C1U_AcadianaRen'!R20+'5C1I_LAKey'!R20+'5C1V_LafRen'!R20+'5C1O_Impact'!R20+'5C2_LAVCA'!R20+'5C1H_Southwest'!R20+'5C1G_JSClark'!R20+'5C1Y_GEOPrep'!R20+'5C1AI_Harmony'!R20+'5C1AJ_Athlos'!R20+'5C1AG_Collegiate'!R20+'5C1M_GEOMidCity'!R20+'5C1AK_NxtGen'!R20+'5C1AL_RedRiver'!R20+'5C1AM_Williams'!R20+'5C1AN_StLandry'!R20</f>
        <v>687412</v>
      </c>
      <c r="S20" s="884">
        <f>'5C3_UnvView'!S20+'5C2_LAVCA'!S20</f>
        <v>4661</v>
      </c>
      <c r="T20" s="216">
        <f>'5C1B_DArbonne'!S20+'5C1A_Madison'!S20+'5C1C_IntlHigh'!S20+'5C3_UnvView'!T20+'5C1F_LCCharter'!S20+'5C1E_LFNO'!S20+'5C1D_NOMMA'!S20+'5C1AE_NobleMinds'!S20+'5C1J_JCFAEast'!S20+'5C1Q_Advantage'!S20+'5C1AF_JCFA-Laf'!S20+'5C1W_Willow'!S20+'5C1Z_LincolnPrep'!S20+'5C1R_Iberville'!S20+'5C1N_Delta'!S20+'5C1S_LCColPrep'!S20+'5C1T_Northeast'!S20+'5C1U_AcadianaRen'!S20+'5C1I_LAKey'!S20+'5C1V_LafRen'!S20+'5C1O_Impact'!S20+'5C2_LAVCA'!T20+'5C1H_Southwest'!S20+'5C1G_JSClark'!S20+'5C1Y_GEOPrep'!S20+'5C1AI_Harmony'!S20+'5C1AJ_Athlos'!S20+'5C1AG_Collegiate'!S20+'5C1M_GEOMidCity'!S20+'5C1AK_NxtGen'!S20+'5C1AL_RedRiver'!S20+'5C1AM_Williams'!S20+'5C1AN_StLandry'!S20</f>
        <v>7963</v>
      </c>
      <c r="U20" s="216">
        <f>'5C1B_DArbonne'!T20+'5C1A_Madison'!T20+'5C1C_IntlHigh'!T20+'5C3_UnvView'!U20+'5C1F_LCCharter'!T20+'5C1E_LFNO'!T20+'5C1D_NOMMA'!T20+'5C1AE_NobleMinds'!T20+'5C1J_JCFAEast'!T20+'5C1Q_Advantage'!T20+'5C1AF_JCFA-Laf'!T20+'5C1W_Willow'!T20+'5C1Z_LincolnPrep'!T20+'5C1R_Iberville'!T20+'5C1N_Delta'!T20+'5C1S_LCColPrep'!T20+'5C1T_Northeast'!T20+'5C1U_AcadianaRen'!T20+'5C1I_LAKey'!T20+'5C1V_LafRen'!T20+'5C1O_Impact'!T20+'5C2_LAVCA'!U20+'5C1H_Southwest'!T20+'5C1G_JSClark'!T20+'5C1Y_GEOPrep'!T20+'5C1AI_Harmony'!T20+'5C1AJ_Athlos'!T20+'5C1AG_Collegiate'!T20+'5C1M_GEOMidCity'!T20+'5C1AK_NxtGen'!T20+'5C1AL_RedRiver'!T20+'5C1AM_Williams'!T20+'5C1AN_StLandry'!T20</f>
        <v>0</v>
      </c>
      <c r="V20" s="220">
        <f>'5C1B_DArbonne'!U20+'5C1A_Madison'!U20+'5C1C_IntlHigh'!U20+'5C3_UnvView'!V20+'5C1F_LCCharter'!U20+'5C1E_LFNO'!U20+'5C1D_NOMMA'!U20+'5C1AE_NobleMinds'!U20+'5C1J_JCFAEast'!U20+'5C1Q_Advantage'!U20+'5C1AF_JCFA-Laf'!U20+'5C1W_Willow'!U20+'5C1Z_LincolnPrep'!U20+'5C1R_Iberville'!U20+'5C1N_Delta'!U20+'5C1S_LCColPrep'!U20+'5C1T_Northeast'!U20+'5C1U_AcadianaRen'!U20+'5C1I_LAKey'!U20+'5C1V_LafRen'!U20+'5C1O_Impact'!U20+'5C2_LAVCA'!V20+'5C1H_Southwest'!U20+'5C1G_JSClark'!U20+'5C1Y_GEOPrep'!U20+'5C1AI_Harmony'!U20+'5C1AJ_Athlos'!U20+'5C1AG_Collegiate'!U20+'5C1M_GEOMidCity'!U20+'5C1AK_NxtGen'!U20+'5C1AL_RedRiver'!U20+'5C1AM_Williams'!U20+'5C1AN_StLandry'!U20</f>
        <v>0</v>
      </c>
      <c r="W20" s="219">
        <f>'5C1B_DArbonne'!V20+'5C1A_Madison'!V20+'5C1C_IntlHigh'!V20+'5C3_UnvView'!W20+'5C1F_LCCharter'!V20+'5C1E_LFNO'!V20+'5C1D_NOMMA'!V20+'5C1AE_NobleMinds'!V20+'5C1J_JCFAEast'!V20+'5C1Q_Advantage'!V20+'5C1AF_JCFA-Laf'!V20+'5C1W_Willow'!V20+'5C1Z_LincolnPrep'!V20+'5C1R_Iberville'!V20+'5C1N_Delta'!V20+'5C1S_LCColPrep'!V20+'5C1T_Northeast'!V20+'5C1U_AcadianaRen'!V20+'5C1I_LAKey'!V20+'5C1V_LafRen'!V20+'5C1O_Impact'!V20+'5C2_LAVCA'!W20+'5C1H_Southwest'!V20+'5C1G_JSClark'!V20+'5C1Y_GEOPrep'!V20+'5C1AI_Harmony'!V20+'5C1AJ_Athlos'!V20+'5C1AG_Collegiate'!V20+'5C1M_GEOMidCity'!V20+'5C1AK_NxtGen'!V20+'5C1AL_RedRiver'!V20+'5C1AM_Williams'!V20+'5C1AN_StLandry'!V20</f>
        <v>0</v>
      </c>
      <c r="X20" s="217">
        <f>'5C1B_DArbonne'!W20+'5C1A_Madison'!W20+'5C1C_IntlHigh'!W20+'5C3_UnvView'!X20+'5C1F_LCCharter'!W20+'5C1E_LFNO'!W20+'5C1D_NOMMA'!W20+'5C1AE_NobleMinds'!W20+'5C1J_JCFAEast'!W20+'5C1Q_Advantage'!W20+'5C1AF_JCFA-Laf'!W20+'5C1W_Willow'!W20+'5C1Z_LincolnPrep'!W20+'5C1R_Iberville'!W20+'5C1N_Delta'!W20+'5C1S_LCColPrep'!W20+'5C1T_Northeast'!W20+'5C1U_AcadianaRen'!W20+'5C1I_LAKey'!W20+'5C1V_LafRen'!W20+'5C1O_Impact'!W20+'5C2_LAVCA'!X20+'5C1H_Southwest'!W20+'5C1G_JSClark'!W20+'5C1Y_GEOPrep'!W20+'5C1AI_Harmony'!W20+'5C1AJ_Athlos'!W20+'5C1AG_Collegiate'!W20+'5C1M_GEOMidCity'!W20+'5C1AK_NxtGen'!W20+'5C1AL_RedRiver'!W20+'5C1AM_Williams'!W20+'5C1AN_StLandry'!W20</f>
        <v>0</v>
      </c>
      <c r="Y20" s="219">
        <f>'5C1B_DArbonne'!X20+'5C1A_Madison'!X20+'5C1C_IntlHigh'!X20+'5C3_UnvView'!Y20+'5C1F_LCCharter'!X20+'5C1E_LFNO'!X20+'5C1D_NOMMA'!X20+'5C1AE_NobleMinds'!X20+'5C1J_JCFAEast'!X20+'5C1Q_Advantage'!X20+'5C1AF_JCFA-Laf'!X20+'5C1W_Willow'!X20+'5C1Z_LincolnPrep'!X20+'5C1R_Iberville'!X20+'5C1N_Delta'!X20+'5C1S_LCColPrep'!X20+'5C1T_Northeast'!X20+'5C1U_AcadianaRen'!X20+'5C1I_LAKey'!X20+'5C1V_LafRen'!X20+'5C1O_Impact'!X20+'5C2_LAVCA'!Y20+'5C1H_Southwest'!X20+'5C1G_JSClark'!X20+'5C1Y_GEOPrep'!X20+'5C1AI_Harmony'!X20+'5C1AJ_Athlos'!X20+'5C1AG_Collegiate'!X20+'5C1M_GEOMidCity'!X20+'5C1AK_NxtGen'!X20+'5C1AL_RedRiver'!X20+'5C1AM_Williams'!X20+'5C1AN_StLandry'!X20</f>
        <v>0</v>
      </c>
      <c r="Z20" s="216">
        <f>'5C1B_DArbonne'!Y20+'5C1A_Madison'!Y20+'5C1C_IntlHigh'!Y20+'5C3_UnvView'!Z20+'5C1F_LCCharter'!Y20+'5C1E_LFNO'!Y20+'5C1D_NOMMA'!Y20+'5C1AE_NobleMinds'!Y20+'5C1J_JCFAEast'!Y20+'5C1Q_Advantage'!Y20+'5C1AF_JCFA-Laf'!Y20+'5C1W_Willow'!Y20+'5C1Z_LincolnPrep'!Y20+'5C1R_Iberville'!Y20+'5C1N_Delta'!Y20+'5C1S_LCColPrep'!Y20+'5C1T_Northeast'!Y20+'5C1U_AcadianaRen'!Y20+'5C1I_LAKey'!Y20+'5C1V_LafRen'!Y20+'5C1O_Impact'!Y20+'5C2_LAVCA'!Z20+'5C1H_Southwest'!Y20+'5C1G_JSClark'!Y20+'5C1Y_GEOPrep'!Y20+'5C1AI_Harmony'!Y20+'5C1AJ_Athlos'!Y20+'5C1AG_Collegiate'!Y20+'5C1M_GEOMidCity'!Y20+'5C1AK_NxtGen'!Y20+'5C1AL_RedRiver'!Y20+'5C1AM_Williams'!Y20+'5C1AN_StLandry'!Y20</f>
        <v>0</v>
      </c>
      <c r="AA20" s="219">
        <f>'5C1B_DArbonne'!Z20+'5C1A_Madison'!Z20+'5C1C_IntlHigh'!Z20+'5C3_UnvView'!AA20+'5C1F_LCCharter'!Z20+'5C1E_LFNO'!Z20+'5C1D_NOMMA'!Z20+'5C1AE_NobleMinds'!Z20+'5C1J_JCFAEast'!Z20+'5C1Q_Advantage'!Z20+'5C1AF_JCFA-Laf'!Z20+'5C1W_Willow'!Z20+'5C1Z_LincolnPrep'!Z20+'5C1R_Iberville'!Z20+'5C1N_Delta'!Z20+'5C1S_LCColPrep'!Z20+'5C1T_Northeast'!Z20+'5C1U_AcadianaRen'!Z20+'5C1I_LAKey'!Z20+'5C1V_LafRen'!Z20+'5C1O_Impact'!Z20+'5C2_LAVCA'!AA20+'5C1H_Southwest'!Z20+'5C1G_JSClark'!Z20+'5C1Y_GEOPrep'!Z20+'5C1AI_Harmony'!Z20+'5C1AJ_Athlos'!Z20+'5C1AG_Collegiate'!Z20+'5C1M_GEOMidCity'!Z20+'5C1AK_NxtGen'!Z20+'5C1AL_RedRiver'!Z20+'5C1AM_Williams'!Z20+'5C1AN_StLandry'!Z20</f>
        <v>0</v>
      </c>
      <c r="AB20" s="216">
        <f>'5C1B_DArbonne'!AA20+'5C1A_Madison'!AA20+'5C1C_IntlHigh'!AA20+'5C3_UnvView'!AB20+'5C1F_LCCharter'!AA20+'5C1E_LFNO'!AA20+'5C1D_NOMMA'!AA20+'5C1AE_NobleMinds'!AA20+'5C1J_JCFAEast'!AA20+'5C1Q_Advantage'!AA20+'5C1AF_JCFA-Laf'!AA20+'5C1W_Willow'!AA20+'5C1Z_LincolnPrep'!AA20+'5C1R_Iberville'!AA20+'5C1N_Delta'!AA20+'5C1S_LCColPrep'!AA20+'5C1T_Northeast'!AA20+'5C1U_AcadianaRen'!AA20+'5C1I_LAKey'!AA20+'5C1V_LafRen'!AA20+'5C1O_Impact'!AA20+'5C2_LAVCA'!AB20+'5C1H_Southwest'!AA20+'5C1G_JSClark'!AA20+'5C1Y_GEOPrep'!AA20+'5C1AI_Harmony'!AA20+'5C1AJ_Athlos'!AA20+'5C1AG_Collegiate'!AA20+'5C1M_GEOMidCity'!AA20+'5C1AK_NxtGen'!AA20+'5C1AL_RedRiver'!AA20+'5C1AM_Williams'!AA20+'5C1AN_StLandry'!AA20</f>
        <v>0</v>
      </c>
      <c r="AC20" s="216">
        <f>'5C1B_DArbonne'!AB20+'5C1A_Madison'!AB20+'5C1C_IntlHigh'!AB20+'5C3_UnvView'!AC20+'5C1F_LCCharter'!AB20+'5C1E_LFNO'!AB20+'5C1D_NOMMA'!AB20+'5C1AE_NobleMinds'!AB20+'5C1J_JCFAEast'!AB20+'5C1Q_Advantage'!AB20+'5C1AF_JCFA-Laf'!AB20+'5C1W_Willow'!AB20+'5C1Z_LincolnPrep'!AB20+'5C1R_Iberville'!AB20+'5C1N_Delta'!AB20+'5C1S_LCColPrep'!AB20+'5C1T_Northeast'!AB20+'5C1U_AcadianaRen'!AB20+'5C1I_LAKey'!AB20+'5C1V_LafRen'!AB20+'5C1O_Impact'!AB20+'5C2_LAVCA'!AC20+'5C1H_Southwest'!AB20+'5C1G_JSClark'!AB20+'5C1Y_GEOPrep'!AB20+'5C1AI_Harmony'!AB20+'5C1AJ_Athlos'!AB20+'5C1AG_Collegiate'!AB20+'5C1M_GEOMidCity'!AB20+'5C1AK_NxtGen'!AB20+'5C1AL_RedRiver'!AB20+'5C1AM_Williams'!AB20+'5C1AN_StLandry'!AB20</f>
        <v>0</v>
      </c>
      <c r="AD20" s="219">
        <f>'5C1B_DArbonne'!AC20+'5C1A_Madison'!AC20+'5C1C_IntlHigh'!AC20+'5C3_UnvView'!AD20+'5C1F_LCCharter'!AC20+'5C1E_LFNO'!AC20+'5C1D_NOMMA'!AC20+'5C1AE_NobleMinds'!AC20+'5C1J_JCFAEast'!AC20+'5C1Q_Advantage'!AC20+'5C1AF_JCFA-Laf'!AC20+'5C1W_Willow'!AC20+'5C1Z_LincolnPrep'!AC20+'5C1R_Iberville'!AC20+'5C1N_Delta'!AC20+'5C1S_LCColPrep'!AC20+'5C1T_Northeast'!AC20+'5C1U_AcadianaRen'!AC20+'5C1I_LAKey'!AC20+'5C1V_LafRen'!AC20+'5C1O_Impact'!AC20+'5C2_LAVCA'!AD20+'5C1H_Southwest'!AC20+'5C1G_JSClark'!AC20+'5C1Y_GEOPrep'!AC20+'5C1AI_Harmony'!AC20+'5C1AJ_Athlos'!AC20+'5C1AG_Collegiate'!AC20+'5C1M_GEOMidCity'!AC20+'5C1AK_NxtGen'!AC20+'5C1AL_RedRiver'!AC20+'5C1AM_Williams'!AC20+'5C1AN_StLandry'!AC20</f>
        <v>0</v>
      </c>
      <c r="AE20" s="222">
        <f>'5C1B_DArbonne'!AD20+'5C1A_Madison'!AD20+'5C1C_IntlHigh'!AD20+'5C3_UnvView'!AE20+'5C1F_LCCharter'!AD20+'5C1E_LFNO'!AD20+'5C1D_NOMMA'!AD20+'5C1AE_NobleMinds'!AD20+'5C1J_JCFAEast'!AD20+'5C1Q_Advantage'!AD20+'5C1AF_JCFA-Laf'!AD20+'5C1W_Willow'!AD20+'5C1Z_LincolnPrep'!AD20+'5C1R_Iberville'!AD20+'5C1N_Delta'!AD20+'5C1S_LCColPrep'!AD20+'5C1T_Northeast'!AD20+'5C1U_AcadianaRen'!AD20+'5C1I_LAKey'!AD20+'5C1V_LafRen'!AD20+'5C1O_Impact'!AD20+'5C2_LAVCA'!AE20+'5C1H_Southwest'!AD20+'5C1G_JSClark'!AD20+'5C1Y_GEOPrep'!AD20+'5C1AI_Harmony'!AD20+'5C1AJ_Athlos'!AD20+'5C1AG_Collegiate'!AD20+'5C1M_GEOMidCity'!AD20+'5C1AK_NxtGen'!AD20+'5C1AL_RedRiver'!AD20+'5C1AM_Williams'!AD20+'5C1AN_StLandry'!AD20</f>
        <v>0</v>
      </c>
      <c r="AF20" s="223">
        <f>'9_Per Pupil Summary'!N19</f>
        <v>4135</v>
      </c>
      <c r="AG20" s="224">
        <f>'5C1B_DArbonne'!AF20+'5C1A_Madison'!AF20+'5C1C_IntlHigh'!AF20+'5C3_UnvView'!AG20+'5C1F_LCCharter'!AF20+'5C1E_LFNO'!AF20+'5C1D_NOMMA'!AF20+'5C1AE_NobleMinds'!AF20+'5C1J_JCFAEast'!AF20+'5C1Q_Advantage'!AF20+'5C1AF_JCFA-Laf'!AF20+'5C1W_Willow'!AF20+'5C1Z_LincolnPrep'!AF20+'5C1R_Iberville'!AF20+'5C1N_Delta'!AF20+'5C1S_LCColPrep'!AF20+'5C1T_Northeast'!AF20+'5C1U_AcadianaRen'!AF20+'5C1I_LAKey'!AF20+'5C1V_LafRen'!AF20+'5C1O_Impact'!AF20+'5C2_LAVCA'!AG20+'5C1H_Southwest'!AF20+'5C1G_JSClark'!AF20+'5C1Y_GEOPrep'!AF20+'5C1AI_Harmony'!AF20+'5C1AJ_Athlos'!AF20+'5C1AG_Collegiate'!AF20+'5C1M_GEOMidCity'!AF20+'5C1AK_NxtGen'!AF20+'5C1AL_RedRiver'!AF20+'5C1AM_Williams'!AF20+'5C1AN_StLandry'!AF20</f>
        <v>0</v>
      </c>
      <c r="AH20" s="215">
        <f>'5C1B_DArbonne'!AG20+'5C1A_Madison'!AG20+'5C1C_IntlHigh'!AG20+'5C3_UnvView'!AH20+'5C1F_LCCharter'!AG20+'5C1E_LFNO'!AG20+'5C1D_NOMMA'!AG20+'5C1AE_NobleMinds'!AG20+'5C1J_JCFAEast'!AG20+'5C1Q_Advantage'!AG20+'5C1AF_JCFA-Laf'!AG20+'5C1W_Willow'!AG20+'5C1Z_LincolnPrep'!AG20+'5C1R_Iberville'!AG20+'5C1N_Delta'!AG20+'5C1S_LCColPrep'!AG20+'5C1T_Northeast'!AG20+'5C1U_AcadianaRen'!AG20+'5C1I_LAKey'!AG20+'5C1V_LafRen'!AG20+'5C1O_Impact'!AG20+'5C2_LAVCA'!AH20+'5C1H_Southwest'!AG20+'5C1G_JSClark'!AG20+'5C1Y_GEOPrep'!AG20+'5C1AI_Harmony'!AG20+'5C1AJ_Athlos'!AG20+'5C1AG_Collegiate'!AG20+'5C1M_GEOMidCity'!AG20+'5C1AK_NxtGen'!AG20+'5C1AL_RedRiver'!AG20+'5C1AM_Williams'!AG20+'5C1AN_StLandry'!AG20</f>
        <v>0</v>
      </c>
      <c r="AI20" s="223">
        <f>'5C1B_DArbonne'!AH20+'5C1A_Madison'!AH20+'5C1C_IntlHigh'!AH20+'5C3_UnvView'!AI20+'5C1F_LCCharter'!AH20+'5C1E_LFNO'!AH20+'5C1D_NOMMA'!AH20+'5C1AE_NobleMinds'!AH20+'5C1J_JCFAEast'!AH20+'5C1Q_Advantage'!AH20+'5C1AF_JCFA-Laf'!AH20+'5C1W_Willow'!AH20+'5C1Z_LincolnPrep'!AH20+'5C1R_Iberville'!AH20+'5C1N_Delta'!AH20+'5C1S_LCColPrep'!AH20+'5C1T_Northeast'!AH20+'5C1U_AcadianaRen'!AH20+'5C1I_LAKey'!AH20+'5C1V_LafRen'!AH20+'5C1O_Impact'!AH20+'5C2_LAVCA'!AI20+'5C1H_Southwest'!AH20+'5C1G_JSClark'!AH20+'5C1Y_GEOPrep'!AH20+'5C1AI_Harmony'!AH20+'5C1AJ_Athlos'!AH20+'5C1AG_Collegiate'!AH20+'5C1M_GEOMidCity'!AH20+'5C1AK_NxtGen'!AH20+'5C1AL_RedRiver'!AH20+'5C1AM_Williams'!AH20+'5C1AN_StLandry'!AH20</f>
        <v>0</v>
      </c>
      <c r="AJ20" s="215">
        <f>'5C1B_DArbonne'!AI20+'5C1A_Madison'!AI20+'5C1C_IntlHigh'!AI20+'5C3_UnvView'!AJ20+'5C1F_LCCharter'!AI20+'5C1E_LFNO'!AI20+'5C1D_NOMMA'!AI20+'5C1AE_NobleMinds'!AI20+'5C1J_JCFAEast'!AI20+'5C1Q_Advantage'!AI20+'5C1AF_JCFA-Laf'!AI20+'5C1W_Willow'!AI20+'5C1Z_LincolnPrep'!AI20+'5C1R_Iberville'!AI20+'5C1N_Delta'!AI20+'5C1S_LCColPrep'!AI20+'5C1T_Northeast'!AI20+'5C1U_AcadianaRen'!AI20+'5C1I_LAKey'!AI20+'5C1V_LafRen'!AI20+'5C1O_Impact'!AI20+'5C2_LAVCA'!AJ20+'5C1H_Southwest'!AI20+'5C1G_JSClark'!AI20+'5C1Y_GEOPrep'!AI20+'5C1AI_Harmony'!AI20+'5C1AJ_Athlos'!AI20+'5C1AG_Collegiate'!AI20+'5C1M_GEOMidCity'!AI20+'5C1AK_NxtGen'!AI20+'5C1AL_RedRiver'!AI20+'5C1AM_Williams'!AI20+'5C1AN_StLandry'!AI20</f>
        <v>0</v>
      </c>
      <c r="AK20" s="225">
        <f>'5C1B_DArbonne'!AJ20+'5C1A_Madison'!AJ20+'5C1C_IntlHigh'!AJ20+'5C3_UnvView'!AK20+'5C1F_LCCharter'!AJ20+'5C1E_LFNO'!AJ20+'5C1D_NOMMA'!AJ20+'5C1AE_NobleMinds'!AJ20+'5C1J_JCFAEast'!AJ20+'5C1Q_Advantage'!AJ20+'5C1AF_JCFA-Laf'!AJ20+'5C1W_Willow'!AJ20+'5C1Z_LincolnPrep'!AJ20+'5C1R_Iberville'!AJ20+'5C1N_Delta'!AJ20+'5C1S_LCColPrep'!AJ20+'5C1T_Northeast'!AJ20+'5C1U_AcadianaRen'!AJ20+'5C1I_LAKey'!AJ20+'5C1V_LafRen'!AJ20+'5C1O_Impact'!AJ20+'5C2_LAVCA'!AK20+'5C1H_Southwest'!AJ20+'5C1G_JSClark'!AJ20+'5C1Y_GEOPrep'!AJ20+'5C1AI_Harmony'!AJ20+'5C1AJ_Athlos'!AJ20+'5C1AG_Collegiate'!AJ20+'5C1M_GEOMidCity'!AJ20+'5C1AK_NxtGen'!AJ20+'5C1AL_RedRiver'!AJ20+'5C1AM_Williams'!AJ20+'5C1AN_StLandry'!AJ20</f>
        <v>0</v>
      </c>
      <c r="AL20" s="226">
        <f>'5C1B_DArbonne'!AK20+'5C1A_Madison'!AK20+'5C1C_IntlHigh'!AK20+'5C3_UnvView'!AL20+'5C1F_LCCharter'!AK20+'5C1E_LFNO'!AK20+'5C1D_NOMMA'!AK20+'5C1AE_NobleMinds'!AK20+'5C1J_JCFAEast'!AK20+'5C1Q_Advantage'!AK20+'5C1AF_JCFA-Laf'!AK20+'5C1W_Willow'!AK20+'5C1Z_LincolnPrep'!AK20+'5C1R_Iberville'!AK20+'5C1N_Delta'!AK20+'5C1S_LCColPrep'!AK20+'5C1T_Northeast'!AK20+'5C1U_AcadianaRen'!AK20+'5C1I_LAKey'!AK20+'5C1V_LafRen'!AK20+'5C1O_Impact'!AK20+'5C2_LAVCA'!AL20+'5C1H_Southwest'!AK20+'5C1G_JSClark'!AK20+'5C1Y_GEOPrep'!AK20+'5C1AI_Harmony'!AK20+'5C1AJ_Athlos'!AK20+'5C1AG_Collegiate'!AK20+'5C1M_GEOMidCity'!AK20+'5C1AK_NxtGen'!AK20+'5C1AL_RedRiver'!AK20+'5C1AM_Williams'!AK20+'5C1AN_StLandry'!AK20</f>
        <v>0</v>
      </c>
      <c r="AM20" s="224">
        <f>'5C1B_DArbonne'!AL20+'5C1A_Madison'!AL20+'5C1C_IntlHigh'!AL20+'5C3_UnvView'!AM20+'5C1F_LCCharter'!AL20+'5C1E_LFNO'!AL20+'5C1D_NOMMA'!AL20+'5C1AE_NobleMinds'!AL20+'5C1J_JCFAEast'!AL20+'5C1Q_Advantage'!AL20+'5C1AF_JCFA-Laf'!AL20+'5C1W_Willow'!AL20+'5C1Z_LincolnPrep'!AL20+'5C1R_Iberville'!AL20+'5C1N_Delta'!AL20+'5C1S_LCColPrep'!AL20+'5C1T_Northeast'!AL20+'5C1U_AcadianaRen'!AL20+'5C1I_LAKey'!AL20+'5C1V_LafRen'!AL20+'5C1O_Impact'!AL20+'5C2_LAVCA'!AM20+'5C1H_Southwest'!AL20+'5C1G_JSClark'!AL20+'5C1Y_GEOPrep'!AL20+'5C1AI_Harmony'!AL20+'5C1AJ_Athlos'!AL20+'5C1AG_Collegiate'!AL20+'5C1M_GEOMidCity'!AL20+'5C1AK_NxtGen'!AL20+'5C1AL_RedRiver'!AL20+'5C1AM_Williams'!AL20+'5C1AN_StLandry'!AL20</f>
        <v>376079</v>
      </c>
      <c r="AN20" s="227">
        <f>'5C1B_DArbonne'!AM20+'5C1A_Madison'!AM20+'5C1C_IntlHigh'!AM20+'5C3_UnvView'!AN20+'5C1F_LCCharter'!AM20+'5C1E_LFNO'!AM20+'5C1D_NOMMA'!AM20+'5C1AE_NobleMinds'!AM20+'5C1J_JCFAEast'!AM20+'5C1Q_Advantage'!AM20+'5C1AF_JCFA-Laf'!AM20+'5C1W_Willow'!AM20+'5C1Z_LincolnPrep'!AM20+'5C1R_Iberville'!AM20+'5C1N_Delta'!AM20+'5C1S_LCColPrep'!AM20+'5C1T_Northeast'!AM20+'5C1U_AcadianaRen'!AM20+'5C1I_LAKey'!AM20+'5C1V_LafRen'!AM20+'5C1O_Impact'!AM20+'5C2_LAVCA'!AN20+'5C1H_Southwest'!AM20+'5C1G_JSClark'!AM20+'5C1Y_GEOPrep'!AM20+'5C1AI_Harmony'!AM20+'5C1AJ_Athlos'!AM20+'5C1AG_Collegiate'!AM20+'5C1M_GEOMidCity'!AM20+'5C1AK_NxtGen'!AM20+'5C1AL_RedRiver'!AM20+'5C1AM_Williams'!AM20+'5C1AN_StLandry'!AM20</f>
        <v>-51</v>
      </c>
      <c r="AO20" s="224">
        <f>'5C1B_DArbonne'!AN20+'5C1A_Madison'!AN20+'5C1C_IntlHigh'!AN20+'5C3_UnvView'!AO20+'5C1F_LCCharter'!AN20+'5C1E_LFNO'!AN20+'5C1D_NOMMA'!AN20+'5C1AE_NobleMinds'!AN20+'5C1J_JCFAEast'!AN20+'5C1Q_Advantage'!AN20+'5C1AF_JCFA-Laf'!AN20+'5C1W_Willow'!AN20+'5C1Z_LincolnPrep'!AN20+'5C1R_Iberville'!AN20+'5C1N_Delta'!AN20+'5C1S_LCColPrep'!AN20+'5C1T_Northeast'!AN20+'5C1U_AcadianaRen'!AN20+'5C1I_LAKey'!AN20+'5C1V_LafRen'!AN20+'5C1O_Impact'!AN20+'5C2_LAVCA'!AO20+'5C1H_Southwest'!AN20+'5C1G_JSClark'!AN20+'5C1Y_GEOPrep'!AN20+'5C1AI_Harmony'!AN20+'5C1AJ_Athlos'!AN20+'5C1AG_Collegiate'!AN20+'5C1M_GEOMidCity'!AN20+'5C1AK_NxtGen'!AN20+'5C1AL_RedRiver'!AN20+'5C1AM_Williams'!AN20+'5C1AN_StLandry'!AN20</f>
        <v>0</v>
      </c>
      <c r="AP20" s="225">
        <f>'5C1B_DArbonne'!AO20+'5C1A_Madison'!AO20+'5C1C_IntlHigh'!AO20+'5C3_UnvView'!AP20+'5C1F_LCCharter'!AO20+'5C1E_LFNO'!AO20+'5C1D_NOMMA'!AO20+'5C1AE_NobleMinds'!AO20+'5C1J_JCFAEast'!AO20+'5C1Q_Advantage'!AO20+'5C1AF_JCFA-Laf'!AO20+'5C1W_Willow'!AO20+'5C1Z_LincolnPrep'!AO20+'5C1R_Iberville'!AO20+'5C1N_Delta'!AO20+'5C1S_LCColPrep'!AO20+'5C1T_Northeast'!AO20+'5C1U_AcadianaRen'!AO20+'5C1I_LAKey'!AO20+'5C1V_LafRen'!AO20+'5C1O_Impact'!AO20+'5C2_LAVCA'!AP20+'5C1H_Southwest'!AO20+'5C1G_JSClark'!AO20+'5C1Y_GEOPrep'!AO20+'5C1AI_Harmony'!AO20+'5C1AJ_Athlos'!AO20+'5C1AG_Collegiate'!AO20+'5C1M_GEOMidCity'!AO20+'5C1AK_NxtGen'!AO20+'5C1AL_RedRiver'!AO20+'5C1AM_Williams'!AO20+'5C1AN_StLandry'!AO20</f>
        <v>0</v>
      </c>
      <c r="AQ20" s="224">
        <f>'5C1B_DArbonne'!AP20+'5C1A_Madison'!AP20+'5C1C_IntlHigh'!AP20+'5C3_UnvView'!AQ20+'5C1F_LCCharter'!AP20+'5C1E_LFNO'!AP20+'5C1D_NOMMA'!AP20+'5C1AE_NobleMinds'!AP20+'5C1J_JCFAEast'!AP20+'5C1Q_Advantage'!AP20+'5C1AF_JCFA-Laf'!AP20+'5C1W_Willow'!AP20+'5C1Z_LincolnPrep'!AP20+'5C1R_Iberville'!AP20+'5C1N_Delta'!AP20+'5C1S_LCColPrep'!AP20+'5C1T_Northeast'!AP20+'5C1U_AcadianaRen'!AP20+'5C1I_LAKey'!AP20+'5C1V_LafRen'!AP20+'5C1O_Impact'!AP20+'5C2_LAVCA'!AQ20+'5C1H_Southwest'!AP20+'5C1G_JSClark'!AP20+'5C1Y_GEOPrep'!AP20+'5C1AI_Harmony'!AP20+'5C1AJ_Athlos'!AP20+'5C1AG_Collegiate'!AP20+'5C1M_GEOMidCity'!AP20+'5C1AK_NxtGen'!AP20+'5C1AL_RedRiver'!AP20+'5C1AM_Williams'!AP20+'5C1AN_StLandry'!AP20</f>
        <v>20418</v>
      </c>
      <c r="AR20" s="225">
        <f>'5C1B_DArbonne'!AQ20+'5C1A_Madison'!AQ20+'5C1C_IntlHigh'!AQ20+'5C3_UnvView'!AR20+'5C1F_LCCharter'!AQ20+'5C1E_LFNO'!AQ20+'5C1D_NOMMA'!AQ20+'5C1AE_NobleMinds'!AQ20+'5C1J_JCFAEast'!AQ20+'5C1Q_Advantage'!AQ20+'5C1AF_JCFA-Laf'!AQ20+'5C1W_Willow'!AQ20+'5C1Z_LincolnPrep'!AQ20+'5C1R_Iberville'!AQ20+'5C1N_Delta'!AQ20+'5C1S_LCColPrep'!AQ20+'5C1T_Northeast'!AQ20+'5C1U_AcadianaRen'!AQ20+'5C1I_LAKey'!AQ20+'5C1V_LafRen'!AQ20+'5C1O_Impact'!AQ20+'5C2_LAVCA'!AR20+'5C1H_Southwest'!AQ20+'5C1G_JSClark'!AQ20+'5C1Y_GEOPrep'!AQ20+'5C1AI_Harmony'!AQ20+'5C1AJ_Athlos'!AQ20+'5C1AG_Collegiate'!AQ20+'5C1M_GEOMidCity'!AQ20+'5C1AK_NxtGen'!AQ20+'5C1AL_RedRiver'!AQ20+'5C1AM_Williams'!AQ20+'5C1AN_StLandry'!AQ20</f>
        <v>0</v>
      </c>
      <c r="AS20" s="225">
        <f>'5C1B_DArbonne'!AR20+'5C1A_Madison'!AR20+'5C1C_IntlHigh'!AR20+'5C3_UnvView'!AS20+'5C1F_LCCharter'!AR20+'5C1E_LFNO'!AR20+'5C1D_NOMMA'!AR20+'5C1AE_NobleMinds'!AR20+'5C1J_JCFAEast'!AR20+'5C1Q_Advantage'!AR20+'5C1AF_JCFA-Laf'!AR20+'5C1W_Willow'!AR20+'5C1Z_LincolnPrep'!AR20+'5C1R_Iberville'!AR20+'5C1N_Delta'!AR20+'5C1S_LCColPrep'!AR20+'5C1T_Northeast'!AR20+'5C1U_AcadianaRen'!AR20+'5C1I_LAKey'!AR20+'5C1V_LafRen'!AR20+'5C1O_Impact'!AR20+'5C2_LAVCA'!AS20+'5C1H_Southwest'!AR20+'5C1G_JSClark'!AR20+'5C1Y_GEOPrep'!AR20+'5C1AI_Harmony'!AR20+'5C1AJ_Athlos'!AR20+'5C1AG_Collegiate'!AR20+'5C1M_GEOMidCity'!AR20+'5C1AK_NxtGen'!AR20+'5C1AL_RedRiver'!AR20+'5C1AM_Williams'!AR20+'5C1AN_StLandry'!AR20</f>
        <v>0</v>
      </c>
      <c r="AT20" s="224">
        <f>'5C1B_DArbonne'!AS20+'5C1A_Madison'!AS20+'5C1C_IntlHigh'!AS20+'5C3_UnvView'!AT20+'5C1F_LCCharter'!AS20+'5C1E_LFNO'!AS20+'5C1D_NOMMA'!AS20+'5C1AE_NobleMinds'!AS20+'5C1J_JCFAEast'!AS20+'5C1Q_Advantage'!AS20+'5C1AF_JCFA-Laf'!AS20+'5C1W_Willow'!AS20+'5C1Z_LincolnPrep'!AS20+'5C1R_Iberville'!AS20+'5C1N_Delta'!AS20+'5C1S_LCColPrep'!AS20+'5C1T_Northeast'!AS20+'5C1U_AcadianaRen'!AS20+'5C1I_LAKey'!AS20+'5C1V_LafRen'!AS20+'5C1O_Impact'!AS20+'5C2_LAVCA'!AT20+'5C1H_Southwest'!AS20+'5C1G_JSClark'!AS20+'5C1Y_GEOPrep'!AS20+'5C1AI_Harmony'!AS20+'5C1AJ_Athlos'!AS20+'5C1AG_Collegiate'!AS20+'5C1M_GEOMidCity'!AS20+'5C1AK_NxtGen'!AS20+'5C1AL_RedRiver'!AS20+'5C1AM_Williams'!AS20+'5C1AN_StLandry'!AS20</f>
        <v>31782</v>
      </c>
      <c r="AU20" s="802">
        <f t="shared" si="2"/>
        <v>20418</v>
      </c>
      <c r="AV20" s="803">
        <f t="shared" si="3"/>
        <v>31782</v>
      </c>
      <c r="AW20" s="217">
        <f>'5C1B_DArbonne'!AV20+'5C1A_Madison'!AV20+'5C1C_IntlHigh'!AV20+'5C3_UnvView'!AW20+'5C1F_LCCharter'!AV20+'5C1E_LFNO'!AV20+'5C1D_NOMMA'!AV20+'5C1AE_NobleMinds'!AV20+'5C1J_JCFAEast'!AV20+'5C1Q_Advantage'!AV20+'5C1AF_JCFA-Laf'!AV20+'5C1W_Willow'!AV20+'5C1Z_LincolnPrep'!AV20+'5C1R_Iberville'!AV20+'5C1N_Delta'!AV20+'5C1S_LCColPrep'!AV20+'5C1T_Northeast'!AV20+'5C1U_AcadianaRen'!AV20+'5C1I_LAKey'!AV20+'5C1V_LafRen'!AV20+'5C1O_Impact'!AV20+'5C2_LAVCA'!AW20+'5C1H_Southwest'!AV20+'5C1G_JSClark'!AV20+'5C1Y_GEOPrep'!AV20+'5C1AI_Harmony'!AV20+'5C1AJ_Athlos'!AV20+'5C1AG_Collegiate'!AV20+'5C1M_GEOMidCity'!AV20+'5C1AK_NxtGen'!AV20+'5C1AL_RedRiver'!AV20+'5C1AM_Williams'!AV20+'5C1AN_StLandry'!AV20</f>
        <v>940</v>
      </c>
      <c r="AX20" s="217"/>
      <c r="AY20" s="217">
        <f t="shared" si="4"/>
        <v>940</v>
      </c>
    </row>
    <row r="21" spans="1:51" ht="16.149999999999999" customHeight="1" x14ac:dyDescent="0.2">
      <c r="A21" s="422">
        <v>15</v>
      </c>
      <c r="B21" s="228" t="s">
        <v>19</v>
      </c>
      <c r="C21" s="229">
        <f>'5C1B_DArbonne'!C21+'5C1A_Madison'!C21+'5C1C_IntlHigh'!C21+'5C3_UnvView'!C21+'5C1F_LCCharter'!C21+'5C1E_LFNO'!C21+'5C1D_NOMMA'!C21+'5C1AE_NobleMinds'!C21+'5C1J_JCFAEast'!C21+'5C1Q_Advantage'!C21+'5C1AF_JCFA-Laf'!C21+'5C1W_Willow'!C21+'5C1Z_LincolnPrep'!C21+'5C1R_Iberville'!C21+'5C1N_Delta'!C21+'5C1S_LCColPrep'!C21+'5C1T_Northeast'!C21+'5C1U_AcadianaRen'!C21+'5C1I_LAKey'!C21+'5C1V_LafRen'!C21+'5C1O_Impact'!C21+'5C2_LAVCA'!C21+'5C1H_Southwest'!C21+'5C1G_JSClark'!C21+'5C1Y_GEOPrep'!C21+'5C1AI_Harmony'!C21+'5C1AJ_Athlos'!C21+'5C1AG_Collegiate'!C21+'5C1M_GEOMidCity'!C21+'5C1AK_NxtGen'!C21+'5C1AL_RedRiver'!C21+'5C1AM_Williams'!C21+'5C1AN_StLandry'!C21</f>
        <v>0</v>
      </c>
      <c r="D21" s="230">
        <f>'9_Per Pupil Summary'!H20</f>
        <v>5289.1428967457869</v>
      </c>
      <c r="E21" s="231">
        <f>'5C1B_DArbonne'!E21+'5C1A_Madison'!E21+'5C1C_IntlHigh'!E21+'5C3_UnvView'!E21+'5C1F_LCCharter'!E21+'5C1E_LFNO'!E21+'5C1D_NOMMA'!E21+'5C1AE_NobleMinds'!E21+'5C1J_JCFAEast'!E21+'5C1Q_Advantage'!E21+'5C1AF_JCFA-Laf'!E21+'5C1W_Willow'!E21+'5C1Z_LincolnPrep'!E21+'5C1R_Iberville'!E21+'5C1N_Delta'!E21+'5C1S_LCColPrep'!E21+'5C1T_Northeast'!E21+'5C1U_AcadianaRen'!E21+'5C1I_LAKey'!E21+'5C1V_LafRen'!E21+'5C1O_Impact'!E21+'5C2_LAVCA'!E21+'5C1H_Southwest'!E21+'5C1G_JSClark'!E21+'5C1Y_GEOPrep'!E21+'5C1AI_Harmony'!E21+'5C1AJ_Athlos'!E21+'5C1AG_Collegiate'!E21+'5C1M_GEOMidCity'!E21+'5C1AK_NxtGen'!E21+'5C1AL_RedRiver'!E21+'5C1AM_Williams'!E21+'5C1AN_StLandry'!E21</f>
        <v>0</v>
      </c>
      <c r="F21" s="232">
        <f>'5C1B_DArbonne'!F21+'5C1A_Madison'!F21+'5C1C_IntlHigh'!F21+'5C3_UnvView'!F21+'5C1F_LCCharter'!F21+'5C1E_LFNO'!F21+'5C1D_NOMMA'!F21+'5C1AE_NobleMinds'!F21+'5C1J_JCFAEast'!F21+'5C1Q_Advantage'!F21+'5C1AF_JCFA-Laf'!F21+'5C1W_Willow'!F21+'5C1Z_LincolnPrep'!F21+'5C1R_Iberville'!F21+'5C1N_Delta'!F21+'5C1S_LCColPrep'!F21+'5C1T_Northeast'!F21+'5C1U_AcadianaRen'!F21+'5C1I_LAKey'!F21+'5C1V_LafRen'!F21+'5C1O_Impact'!F21+'5C2_LAVCA'!F21+'5C1H_Southwest'!F21+'5C1G_JSClark'!F21+'5C1Y_GEOPrep'!F21+'5C1AI_Harmony'!F21+'5C1AJ_Athlos'!F21+'5C1AG_Collegiate'!F21+'5C1M_GEOMidCity'!F21+'5C1AK_NxtGen'!F21+'5C1AL_RedRiver'!F21+'5C1AM_Williams'!F21+'5C1AN_StLandry'!F21</f>
        <v>0</v>
      </c>
      <c r="G21" s="230">
        <f>'9_Per Pupil Summary'!I20</f>
        <v>714.19543728407302</v>
      </c>
      <c r="H21" s="231">
        <f>'5C1B_DArbonne'!H21+'5C1A_Madison'!H21+'5C1C_IntlHigh'!H21+'5C3_UnvView'!H21+'5C1F_LCCharter'!H21+'5C1E_LFNO'!H21+'5C1D_NOMMA'!H21+'5C1AE_NobleMinds'!H21+'5C1J_JCFAEast'!H21+'5C1Q_Advantage'!H21+'5C1AF_JCFA-Laf'!H21+'5C1W_Willow'!H21+'5C1Z_LincolnPrep'!H21+'5C1R_Iberville'!H21+'5C1N_Delta'!H21+'5C1S_LCColPrep'!H21+'5C1T_Northeast'!H21+'5C1U_AcadianaRen'!H21+'5C1I_LAKey'!H21+'5C1V_LafRen'!H21+'5C1O_Impact'!H21+'5C2_LAVCA'!H21+'5C1H_Southwest'!H21+'5C1G_JSClark'!H21+'5C1Y_GEOPrep'!H21+'5C1AI_Harmony'!H21+'5C1AJ_Athlos'!H21+'5C1AG_Collegiate'!H21+'5C1M_GEOMidCity'!H21+'5C1AK_NxtGen'!H21+'5C1AL_RedRiver'!H21+'5C1AM_Williams'!H21+'5C1AN_StLandry'!H21</f>
        <v>0</v>
      </c>
      <c r="I21" s="232">
        <f>'5C1B_DArbonne'!I21+'5C1A_Madison'!I21+'5C1C_IntlHigh'!I21+'5C3_UnvView'!I21+'5C1F_LCCharter'!I21+'5C1E_LFNO'!I21+'5C1D_NOMMA'!I21+'5C1AE_NobleMinds'!I21+'5C1J_JCFAEast'!I21+'5C1Q_Advantage'!I21+'5C1AF_JCFA-Laf'!I21+'5C1W_Willow'!I21+'5C1Z_LincolnPrep'!I21+'5C1R_Iberville'!I21+'5C1N_Delta'!I21+'5C1S_LCColPrep'!I21+'5C1T_Northeast'!I21+'5C1U_AcadianaRen'!I21+'5C1I_LAKey'!I21+'5C1V_LafRen'!I21+'5C1O_Impact'!I21+'5C2_LAVCA'!I21+'5C1H_Southwest'!I21+'5C1G_JSClark'!I21+'5C1Y_GEOPrep'!I21+'5C1AI_Harmony'!I21+'5C1AJ_Athlos'!I21+'5C1AG_Collegiate'!I21+'5C1M_GEOMidCity'!I21+'5C1AK_NxtGen'!I21+'5C1AL_RedRiver'!I21+'5C1AM_Williams'!I21+'5C1AN_StLandry'!I21</f>
        <v>0</v>
      </c>
      <c r="J21" s="230">
        <f>'9_Per Pupil Summary'!J20</f>
        <v>194.78057380474718</v>
      </c>
      <c r="K21" s="231">
        <f>'5C1B_DArbonne'!K21+'5C1A_Madison'!K21+'5C1C_IntlHigh'!K21+'5C3_UnvView'!K21+'5C1F_LCCharter'!K21+'5C1E_LFNO'!K21+'5C1D_NOMMA'!K21+'5C1AE_NobleMinds'!K21+'5C1J_JCFAEast'!K21+'5C1Q_Advantage'!K21+'5C1AF_JCFA-Laf'!K21+'5C1W_Willow'!K21+'5C1Z_LincolnPrep'!K21+'5C1R_Iberville'!K21+'5C1N_Delta'!K21+'5C1S_LCColPrep'!K21+'5C1T_Northeast'!K21+'5C1U_AcadianaRen'!K21+'5C1I_LAKey'!K21+'5C1V_LafRen'!K21+'5C1O_Impact'!K21+'5C2_LAVCA'!K21+'5C1H_Southwest'!K21+'5C1G_JSClark'!K21+'5C1Y_GEOPrep'!K21+'5C1AI_Harmony'!K21+'5C1AJ_Athlos'!K21+'5C1AG_Collegiate'!K21+'5C1M_GEOMidCity'!K21+'5C1AK_NxtGen'!K21+'5C1AL_RedRiver'!K21+'5C1AM_Williams'!K21+'5C1AN_StLandry'!K21</f>
        <v>0</v>
      </c>
      <c r="L21" s="232">
        <f>'5C1B_DArbonne'!L21+'5C1A_Madison'!L21+'5C1C_IntlHigh'!L21+'5C3_UnvView'!L21+'5C1F_LCCharter'!L21+'5C1E_LFNO'!L21+'5C1D_NOMMA'!L21+'5C1AE_NobleMinds'!L21+'5C1J_JCFAEast'!L21+'5C1Q_Advantage'!L21+'5C1AF_JCFA-Laf'!L21+'5C1W_Willow'!L21+'5C1Z_LincolnPrep'!L21+'5C1R_Iberville'!L21+'5C1N_Delta'!L21+'5C1S_LCColPrep'!L21+'5C1T_Northeast'!L21+'5C1U_AcadianaRen'!L21+'5C1I_LAKey'!L21+'5C1V_LafRen'!L21+'5C1O_Impact'!L21+'5C2_LAVCA'!L21+'5C1H_Southwest'!L21+'5C1G_JSClark'!L21+'5C1Y_GEOPrep'!L21+'5C1AI_Harmony'!L21+'5C1AJ_Athlos'!L21+'5C1AG_Collegiate'!L21+'5C1M_GEOMidCity'!L21+'5C1AK_NxtGen'!L21+'5C1AL_RedRiver'!L21+'5C1AM_Williams'!L21+'5C1AN_StLandry'!L21</f>
        <v>0</v>
      </c>
      <c r="M21" s="230">
        <f>'9_Per Pupil Summary'!K20</f>
        <v>4869.5143451186805</v>
      </c>
      <c r="N21" s="231">
        <f>'5C1B_DArbonne'!N21+'5C1A_Madison'!N21+'5C1C_IntlHigh'!N21+'5C3_UnvView'!N21+'5C1F_LCCharter'!N21+'5C1E_LFNO'!N21+'5C1D_NOMMA'!N21+'5C1AE_NobleMinds'!N21+'5C1J_JCFAEast'!N21+'5C1Q_Advantage'!N21+'5C1AF_JCFA-Laf'!N21+'5C1W_Willow'!N21+'5C1Z_LincolnPrep'!N21+'5C1R_Iberville'!N21+'5C1N_Delta'!N21+'5C1S_LCColPrep'!N21+'5C1T_Northeast'!N21+'5C1U_AcadianaRen'!N21+'5C1I_LAKey'!N21+'5C1V_LafRen'!N21+'5C1O_Impact'!N21+'5C2_LAVCA'!N21+'5C1H_Southwest'!N21+'5C1G_JSClark'!N21+'5C1Y_GEOPrep'!N21+'5C1AI_Harmony'!N21+'5C1AJ_Athlos'!N21+'5C1AG_Collegiate'!N21+'5C1M_GEOMidCity'!N21+'5C1AK_NxtGen'!N21+'5C1AL_RedRiver'!N21+'5C1AM_Williams'!N21+'5C1AN_StLandry'!N21</f>
        <v>0</v>
      </c>
      <c r="O21" s="232">
        <f>'5C1B_DArbonne'!O21+'5C1A_Madison'!O21+'5C1C_IntlHigh'!O21+'5C3_UnvView'!O21+'5C1F_LCCharter'!O21+'5C1E_LFNO'!O21+'5C1D_NOMMA'!O21+'5C1AE_NobleMinds'!O21+'5C1J_JCFAEast'!O21+'5C1Q_Advantage'!O21+'5C1AF_JCFA-Laf'!O21+'5C1W_Willow'!O21+'5C1Z_LincolnPrep'!O21+'5C1R_Iberville'!O21+'5C1N_Delta'!O21+'5C1S_LCColPrep'!O21+'5C1T_Northeast'!O21+'5C1U_AcadianaRen'!O21+'5C1I_LAKey'!O21+'5C1V_LafRen'!O21+'5C1O_Impact'!O21+'5C2_LAVCA'!O21+'5C1H_Southwest'!O21+'5C1G_JSClark'!O21+'5C1Y_GEOPrep'!O21+'5C1AI_Harmony'!O21+'5C1AJ_Athlos'!O21+'5C1AG_Collegiate'!O21+'5C1M_GEOMidCity'!O21+'5C1AK_NxtGen'!O21+'5C1AL_RedRiver'!O21+'5C1AM_Williams'!O21+'5C1AN_StLandry'!O21</f>
        <v>0</v>
      </c>
      <c r="P21" s="230">
        <f>'9_Per Pupil Summary'!L20</f>
        <v>1947.8057380474718</v>
      </c>
      <c r="Q21" s="231">
        <f>'5C1B_DArbonne'!Q21+'5C1A_Madison'!Q21+'5C1C_IntlHigh'!Q21+'5C3_UnvView'!Q21+'5C1F_LCCharter'!Q21+'5C1E_LFNO'!Q21+'5C1D_NOMMA'!Q21+'5C1AE_NobleMinds'!Q21+'5C1J_JCFAEast'!Q21+'5C1Q_Advantage'!Q21+'5C1AF_JCFA-Laf'!Q21+'5C1W_Willow'!Q21+'5C1Z_LincolnPrep'!Q21+'5C1R_Iberville'!Q21+'5C1N_Delta'!Q21+'5C1S_LCColPrep'!Q21+'5C1T_Northeast'!Q21+'5C1U_AcadianaRen'!Q21+'5C1I_LAKey'!Q21+'5C1V_LafRen'!Q21+'5C1O_Impact'!Q21+'5C2_LAVCA'!Q21+'5C1H_Southwest'!Q21+'5C1G_JSClark'!Q21+'5C1Y_GEOPrep'!Q21+'5C1AI_Harmony'!Q21+'5C1AJ_Athlos'!Q21+'5C1AG_Collegiate'!Q21+'5C1M_GEOMidCity'!Q21+'5C1AK_NxtGen'!Q21+'5C1AL_RedRiver'!Q21+'5C1AM_Williams'!Q21+'5C1AN_StLandry'!Q21</f>
        <v>0</v>
      </c>
      <c r="R21" s="233">
        <f>'5C1B_DArbonne'!R21+'5C1A_Madison'!R21+'5C1C_IntlHigh'!R21+'5C3_UnvView'!R21+'5C1F_LCCharter'!R21+'5C1E_LFNO'!R21+'5C1D_NOMMA'!R21+'5C1AE_NobleMinds'!R21+'5C1J_JCFAEast'!R21+'5C1Q_Advantage'!R21+'5C1AF_JCFA-Laf'!R21+'5C1W_Willow'!R21+'5C1Z_LincolnPrep'!R21+'5C1R_Iberville'!R21+'5C1N_Delta'!R21+'5C1S_LCColPrep'!R21+'5C1T_Northeast'!R21+'5C1U_AcadianaRen'!R21+'5C1I_LAKey'!R21+'5C1V_LafRen'!R21+'5C1O_Impact'!R21+'5C2_LAVCA'!R21+'5C1H_Southwest'!R21+'5C1G_JSClark'!R21+'5C1Y_GEOPrep'!R21+'5C1AI_Harmony'!R21+'5C1AJ_Athlos'!R21+'5C1AG_Collegiate'!R21+'5C1M_GEOMidCity'!R21+'5C1AK_NxtGen'!R21+'5C1AL_RedRiver'!R21+'5C1AM_Williams'!R21+'5C1AN_StLandry'!R21</f>
        <v>2070333</v>
      </c>
      <c r="S21" s="996">
        <f>'5C3_UnvView'!S21+'5C2_LAVCA'!S21</f>
        <v>7402</v>
      </c>
      <c r="T21" s="230">
        <f>'5C1B_DArbonne'!S21+'5C1A_Madison'!S21+'5C1C_IntlHigh'!S21+'5C3_UnvView'!T21+'5C1F_LCCharter'!S21+'5C1E_LFNO'!S21+'5C1D_NOMMA'!S21+'5C1AE_NobleMinds'!S21+'5C1J_JCFAEast'!S21+'5C1Q_Advantage'!S21+'5C1AF_JCFA-Laf'!S21+'5C1W_Willow'!S21+'5C1Z_LincolnPrep'!S21+'5C1R_Iberville'!S21+'5C1N_Delta'!S21+'5C1S_LCColPrep'!S21+'5C1T_Northeast'!S21+'5C1U_AcadianaRen'!S21+'5C1I_LAKey'!S21+'5C1V_LafRen'!S21+'5C1O_Impact'!S21+'5C2_LAVCA'!T21+'5C1H_Southwest'!S21+'5C1G_JSClark'!S21+'5C1Y_GEOPrep'!S21+'5C1AI_Harmony'!S21+'5C1AJ_Athlos'!S21+'5C1AG_Collegiate'!S21+'5C1M_GEOMidCity'!S21+'5C1AK_NxtGen'!S21+'5C1AL_RedRiver'!S21+'5C1AM_Williams'!S21+'5C1AN_StLandry'!S21</f>
        <v>21612</v>
      </c>
      <c r="U21" s="230">
        <f>'5C1B_DArbonne'!T21+'5C1A_Madison'!T21+'5C1C_IntlHigh'!T21+'5C3_UnvView'!U21+'5C1F_LCCharter'!T21+'5C1E_LFNO'!T21+'5C1D_NOMMA'!T21+'5C1AE_NobleMinds'!T21+'5C1J_JCFAEast'!T21+'5C1Q_Advantage'!T21+'5C1AF_JCFA-Laf'!T21+'5C1W_Willow'!T21+'5C1Z_LincolnPrep'!T21+'5C1R_Iberville'!T21+'5C1N_Delta'!T21+'5C1S_LCColPrep'!T21+'5C1T_Northeast'!T21+'5C1U_AcadianaRen'!T21+'5C1I_LAKey'!T21+'5C1V_LafRen'!T21+'5C1O_Impact'!T21+'5C2_LAVCA'!U21+'5C1H_Southwest'!T21+'5C1G_JSClark'!T21+'5C1Y_GEOPrep'!T21+'5C1AI_Harmony'!T21+'5C1AJ_Athlos'!T21+'5C1AG_Collegiate'!T21+'5C1M_GEOMidCity'!T21+'5C1AK_NxtGen'!T21+'5C1AL_RedRiver'!T21+'5C1AM_Williams'!T21+'5C1AN_StLandry'!T21</f>
        <v>0</v>
      </c>
      <c r="V21" s="234">
        <f>'5C1B_DArbonne'!U21+'5C1A_Madison'!U21+'5C1C_IntlHigh'!U21+'5C3_UnvView'!V21+'5C1F_LCCharter'!U21+'5C1E_LFNO'!U21+'5C1D_NOMMA'!U21+'5C1AE_NobleMinds'!U21+'5C1J_JCFAEast'!U21+'5C1Q_Advantage'!U21+'5C1AF_JCFA-Laf'!U21+'5C1W_Willow'!U21+'5C1Z_LincolnPrep'!U21+'5C1R_Iberville'!U21+'5C1N_Delta'!U21+'5C1S_LCColPrep'!U21+'5C1T_Northeast'!U21+'5C1U_AcadianaRen'!U21+'5C1I_LAKey'!U21+'5C1V_LafRen'!U21+'5C1O_Impact'!U21+'5C2_LAVCA'!V21+'5C1H_Southwest'!U21+'5C1G_JSClark'!U21+'5C1Y_GEOPrep'!U21+'5C1AI_Harmony'!U21+'5C1AJ_Athlos'!U21+'5C1AG_Collegiate'!U21+'5C1M_GEOMidCity'!U21+'5C1AK_NxtGen'!U21+'5C1AL_RedRiver'!U21+'5C1AM_Williams'!U21+'5C1AN_StLandry'!U21</f>
        <v>0</v>
      </c>
      <c r="W21" s="233">
        <f>'5C1B_DArbonne'!V21+'5C1A_Madison'!V21+'5C1C_IntlHigh'!V21+'5C3_UnvView'!W21+'5C1F_LCCharter'!V21+'5C1E_LFNO'!V21+'5C1D_NOMMA'!V21+'5C1AE_NobleMinds'!V21+'5C1J_JCFAEast'!V21+'5C1Q_Advantage'!V21+'5C1AF_JCFA-Laf'!V21+'5C1W_Willow'!V21+'5C1Z_LincolnPrep'!V21+'5C1R_Iberville'!V21+'5C1N_Delta'!V21+'5C1S_LCColPrep'!V21+'5C1T_Northeast'!V21+'5C1U_AcadianaRen'!V21+'5C1I_LAKey'!V21+'5C1V_LafRen'!V21+'5C1O_Impact'!V21+'5C2_LAVCA'!W21+'5C1H_Southwest'!V21+'5C1G_JSClark'!V21+'5C1Y_GEOPrep'!V21+'5C1AI_Harmony'!V21+'5C1AJ_Athlos'!V21+'5C1AG_Collegiate'!V21+'5C1M_GEOMidCity'!V21+'5C1AK_NxtGen'!V21+'5C1AL_RedRiver'!V21+'5C1AM_Williams'!V21+'5C1AN_StLandry'!V21</f>
        <v>0</v>
      </c>
      <c r="X21" s="231">
        <f>'5C1B_DArbonne'!W21+'5C1A_Madison'!W21+'5C1C_IntlHigh'!W21+'5C3_UnvView'!X21+'5C1F_LCCharter'!W21+'5C1E_LFNO'!W21+'5C1D_NOMMA'!W21+'5C1AE_NobleMinds'!W21+'5C1J_JCFAEast'!W21+'5C1Q_Advantage'!W21+'5C1AF_JCFA-Laf'!W21+'5C1W_Willow'!W21+'5C1Z_LincolnPrep'!W21+'5C1R_Iberville'!W21+'5C1N_Delta'!W21+'5C1S_LCColPrep'!W21+'5C1T_Northeast'!W21+'5C1U_AcadianaRen'!W21+'5C1I_LAKey'!W21+'5C1V_LafRen'!W21+'5C1O_Impact'!W21+'5C2_LAVCA'!X21+'5C1H_Southwest'!W21+'5C1G_JSClark'!W21+'5C1Y_GEOPrep'!W21+'5C1AI_Harmony'!W21+'5C1AJ_Athlos'!W21+'5C1AG_Collegiate'!W21+'5C1M_GEOMidCity'!W21+'5C1AK_NxtGen'!W21+'5C1AL_RedRiver'!W21+'5C1AM_Williams'!W21+'5C1AN_StLandry'!W21</f>
        <v>0</v>
      </c>
      <c r="Y21" s="233">
        <f>'5C1B_DArbonne'!X21+'5C1A_Madison'!X21+'5C1C_IntlHigh'!X21+'5C3_UnvView'!Y21+'5C1F_LCCharter'!X21+'5C1E_LFNO'!X21+'5C1D_NOMMA'!X21+'5C1AE_NobleMinds'!X21+'5C1J_JCFAEast'!X21+'5C1Q_Advantage'!X21+'5C1AF_JCFA-Laf'!X21+'5C1W_Willow'!X21+'5C1Z_LincolnPrep'!X21+'5C1R_Iberville'!X21+'5C1N_Delta'!X21+'5C1S_LCColPrep'!X21+'5C1T_Northeast'!X21+'5C1U_AcadianaRen'!X21+'5C1I_LAKey'!X21+'5C1V_LafRen'!X21+'5C1O_Impact'!X21+'5C2_LAVCA'!Y21+'5C1H_Southwest'!X21+'5C1G_JSClark'!X21+'5C1Y_GEOPrep'!X21+'5C1AI_Harmony'!X21+'5C1AJ_Athlos'!X21+'5C1AG_Collegiate'!X21+'5C1M_GEOMidCity'!X21+'5C1AK_NxtGen'!X21+'5C1AL_RedRiver'!X21+'5C1AM_Williams'!X21+'5C1AN_StLandry'!X21</f>
        <v>0</v>
      </c>
      <c r="Z21" s="230">
        <f>'5C1B_DArbonne'!Y21+'5C1A_Madison'!Y21+'5C1C_IntlHigh'!Y21+'5C3_UnvView'!Z21+'5C1F_LCCharter'!Y21+'5C1E_LFNO'!Y21+'5C1D_NOMMA'!Y21+'5C1AE_NobleMinds'!Y21+'5C1J_JCFAEast'!Y21+'5C1Q_Advantage'!Y21+'5C1AF_JCFA-Laf'!Y21+'5C1W_Willow'!Y21+'5C1Z_LincolnPrep'!Y21+'5C1R_Iberville'!Y21+'5C1N_Delta'!Y21+'5C1S_LCColPrep'!Y21+'5C1T_Northeast'!Y21+'5C1U_AcadianaRen'!Y21+'5C1I_LAKey'!Y21+'5C1V_LafRen'!Y21+'5C1O_Impact'!Y21+'5C2_LAVCA'!Z21+'5C1H_Southwest'!Y21+'5C1G_JSClark'!Y21+'5C1Y_GEOPrep'!Y21+'5C1AI_Harmony'!Y21+'5C1AJ_Athlos'!Y21+'5C1AG_Collegiate'!Y21+'5C1M_GEOMidCity'!Y21+'5C1AK_NxtGen'!Y21+'5C1AL_RedRiver'!Y21+'5C1AM_Williams'!Y21+'5C1AN_StLandry'!Y21</f>
        <v>0</v>
      </c>
      <c r="AA21" s="233">
        <f>'5C1B_DArbonne'!Z21+'5C1A_Madison'!Z21+'5C1C_IntlHigh'!Z21+'5C3_UnvView'!AA21+'5C1F_LCCharter'!Z21+'5C1E_LFNO'!Z21+'5C1D_NOMMA'!Z21+'5C1AE_NobleMinds'!Z21+'5C1J_JCFAEast'!Z21+'5C1Q_Advantage'!Z21+'5C1AF_JCFA-Laf'!Z21+'5C1W_Willow'!Z21+'5C1Z_LincolnPrep'!Z21+'5C1R_Iberville'!Z21+'5C1N_Delta'!Z21+'5C1S_LCColPrep'!Z21+'5C1T_Northeast'!Z21+'5C1U_AcadianaRen'!Z21+'5C1I_LAKey'!Z21+'5C1V_LafRen'!Z21+'5C1O_Impact'!Z21+'5C2_LAVCA'!AA21+'5C1H_Southwest'!Z21+'5C1G_JSClark'!Z21+'5C1Y_GEOPrep'!Z21+'5C1AI_Harmony'!Z21+'5C1AJ_Athlos'!Z21+'5C1AG_Collegiate'!Z21+'5C1M_GEOMidCity'!Z21+'5C1AK_NxtGen'!Z21+'5C1AL_RedRiver'!Z21+'5C1AM_Williams'!Z21+'5C1AN_StLandry'!Z21</f>
        <v>0</v>
      </c>
      <c r="AB21" s="236">
        <f>'5C1B_DArbonne'!AA21+'5C1A_Madison'!AA21+'5C1C_IntlHigh'!AA21+'5C3_UnvView'!AB21+'5C1F_LCCharter'!AA21+'5C1E_LFNO'!AA21+'5C1D_NOMMA'!AA21+'5C1AE_NobleMinds'!AA21+'5C1J_JCFAEast'!AA21+'5C1Q_Advantage'!AA21+'5C1AF_JCFA-Laf'!AA21+'5C1W_Willow'!AA21+'5C1Z_LincolnPrep'!AA21+'5C1R_Iberville'!AA21+'5C1N_Delta'!AA21+'5C1S_LCColPrep'!AA21+'5C1T_Northeast'!AA21+'5C1U_AcadianaRen'!AA21+'5C1I_LAKey'!AA21+'5C1V_LafRen'!AA21+'5C1O_Impact'!AA21+'5C2_LAVCA'!AB21+'5C1H_Southwest'!AA21+'5C1G_JSClark'!AA21+'5C1Y_GEOPrep'!AA21+'5C1AI_Harmony'!AA21+'5C1AJ_Athlos'!AA21+'5C1AG_Collegiate'!AA21+'5C1M_GEOMidCity'!AA21+'5C1AK_NxtGen'!AA21+'5C1AL_RedRiver'!AA21+'5C1AM_Williams'!AA21+'5C1AN_StLandry'!AA21</f>
        <v>0</v>
      </c>
      <c r="AC21" s="230">
        <f>'5C1B_DArbonne'!AB21+'5C1A_Madison'!AB21+'5C1C_IntlHigh'!AB21+'5C3_UnvView'!AC21+'5C1F_LCCharter'!AB21+'5C1E_LFNO'!AB21+'5C1D_NOMMA'!AB21+'5C1AE_NobleMinds'!AB21+'5C1J_JCFAEast'!AB21+'5C1Q_Advantage'!AB21+'5C1AF_JCFA-Laf'!AB21+'5C1W_Willow'!AB21+'5C1Z_LincolnPrep'!AB21+'5C1R_Iberville'!AB21+'5C1N_Delta'!AB21+'5C1S_LCColPrep'!AB21+'5C1T_Northeast'!AB21+'5C1U_AcadianaRen'!AB21+'5C1I_LAKey'!AB21+'5C1V_LafRen'!AB21+'5C1O_Impact'!AB21+'5C2_LAVCA'!AC21+'5C1H_Southwest'!AB21+'5C1G_JSClark'!AB21+'5C1Y_GEOPrep'!AB21+'5C1AI_Harmony'!AB21+'5C1AJ_Athlos'!AB21+'5C1AG_Collegiate'!AB21+'5C1M_GEOMidCity'!AB21+'5C1AK_NxtGen'!AB21+'5C1AL_RedRiver'!AB21+'5C1AM_Williams'!AB21+'5C1AN_StLandry'!AB21</f>
        <v>0</v>
      </c>
      <c r="AD21" s="237">
        <f>'5C1B_DArbonne'!AC21+'5C1A_Madison'!AC21+'5C1C_IntlHigh'!AC21+'5C3_UnvView'!AD21+'5C1F_LCCharter'!AC21+'5C1E_LFNO'!AC21+'5C1D_NOMMA'!AC21+'5C1AE_NobleMinds'!AC21+'5C1J_JCFAEast'!AC21+'5C1Q_Advantage'!AC21+'5C1AF_JCFA-Laf'!AC21+'5C1W_Willow'!AC21+'5C1Z_LincolnPrep'!AC21+'5C1R_Iberville'!AC21+'5C1N_Delta'!AC21+'5C1S_LCColPrep'!AC21+'5C1T_Northeast'!AC21+'5C1U_AcadianaRen'!AC21+'5C1I_LAKey'!AC21+'5C1V_LafRen'!AC21+'5C1O_Impact'!AC21+'5C2_LAVCA'!AD21+'5C1H_Southwest'!AC21+'5C1G_JSClark'!AC21+'5C1Y_GEOPrep'!AC21+'5C1AI_Harmony'!AC21+'5C1AJ_Athlos'!AC21+'5C1AG_Collegiate'!AC21+'5C1M_GEOMidCity'!AC21+'5C1AK_NxtGen'!AC21+'5C1AL_RedRiver'!AC21+'5C1AM_Williams'!AC21+'5C1AN_StLandry'!AC21</f>
        <v>0</v>
      </c>
      <c r="AE21" s="237">
        <f>'5C1B_DArbonne'!AD21+'5C1A_Madison'!AD21+'5C1C_IntlHigh'!AD21+'5C3_UnvView'!AE21+'5C1F_LCCharter'!AD21+'5C1E_LFNO'!AD21+'5C1D_NOMMA'!AD21+'5C1AE_NobleMinds'!AD21+'5C1J_JCFAEast'!AD21+'5C1Q_Advantage'!AD21+'5C1AF_JCFA-Laf'!AD21+'5C1W_Willow'!AD21+'5C1Z_LincolnPrep'!AD21+'5C1R_Iberville'!AD21+'5C1N_Delta'!AD21+'5C1S_LCColPrep'!AD21+'5C1T_Northeast'!AD21+'5C1U_AcadianaRen'!AD21+'5C1I_LAKey'!AD21+'5C1V_LafRen'!AD21+'5C1O_Impact'!AD21+'5C2_LAVCA'!AE21+'5C1H_Southwest'!AD21+'5C1G_JSClark'!AD21+'5C1Y_GEOPrep'!AD21+'5C1AI_Harmony'!AD21+'5C1AJ_Athlos'!AD21+'5C1AG_Collegiate'!AD21+'5C1M_GEOMidCity'!AD21+'5C1AK_NxtGen'!AD21+'5C1AL_RedRiver'!AD21+'5C1AM_Williams'!AD21+'5C1AN_StLandry'!AD21</f>
        <v>0</v>
      </c>
      <c r="AF21" s="238">
        <f>'9_Per Pupil Summary'!N20</f>
        <v>3690</v>
      </c>
      <c r="AG21" s="239">
        <f>'5C1B_DArbonne'!AF21+'5C1A_Madison'!AF21+'5C1C_IntlHigh'!AF21+'5C3_UnvView'!AG21+'5C1F_LCCharter'!AF21+'5C1E_LFNO'!AF21+'5C1D_NOMMA'!AF21+'5C1AE_NobleMinds'!AF21+'5C1J_JCFAEast'!AF21+'5C1Q_Advantage'!AF21+'5C1AF_JCFA-Laf'!AF21+'5C1W_Willow'!AF21+'5C1Z_LincolnPrep'!AF21+'5C1R_Iberville'!AF21+'5C1N_Delta'!AF21+'5C1S_LCColPrep'!AF21+'5C1T_Northeast'!AF21+'5C1U_AcadianaRen'!AF21+'5C1I_LAKey'!AF21+'5C1V_LafRen'!AF21+'5C1O_Impact'!AF21+'5C2_LAVCA'!AG21+'5C1H_Southwest'!AF21+'5C1G_JSClark'!AF21+'5C1Y_GEOPrep'!AF21+'5C1AI_Harmony'!AF21+'5C1AJ_Athlos'!AF21+'5C1AG_Collegiate'!AF21+'5C1M_GEOMidCity'!AF21+'5C1AK_NxtGen'!AF21+'5C1AL_RedRiver'!AF21+'5C1AM_Williams'!AF21+'5C1AN_StLandry'!AF21</f>
        <v>0</v>
      </c>
      <c r="AH21" s="229">
        <f>'5C1B_DArbonne'!AG21+'5C1A_Madison'!AG21+'5C1C_IntlHigh'!AG21+'5C3_UnvView'!AH21+'5C1F_LCCharter'!AG21+'5C1E_LFNO'!AG21+'5C1D_NOMMA'!AG21+'5C1AE_NobleMinds'!AG21+'5C1J_JCFAEast'!AG21+'5C1Q_Advantage'!AG21+'5C1AF_JCFA-Laf'!AG21+'5C1W_Willow'!AG21+'5C1Z_LincolnPrep'!AG21+'5C1R_Iberville'!AG21+'5C1N_Delta'!AG21+'5C1S_LCColPrep'!AG21+'5C1T_Northeast'!AG21+'5C1U_AcadianaRen'!AG21+'5C1I_LAKey'!AG21+'5C1V_LafRen'!AG21+'5C1O_Impact'!AG21+'5C2_LAVCA'!AH21+'5C1H_Southwest'!AG21+'5C1G_JSClark'!AG21+'5C1Y_GEOPrep'!AG21+'5C1AI_Harmony'!AG21+'5C1AJ_Athlos'!AG21+'5C1AG_Collegiate'!AG21+'5C1M_GEOMidCity'!AG21+'5C1AK_NxtGen'!AG21+'5C1AL_RedRiver'!AG21+'5C1AM_Williams'!AG21+'5C1AN_StLandry'!AG21</f>
        <v>0</v>
      </c>
      <c r="AI21" s="238">
        <f>'5C1B_DArbonne'!AH21+'5C1A_Madison'!AH21+'5C1C_IntlHigh'!AH21+'5C3_UnvView'!AI21+'5C1F_LCCharter'!AH21+'5C1E_LFNO'!AH21+'5C1D_NOMMA'!AH21+'5C1AE_NobleMinds'!AH21+'5C1J_JCFAEast'!AH21+'5C1Q_Advantage'!AH21+'5C1AF_JCFA-Laf'!AH21+'5C1W_Willow'!AH21+'5C1Z_LincolnPrep'!AH21+'5C1R_Iberville'!AH21+'5C1N_Delta'!AH21+'5C1S_LCColPrep'!AH21+'5C1T_Northeast'!AH21+'5C1U_AcadianaRen'!AH21+'5C1I_LAKey'!AH21+'5C1V_LafRen'!AH21+'5C1O_Impact'!AH21+'5C2_LAVCA'!AI21+'5C1H_Southwest'!AH21+'5C1G_JSClark'!AH21+'5C1Y_GEOPrep'!AH21+'5C1AI_Harmony'!AH21+'5C1AJ_Athlos'!AH21+'5C1AG_Collegiate'!AH21+'5C1M_GEOMidCity'!AH21+'5C1AK_NxtGen'!AH21+'5C1AL_RedRiver'!AH21+'5C1AM_Williams'!AH21+'5C1AN_StLandry'!AH21</f>
        <v>0</v>
      </c>
      <c r="AJ21" s="229">
        <f>'5C1B_DArbonne'!AI21+'5C1A_Madison'!AI21+'5C1C_IntlHigh'!AI21+'5C3_UnvView'!AJ21+'5C1F_LCCharter'!AI21+'5C1E_LFNO'!AI21+'5C1D_NOMMA'!AI21+'5C1AE_NobleMinds'!AI21+'5C1J_JCFAEast'!AI21+'5C1Q_Advantage'!AI21+'5C1AF_JCFA-Laf'!AI21+'5C1W_Willow'!AI21+'5C1Z_LincolnPrep'!AI21+'5C1R_Iberville'!AI21+'5C1N_Delta'!AI21+'5C1S_LCColPrep'!AI21+'5C1T_Northeast'!AI21+'5C1U_AcadianaRen'!AI21+'5C1I_LAKey'!AI21+'5C1V_LafRen'!AI21+'5C1O_Impact'!AI21+'5C2_LAVCA'!AJ21+'5C1H_Southwest'!AI21+'5C1G_JSClark'!AI21+'5C1Y_GEOPrep'!AI21+'5C1AI_Harmony'!AI21+'5C1AJ_Athlos'!AI21+'5C1AG_Collegiate'!AI21+'5C1M_GEOMidCity'!AI21+'5C1AK_NxtGen'!AI21+'5C1AL_RedRiver'!AI21+'5C1AM_Williams'!AI21+'5C1AN_StLandry'!AI21</f>
        <v>0</v>
      </c>
      <c r="AK21" s="240">
        <f>'5C1B_DArbonne'!AJ21+'5C1A_Madison'!AJ21+'5C1C_IntlHigh'!AJ21+'5C3_UnvView'!AK21+'5C1F_LCCharter'!AJ21+'5C1E_LFNO'!AJ21+'5C1D_NOMMA'!AJ21+'5C1AE_NobleMinds'!AJ21+'5C1J_JCFAEast'!AJ21+'5C1Q_Advantage'!AJ21+'5C1AF_JCFA-Laf'!AJ21+'5C1W_Willow'!AJ21+'5C1Z_LincolnPrep'!AJ21+'5C1R_Iberville'!AJ21+'5C1N_Delta'!AJ21+'5C1S_LCColPrep'!AJ21+'5C1T_Northeast'!AJ21+'5C1U_AcadianaRen'!AJ21+'5C1I_LAKey'!AJ21+'5C1V_LafRen'!AJ21+'5C1O_Impact'!AJ21+'5C2_LAVCA'!AK21+'5C1H_Southwest'!AJ21+'5C1G_JSClark'!AJ21+'5C1Y_GEOPrep'!AJ21+'5C1AI_Harmony'!AJ21+'5C1AJ_Athlos'!AJ21+'5C1AG_Collegiate'!AJ21+'5C1M_GEOMidCity'!AJ21+'5C1AK_NxtGen'!AJ21+'5C1AL_RedRiver'!AJ21+'5C1AM_Williams'!AJ21+'5C1AN_StLandry'!AJ21</f>
        <v>0</v>
      </c>
      <c r="AL21" s="241">
        <f>'5C1B_DArbonne'!AK21+'5C1A_Madison'!AK21+'5C1C_IntlHigh'!AK21+'5C3_UnvView'!AL21+'5C1F_LCCharter'!AK21+'5C1E_LFNO'!AK21+'5C1D_NOMMA'!AK21+'5C1AE_NobleMinds'!AK21+'5C1J_JCFAEast'!AK21+'5C1Q_Advantage'!AK21+'5C1AF_JCFA-Laf'!AK21+'5C1W_Willow'!AK21+'5C1Z_LincolnPrep'!AK21+'5C1R_Iberville'!AK21+'5C1N_Delta'!AK21+'5C1S_LCColPrep'!AK21+'5C1T_Northeast'!AK21+'5C1U_AcadianaRen'!AK21+'5C1I_LAKey'!AK21+'5C1V_LafRen'!AK21+'5C1O_Impact'!AK21+'5C2_LAVCA'!AL21+'5C1H_Southwest'!AK21+'5C1G_JSClark'!AK21+'5C1Y_GEOPrep'!AK21+'5C1AI_Harmony'!AK21+'5C1AJ_Athlos'!AK21+'5C1AG_Collegiate'!AK21+'5C1M_GEOMidCity'!AK21+'5C1AK_NxtGen'!AK21+'5C1AL_RedRiver'!AK21+'5C1AM_Williams'!AK21+'5C1AN_StLandry'!AK21</f>
        <v>0</v>
      </c>
      <c r="AM21" s="239">
        <f>'5C1B_DArbonne'!AL21+'5C1A_Madison'!AL21+'5C1C_IntlHigh'!AL21+'5C3_UnvView'!AM21+'5C1F_LCCharter'!AL21+'5C1E_LFNO'!AL21+'5C1D_NOMMA'!AL21+'5C1AE_NobleMinds'!AL21+'5C1J_JCFAEast'!AL21+'5C1Q_Advantage'!AL21+'5C1AF_JCFA-Laf'!AL21+'5C1W_Willow'!AL21+'5C1Z_LincolnPrep'!AL21+'5C1R_Iberville'!AL21+'5C1N_Delta'!AL21+'5C1S_LCColPrep'!AL21+'5C1T_Northeast'!AL21+'5C1U_AcadianaRen'!AL21+'5C1I_LAKey'!AL21+'5C1V_LafRen'!AL21+'5C1O_Impact'!AL21+'5C2_LAVCA'!AM21+'5C1H_Southwest'!AL21+'5C1G_JSClark'!AL21+'5C1Y_GEOPrep'!AL21+'5C1AI_Harmony'!AL21+'5C1AJ_Athlos'!AL21+'5C1AG_Collegiate'!AL21+'5C1M_GEOMidCity'!AL21+'5C1AK_NxtGen'!AL21+'5C1AL_RedRiver'!AL21+'5C1AM_Williams'!AL21+'5C1AN_StLandry'!AL21</f>
        <v>1276740</v>
      </c>
      <c r="AN21" s="242">
        <f>'5C1B_DArbonne'!AM21+'5C1A_Madison'!AM21+'5C1C_IntlHigh'!AM21+'5C3_UnvView'!AN21+'5C1F_LCCharter'!AM21+'5C1E_LFNO'!AM21+'5C1D_NOMMA'!AM21+'5C1AE_NobleMinds'!AM21+'5C1J_JCFAEast'!AM21+'5C1Q_Advantage'!AM21+'5C1AF_JCFA-Laf'!AM21+'5C1W_Willow'!AM21+'5C1Z_LincolnPrep'!AM21+'5C1R_Iberville'!AM21+'5C1N_Delta'!AM21+'5C1S_LCColPrep'!AM21+'5C1T_Northeast'!AM21+'5C1U_AcadianaRen'!AM21+'5C1I_LAKey'!AM21+'5C1V_LafRen'!AM21+'5C1O_Impact'!AM21+'5C2_LAVCA'!AN21+'5C1H_Southwest'!AM21+'5C1G_JSClark'!AM21+'5C1Y_GEOPrep'!AM21+'5C1AI_Harmony'!AM21+'5C1AJ_Athlos'!AM21+'5C1AG_Collegiate'!AM21+'5C1M_GEOMidCity'!AM21+'5C1AK_NxtGen'!AM21+'5C1AL_RedRiver'!AM21+'5C1AM_Williams'!AM21+'5C1AN_StLandry'!AM21</f>
        <v>-124</v>
      </c>
      <c r="AO21" s="239">
        <f>'5C1B_DArbonne'!AN21+'5C1A_Madison'!AN21+'5C1C_IntlHigh'!AN21+'5C3_UnvView'!AO21+'5C1F_LCCharter'!AN21+'5C1E_LFNO'!AN21+'5C1D_NOMMA'!AN21+'5C1AE_NobleMinds'!AN21+'5C1J_JCFAEast'!AN21+'5C1Q_Advantage'!AN21+'5C1AF_JCFA-Laf'!AN21+'5C1W_Willow'!AN21+'5C1Z_LincolnPrep'!AN21+'5C1R_Iberville'!AN21+'5C1N_Delta'!AN21+'5C1S_LCColPrep'!AN21+'5C1T_Northeast'!AN21+'5C1U_AcadianaRen'!AN21+'5C1I_LAKey'!AN21+'5C1V_LafRen'!AN21+'5C1O_Impact'!AN21+'5C2_LAVCA'!AO21+'5C1H_Southwest'!AN21+'5C1G_JSClark'!AN21+'5C1Y_GEOPrep'!AN21+'5C1AI_Harmony'!AN21+'5C1AJ_Athlos'!AN21+'5C1AG_Collegiate'!AN21+'5C1M_GEOMidCity'!AN21+'5C1AK_NxtGen'!AN21+'5C1AL_RedRiver'!AN21+'5C1AM_Williams'!AN21+'5C1AN_StLandry'!AN21</f>
        <v>0</v>
      </c>
      <c r="AP21" s="240">
        <f>'5C1B_DArbonne'!AO21+'5C1A_Madison'!AO21+'5C1C_IntlHigh'!AO21+'5C3_UnvView'!AP21+'5C1F_LCCharter'!AO21+'5C1E_LFNO'!AO21+'5C1D_NOMMA'!AO21+'5C1AE_NobleMinds'!AO21+'5C1J_JCFAEast'!AO21+'5C1Q_Advantage'!AO21+'5C1AF_JCFA-Laf'!AO21+'5C1W_Willow'!AO21+'5C1Z_LincolnPrep'!AO21+'5C1R_Iberville'!AO21+'5C1N_Delta'!AO21+'5C1S_LCColPrep'!AO21+'5C1T_Northeast'!AO21+'5C1U_AcadianaRen'!AO21+'5C1I_LAKey'!AO21+'5C1V_LafRen'!AO21+'5C1O_Impact'!AO21+'5C2_LAVCA'!AP21+'5C1H_Southwest'!AO21+'5C1G_JSClark'!AO21+'5C1Y_GEOPrep'!AO21+'5C1AI_Harmony'!AO21+'5C1AJ_Athlos'!AO21+'5C1AG_Collegiate'!AO21+'5C1M_GEOMidCity'!AO21+'5C1AK_NxtGen'!AO21+'5C1AL_RedRiver'!AO21+'5C1AM_Williams'!AO21+'5C1AN_StLandry'!AO21</f>
        <v>0</v>
      </c>
      <c r="AQ21" s="239">
        <f>'5C1B_DArbonne'!AP21+'5C1A_Madison'!AP21+'5C1C_IntlHigh'!AP21+'5C3_UnvView'!AQ21+'5C1F_LCCharter'!AP21+'5C1E_LFNO'!AP21+'5C1D_NOMMA'!AP21+'5C1AE_NobleMinds'!AP21+'5C1J_JCFAEast'!AP21+'5C1Q_Advantage'!AP21+'5C1AF_JCFA-Laf'!AP21+'5C1W_Willow'!AP21+'5C1Z_LincolnPrep'!AP21+'5C1R_Iberville'!AP21+'5C1N_Delta'!AP21+'5C1S_LCColPrep'!AP21+'5C1T_Northeast'!AP21+'5C1U_AcadianaRen'!AP21+'5C1I_LAKey'!AP21+'5C1V_LafRen'!AP21+'5C1O_Impact'!AP21+'5C2_LAVCA'!AQ21+'5C1H_Southwest'!AP21+'5C1G_JSClark'!AP21+'5C1Y_GEOPrep'!AP21+'5C1AI_Harmony'!AP21+'5C1AJ_Athlos'!AP21+'5C1AG_Collegiate'!AP21+'5C1M_GEOMidCity'!AP21+'5C1AK_NxtGen'!AP21+'5C1AL_RedRiver'!AP21+'5C1AM_Williams'!AP21+'5C1AN_StLandry'!AP21</f>
        <v>49691</v>
      </c>
      <c r="AR21" s="240">
        <f>'5C1B_DArbonne'!AQ21+'5C1A_Madison'!AQ21+'5C1C_IntlHigh'!AQ21+'5C3_UnvView'!AR21+'5C1F_LCCharter'!AQ21+'5C1E_LFNO'!AQ21+'5C1D_NOMMA'!AQ21+'5C1AE_NobleMinds'!AQ21+'5C1J_JCFAEast'!AQ21+'5C1Q_Advantage'!AQ21+'5C1AF_JCFA-Laf'!AQ21+'5C1W_Willow'!AQ21+'5C1Z_LincolnPrep'!AQ21+'5C1R_Iberville'!AQ21+'5C1N_Delta'!AQ21+'5C1S_LCColPrep'!AQ21+'5C1T_Northeast'!AQ21+'5C1U_AcadianaRen'!AQ21+'5C1I_LAKey'!AQ21+'5C1V_LafRen'!AQ21+'5C1O_Impact'!AQ21+'5C2_LAVCA'!AR21+'5C1H_Southwest'!AQ21+'5C1G_JSClark'!AQ21+'5C1Y_GEOPrep'!AQ21+'5C1AI_Harmony'!AQ21+'5C1AJ_Athlos'!AQ21+'5C1AG_Collegiate'!AQ21+'5C1M_GEOMidCity'!AQ21+'5C1AK_NxtGen'!AQ21+'5C1AL_RedRiver'!AQ21+'5C1AM_Williams'!AQ21+'5C1AN_StLandry'!AQ21</f>
        <v>0</v>
      </c>
      <c r="AS21" s="240">
        <f>'5C1B_DArbonne'!AR21+'5C1A_Madison'!AR21+'5C1C_IntlHigh'!AR21+'5C3_UnvView'!AS21+'5C1F_LCCharter'!AR21+'5C1E_LFNO'!AR21+'5C1D_NOMMA'!AR21+'5C1AE_NobleMinds'!AR21+'5C1J_JCFAEast'!AR21+'5C1Q_Advantage'!AR21+'5C1AF_JCFA-Laf'!AR21+'5C1W_Willow'!AR21+'5C1Z_LincolnPrep'!AR21+'5C1R_Iberville'!AR21+'5C1N_Delta'!AR21+'5C1S_LCColPrep'!AR21+'5C1T_Northeast'!AR21+'5C1U_AcadianaRen'!AR21+'5C1I_LAKey'!AR21+'5C1V_LafRen'!AR21+'5C1O_Impact'!AR21+'5C2_LAVCA'!AS21+'5C1H_Southwest'!AR21+'5C1G_JSClark'!AR21+'5C1Y_GEOPrep'!AR21+'5C1AI_Harmony'!AR21+'5C1AJ_Athlos'!AR21+'5C1AG_Collegiate'!AR21+'5C1M_GEOMidCity'!AR21+'5C1AK_NxtGen'!AR21+'5C1AL_RedRiver'!AR21+'5C1AM_Williams'!AR21+'5C1AN_StLandry'!AR21</f>
        <v>0</v>
      </c>
      <c r="AT21" s="239">
        <f>'5C1B_DArbonne'!AS21+'5C1A_Madison'!AS21+'5C1C_IntlHigh'!AS21+'5C3_UnvView'!AT21+'5C1F_LCCharter'!AS21+'5C1E_LFNO'!AS21+'5C1D_NOMMA'!AS21+'5C1AE_NobleMinds'!AS21+'5C1J_JCFAEast'!AS21+'5C1Q_Advantage'!AS21+'5C1AF_JCFA-Laf'!AS21+'5C1W_Willow'!AS21+'5C1Z_LincolnPrep'!AS21+'5C1R_Iberville'!AS21+'5C1N_Delta'!AS21+'5C1S_LCColPrep'!AS21+'5C1T_Northeast'!AS21+'5C1U_AcadianaRen'!AS21+'5C1I_LAKey'!AS21+'5C1V_LafRen'!AS21+'5C1O_Impact'!AS21+'5C2_LAVCA'!AT21+'5C1H_Southwest'!AS21+'5C1G_JSClark'!AS21+'5C1Y_GEOPrep'!AS21+'5C1AI_Harmony'!AS21+'5C1AJ_Athlos'!AS21+'5C1AG_Collegiate'!AS21+'5C1M_GEOMidCity'!AS21+'5C1AK_NxtGen'!AS21+'5C1AL_RedRiver'!AS21+'5C1AM_Williams'!AS21+'5C1AN_StLandry'!AS21</f>
        <v>148199</v>
      </c>
      <c r="AU21" s="804">
        <f t="shared" si="2"/>
        <v>49691</v>
      </c>
      <c r="AV21" s="805">
        <f t="shared" si="3"/>
        <v>148199</v>
      </c>
      <c r="AW21" s="231">
        <f>'5C1B_DArbonne'!AV21+'5C1A_Madison'!AV21+'5C1C_IntlHigh'!AV21+'5C3_UnvView'!AW21+'5C1F_LCCharter'!AV21+'5C1E_LFNO'!AV21+'5C1D_NOMMA'!AV21+'5C1AE_NobleMinds'!AV21+'5C1J_JCFAEast'!AV21+'5C1Q_Advantage'!AV21+'5C1AF_JCFA-Laf'!AV21+'5C1W_Willow'!AV21+'5C1Z_LincolnPrep'!AV21+'5C1R_Iberville'!AV21+'5C1N_Delta'!AV21+'5C1S_LCColPrep'!AV21+'5C1T_Northeast'!AV21+'5C1U_AcadianaRen'!AV21+'5C1I_LAKey'!AV21+'5C1V_LafRen'!AV21+'5C1O_Impact'!AV21+'5C2_LAVCA'!AW21+'5C1H_Southwest'!AV21+'5C1G_JSClark'!AV21+'5C1Y_GEOPrep'!AV21+'5C1AI_Harmony'!AV21+'5C1AJ_Athlos'!AV21+'5C1AG_Collegiate'!AV21+'5C1M_GEOMidCity'!AV21+'5C1AK_NxtGen'!AV21+'5C1AL_RedRiver'!AV21+'5C1AM_Williams'!AV21+'5C1AN_StLandry'!AV21</f>
        <v>3191</v>
      </c>
      <c r="AX21" s="231"/>
      <c r="AY21" s="231">
        <f t="shared" si="4"/>
        <v>3191</v>
      </c>
    </row>
    <row r="22" spans="1:51" ht="16.149999999999999" customHeight="1" x14ac:dyDescent="0.2">
      <c r="A22" s="420">
        <v>16</v>
      </c>
      <c r="B22" s="197" t="s">
        <v>20</v>
      </c>
      <c r="C22" s="198">
        <f>'5C1B_DArbonne'!C22+'5C1A_Madison'!C22+'5C1C_IntlHigh'!C22+'5C3_UnvView'!C22+'5C1F_LCCharter'!C22+'5C1E_LFNO'!C22+'5C1D_NOMMA'!C22+'5C1AE_NobleMinds'!C22+'5C1J_JCFAEast'!C22+'5C1Q_Advantage'!C22+'5C1AF_JCFA-Laf'!C22+'5C1W_Willow'!C22+'5C1Z_LincolnPrep'!C22+'5C1R_Iberville'!C22+'5C1N_Delta'!C22+'5C1S_LCColPrep'!C22+'5C1T_Northeast'!C22+'5C1U_AcadianaRen'!C22+'5C1I_LAKey'!C22+'5C1V_LafRen'!C22+'5C1O_Impact'!C22+'5C2_LAVCA'!C22+'5C1H_Southwest'!C22+'5C1G_JSClark'!C22+'5C1Y_GEOPrep'!C22+'5C1AI_Harmony'!C22+'5C1AJ_Athlos'!C22+'5C1AG_Collegiate'!C22+'5C1M_GEOMidCity'!C22+'5C1AK_NxtGen'!C22+'5C1AL_RedRiver'!C22+'5C1AM_Williams'!C22+'5C1AN_StLandry'!C22</f>
        <v>0</v>
      </c>
      <c r="D22" s="199">
        <f>'9_Per Pupil Summary'!H21</f>
        <v>2150.4503099479643</v>
      </c>
      <c r="E22" s="200">
        <f>'5C1B_DArbonne'!E22+'5C1A_Madison'!E22+'5C1C_IntlHigh'!E22+'5C3_UnvView'!E22+'5C1F_LCCharter'!E22+'5C1E_LFNO'!E22+'5C1D_NOMMA'!E22+'5C1AE_NobleMinds'!E22+'5C1J_JCFAEast'!E22+'5C1Q_Advantage'!E22+'5C1AF_JCFA-Laf'!E22+'5C1W_Willow'!E22+'5C1Z_LincolnPrep'!E22+'5C1R_Iberville'!E22+'5C1N_Delta'!E22+'5C1S_LCColPrep'!E22+'5C1T_Northeast'!E22+'5C1U_AcadianaRen'!E22+'5C1I_LAKey'!E22+'5C1V_LafRen'!E22+'5C1O_Impact'!E22+'5C2_LAVCA'!E22+'5C1H_Southwest'!E22+'5C1G_JSClark'!E22+'5C1Y_GEOPrep'!E22+'5C1AI_Harmony'!E22+'5C1AJ_Athlos'!E22+'5C1AG_Collegiate'!E22+'5C1M_GEOMidCity'!E22+'5C1AK_NxtGen'!E22+'5C1AL_RedRiver'!E22+'5C1AM_Williams'!E22+'5C1AN_StLandry'!E22</f>
        <v>0</v>
      </c>
      <c r="F22" s="201">
        <f>'5C1B_DArbonne'!F22+'5C1A_Madison'!F22+'5C1C_IntlHigh'!F22+'5C3_UnvView'!F22+'5C1F_LCCharter'!F22+'5C1E_LFNO'!F22+'5C1D_NOMMA'!F22+'5C1AE_NobleMinds'!F22+'5C1J_JCFAEast'!F22+'5C1Q_Advantage'!F22+'5C1AF_JCFA-Laf'!F22+'5C1W_Willow'!F22+'5C1Z_LincolnPrep'!F22+'5C1R_Iberville'!F22+'5C1N_Delta'!F22+'5C1S_LCColPrep'!F22+'5C1T_Northeast'!F22+'5C1U_AcadianaRen'!F22+'5C1I_LAKey'!F22+'5C1V_LafRen'!F22+'5C1O_Impact'!F22+'5C2_LAVCA'!F22+'5C1H_Southwest'!F22+'5C1G_JSClark'!F22+'5C1Y_GEOPrep'!F22+'5C1AI_Harmony'!F22+'5C1AJ_Athlos'!F22+'5C1AG_Collegiate'!F22+'5C1M_GEOMidCity'!F22+'5C1AK_NxtGen'!F22+'5C1AL_RedRiver'!F22+'5C1AM_Williams'!F22+'5C1AN_StLandry'!F22</f>
        <v>0</v>
      </c>
      <c r="G22" s="199">
        <f>'9_Per Pupil Summary'!I21</f>
        <v>284.31987995325807</v>
      </c>
      <c r="H22" s="200">
        <f>'5C1B_DArbonne'!H22+'5C1A_Madison'!H22+'5C1C_IntlHigh'!H22+'5C3_UnvView'!H22+'5C1F_LCCharter'!H22+'5C1E_LFNO'!H22+'5C1D_NOMMA'!H22+'5C1AE_NobleMinds'!H22+'5C1J_JCFAEast'!H22+'5C1Q_Advantage'!H22+'5C1AF_JCFA-Laf'!H22+'5C1W_Willow'!H22+'5C1Z_LincolnPrep'!H22+'5C1R_Iberville'!H22+'5C1N_Delta'!H22+'5C1S_LCColPrep'!H22+'5C1T_Northeast'!H22+'5C1U_AcadianaRen'!H22+'5C1I_LAKey'!H22+'5C1V_LafRen'!H22+'5C1O_Impact'!H22+'5C2_LAVCA'!H22+'5C1H_Southwest'!H22+'5C1G_JSClark'!H22+'5C1Y_GEOPrep'!H22+'5C1AI_Harmony'!H22+'5C1AJ_Athlos'!H22+'5C1AG_Collegiate'!H22+'5C1M_GEOMidCity'!H22+'5C1AK_NxtGen'!H22+'5C1AL_RedRiver'!H22+'5C1AM_Williams'!H22+'5C1AN_StLandry'!H22</f>
        <v>0</v>
      </c>
      <c r="I22" s="201">
        <f>'5C1B_DArbonne'!I22+'5C1A_Madison'!I22+'5C1C_IntlHigh'!I22+'5C3_UnvView'!I22+'5C1F_LCCharter'!I22+'5C1E_LFNO'!I22+'5C1D_NOMMA'!I22+'5C1AE_NobleMinds'!I22+'5C1J_JCFAEast'!I22+'5C1Q_Advantage'!I22+'5C1AF_JCFA-Laf'!I22+'5C1W_Willow'!I22+'5C1Z_LincolnPrep'!I22+'5C1R_Iberville'!I22+'5C1N_Delta'!I22+'5C1S_LCColPrep'!I22+'5C1T_Northeast'!I22+'5C1U_AcadianaRen'!I22+'5C1I_LAKey'!I22+'5C1V_LafRen'!I22+'5C1O_Impact'!I22+'5C2_LAVCA'!I22+'5C1H_Southwest'!I22+'5C1G_JSClark'!I22+'5C1Y_GEOPrep'!I22+'5C1AI_Harmony'!I22+'5C1AJ_Athlos'!I22+'5C1AG_Collegiate'!I22+'5C1M_GEOMidCity'!I22+'5C1AK_NxtGen'!I22+'5C1AL_RedRiver'!I22+'5C1AM_Williams'!I22+'5C1AN_StLandry'!I22</f>
        <v>0</v>
      </c>
      <c r="J22" s="199">
        <f>'9_Per Pupil Summary'!J21</f>
        <v>77.541785441797629</v>
      </c>
      <c r="K22" s="200">
        <f>'5C1B_DArbonne'!K22+'5C1A_Madison'!K22+'5C1C_IntlHigh'!K22+'5C3_UnvView'!K22+'5C1F_LCCharter'!K22+'5C1E_LFNO'!K22+'5C1D_NOMMA'!K22+'5C1AE_NobleMinds'!K22+'5C1J_JCFAEast'!K22+'5C1Q_Advantage'!K22+'5C1AF_JCFA-Laf'!K22+'5C1W_Willow'!K22+'5C1Z_LincolnPrep'!K22+'5C1R_Iberville'!K22+'5C1N_Delta'!K22+'5C1S_LCColPrep'!K22+'5C1T_Northeast'!K22+'5C1U_AcadianaRen'!K22+'5C1I_LAKey'!K22+'5C1V_LafRen'!K22+'5C1O_Impact'!K22+'5C2_LAVCA'!K22+'5C1H_Southwest'!K22+'5C1G_JSClark'!K22+'5C1Y_GEOPrep'!K22+'5C1AI_Harmony'!K22+'5C1AJ_Athlos'!K22+'5C1AG_Collegiate'!K22+'5C1M_GEOMidCity'!K22+'5C1AK_NxtGen'!K22+'5C1AL_RedRiver'!K22+'5C1AM_Williams'!K22+'5C1AN_StLandry'!K22</f>
        <v>0</v>
      </c>
      <c r="L22" s="201">
        <f>'5C1B_DArbonne'!L22+'5C1A_Madison'!L22+'5C1C_IntlHigh'!L22+'5C3_UnvView'!L22+'5C1F_LCCharter'!L22+'5C1E_LFNO'!L22+'5C1D_NOMMA'!L22+'5C1AE_NobleMinds'!L22+'5C1J_JCFAEast'!L22+'5C1Q_Advantage'!L22+'5C1AF_JCFA-Laf'!L22+'5C1W_Willow'!L22+'5C1Z_LincolnPrep'!L22+'5C1R_Iberville'!L22+'5C1N_Delta'!L22+'5C1S_LCColPrep'!L22+'5C1T_Northeast'!L22+'5C1U_AcadianaRen'!L22+'5C1I_LAKey'!L22+'5C1V_LafRen'!L22+'5C1O_Impact'!L22+'5C2_LAVCA'!L22+'5C1H_Southwest'!L22+'5C1G_JSClark'!L22+'5C1Y_GEOPrep'!L22+'5C1AI_Harmony'!L22+'5C1AJ_Athlos'!L22+'5C1AG_Collegiate'!L22+'5C1M_GEOMidCity'!L22+'5C1AK_NxtGen'!L22+'5C1AL_RedRiver'!L22+'5C1AM_Williams'!L22+'5C1AN_StLandry'!L22</f>
        <v>0</v>
      </c>
      <c r="M22" s="199">
        <f>'9_Per Pupil Summary'!K21</f>
        <v>1938.5446360449409</v>
      </c>
      <c r="N22" s="200">
        <f>'5C1B_DArbonne'!N22+'5C1A_Madison'!N22+'5C1C_IntlHigh'!N22+'5C3_UnvView'!N22+'5C1F_LCCharter'!N22+'5C1E_LFNO'!N22+'5C1D_NOMMA'!N22+'5C1AE_NobleMinds'!N22+'5C1J_JCFAEast'!N22+'5C1Q_Advantage'!N22+'5C1AF_JCFA-Laf'!N22+'5C1W_Willow'!N22+'5C1Z_LincolnPrep'!N22+'5C1R_Iberville'!N22+'5C1N_Delta'!N22+'5C1S_LCColPrep'!N22+'5C1T_Northeast'!N22+'5C1U_AcadianaRen'!N22+'5C1I_LAKey'!N22+'5C1V_LafRen'!N22+'5C1O_Impact'!N22+'5C2_LAVCA'!N22+'5C1H_Southwest'!N22+'5C1G_JSClark'!N22+'5C1Y_GEOPrep'!N22+'5C1AI_Harmony'!N22+'5C1AJ_Athlos'!N22+'5C1AG_Collegiate'!N22+'5C1M_GEOMidCity'!N22+'5C1AK_NxtGen'!N22+'5C1AL_RedRiver'!N22+'5C1AM_Williams'!N22+'5C1AN_StLandry'!N22</f>
        <v>0</v>
      </c>
      <c r="O22" s="201">
        <f>'5C1B_DArbonne'!O22+'5C1A_Madison'!O22+'5C1C_IntlHigh'!O22+'5C3_UnvView'!O22+'5C1F_LCCharter'!O22+'5C1E_LFNO'!O22+'5C1D_NOMMA'!O22+'5C1AE_NobleMinds'!O22+'5C1J_JCFAEast'!O22+'5C1Q_Advantage'!O22+'5C1AF_JCFA-Laf'!O22+'5C1W_Willow'!O22+'5C1Z_LincolnPrep'!O22+'5C1R_Iberville'!O22+'5C1N_Delta'!O22+'5C1S_LCColPrep'!O22+'5C1T_Northeast'!O22+'5C1U_AcadianaRen'!O22+'5C1I_LAKey'!O22+'5C1V_LafRen'!O22+'5C1O_Impact'!O22+'5C2_LAVCA'!O22+'5C1H_Southwest'!O22+'5C1G_JSClark'!O22+'5C1Y_GEOPrep'!O22+'5C1AI_Harmony'!O22+'5C1AJ_Athlos'!O22+'5C1AG_Collegiate'!O22+'5C1M_GEOMidCity'!O22+'5C1AK_NxtGen'!O22+'5C1AL_RedRiver'!O22+'5C1AM_Williams'!O22+'5C1AN_StLandry'!O22</f>
        <v>0</v>
      </c>
      <c r="P22" s="199">
        <f>'9_Per Pupil Summary'!L21</f>
        <v>775.4178544179764</v>
      </c>
      <c r="Q22" s="200">
        <f>'5C1B_DArbonne'!Q22+'5C1A_Madison'!Q22+'5C1C_IntlHigh'!Q22+'5C3_UnvView'!Q22+'5C1F_LCCharter'!Q22+'5C1E_LFNO'!Q22+'5C1D_NOMMA'!Q22+'5C1AE_NobleMinds'!Q22+'5C1J_JCFAEast'!Q22+'5C1Q_Advantage'!Q22+'5C1AF_JCFA-Laf'!Q22+'5C1W_Willow'!Q22+'5C1Z_LincolnPrep'!Q22+'5C1R_Iberville'!Q22+'5C1N_Delta'!Q22+'5C1S_LCColPrep'!Q22+'5C1T_Northeast'!Q22+'5C1U_AcadianaRen'!Q22+'5C1I_LAKey'!Q22+'5C1V_LafRen'!Q22+'5C1O_Impact'!Q22+'5C2_LAVCA'!Q22+'5C1H_Southwest'!Q22+'5C1G_JSClark'!Q22+'5C1Y_GEOPrep'!Q22+'5C1AI_Harmony'!Q22+'5C1AJ_Athlos'!Q22+'5C1AG_Collegiate'!Q22+'5C1M_GEOMidCity'!Q22+'5C1AK_NxtGen'!Q22+'5C1AL_RedRiver'!Q22+'5C1AM_Williams'!Q22+'5C1AN_StLandry'!Q22</f>
        <v>0</v>
      </c>
      <c r="R22" s="202">
        <f>'5C1B_DArbonne'!R22+'5C1A_Madison'!R22+'5C1C_IntlHigh'!R22+'5C3_UnvView'!R22+'5C1F_LCCharter'!R22+'5C1E_LFNO'!R22+'5C1D_NOMMA'!R22+'5C1AE_NobleMinds'!R22+'5C1J_JCFAEast'!R22+'5C1Q_Advantage'!R22+'5C1AF_JCFA-Laf'!R22+'5C1W_Willow'!R22+'5C1Z_LincolnPrep'!R22+'5C1R_Iberville'!R22+'5C1N_Delta'!R22+'5C1S_LCColPrep'!R22+'5C1T_Northeast'!R22+'5C1U_AcadianaRen'!R22+'5C1I_LAKey'!R22+'5C1V_LafRen'!R22+'5C1O_Impact'!R22+'5C2_LAVCA'!R22+'5C1H_Southwest'!R22+'5C1G_JSClark'!R22+'5C1Y_GEOPrep'!R22+'5C1AI_Harmony'!R22+'5C1AJ_Athlos'!R22+'5C1AG_Collegiate'!R22+'5C1M_GEOMidCity'!R22+'5C1AK_NxtGen'!R22+'5C1AL_RedRiver'!R22+'5C1AM_Williams'!R22+'5C1AN_StLandry'!R22</f>
        <v>40788</v>
      </c>
      <c r="S22" s="1102">
        <f>'5C3_UnvView'!S22+'5C2_LAVCA'!S22</f>
        <v>4532</v>
      </c>
      <c r="T22" s="199">
        <f>'5C1B_DArbonne'!S22+'5C1A_Madison'!S22+'5C1C_IntlHigh'!S22+'5C3_UnvView'!T22+'5C1F_LCCharter'!S22+'5C1E_LFNO'!S22+'5C1D_NOMMA'!S22+'5C1AE_NobleMinds'!S22+'5C1J_JCFAEast'!S22+'5C1Q_Advantage'!S22+'5C1AF_JCFA-Laf'!S22+'5C1W_Willow'!S22+'5C1Z_LincolnPrep'!S22+'5C1R_Iberville'!S22+'5C1N_Delta'!S22+'5C1S_LCColPrep'!S22+'5C1T_Northeast'!S22+'5C1U_AcadianaRen'!S22+'5C1I_LAKey'!S22+'5C1V_LafRen'!S22+'5C1O_Impact'!S22+'5C2_LAVCA'!T22+'5C1H_Southwest'!S22+'5C1G_JSClark'!S22+'5C1Y_GEOPrep'!S22+'5C1AI_Harmony'!S22+'5C1AJ_Athlos'!S22+'5C1AG_Collegiate'!S22+'5C1M_GEOMidCity'!S22+'5C1AK_NxtGen'!S22+'5C1AL_RedRiver'!S22+'5C1AM_Williams'!S22+'5C1AN_StLandry'!S22</f>
        <v>40095</v>
      </c>
      <c r="U22" s="199">
        <f>'5C1B_DArbonne'!T22+'5C1A_Madison'!T22+'5C1C_IntlHigh'!T22+'5C3_UnvView'!U22+'5C1F_LCCharter'!T22+'5C1E_LFNO'!T22+'5C1D_NOMMA'!T22+'5C1AE_NobleMinds'!T22+'5C1J_JCFAEast'!T22+'5C1Q_Advantage'!T22+'5C1AF_JCFA-Laf'!T22+'5C1W_Willow'!T22+'5C1Z_LincolnPrep'!T22+'5C1R_Iberville'!T22+'5C1N_Delta'!T22+'5C1S_LCColPrep'!T22+'5C1T_Northeast'!T22+'5C1U_AcadianaRen'!T22+'5C1I_LAKey'!T22+'5C1V_LafRen'!T22+'5C1O_Impact'!T22+'5C2_LAVCA'!U22+'5C1H_Southwest'!T22+'5C1G_JSClark'!T22+'5C1Y_GEOPrep'!T22+'5C1AI_Harmony'!T22+'5C1AJ_Athlos'!T22+'5C1AG_Collegiate'!T22+'5C1M_GEOMidCity'!T22+'5C1AK_NxtGen'!T22+'5C1AL_RedRiver'!T22+'5C1AM_Williams'!T22+'5C1AN_StLandry'!T22</f>
        <v>0</v>
      </c>
      <c r="V22" s="203">
        <f>'5C1B_DArbonne'!U22+'5C1A_Madison'!U22+'5C1C_IntlHigh'!U22+'5C3_UnvView'!V22+'5C1F_LCCharter'!U22+'5C1E_LFNO'!U22+'5C1D_NOMMA'!U22+'5C1AE_NobleMinds'!U22+'5C1J_JCFAEast'!U22+'5C1Q_Advantage'!U22+'5C1AF_JCFA-Laf'!U22+'5C1W_Willow'!U22+'5C1Z_LincolnPrep'!U22+'5C1R_Iberville'!U22+'5C1N_Delta'!U22+'5C1S_LCColPrep'!U22+'5C1T_Northeast'!U22+'5C1U_AcadianaRen'!U22+'5C1I_LAKey'!U22+'5C1V_LafRen'!U22+'5C1O_Impact'!U22+'5C2_LAVCA'!V22+'5C1H_Southwest'!U22+'5C1G_JSClark'!U22+'5C1Y_GEOPrep'!U22+'5C1AI_Harmony'!U22+'5C1AJ_Athlos'!U22+'5C1AG_Collegiate'!U22+'5C1M_GEOMidCity'!U22+'5C1AK_NxtGen'!U22+'5C1AL_RedRiver'!U22+'5C1AM_Williams'!U22+'5C1AN_StLandry'!U22</f>
        <v>0</v>
      </c>
      <c r="W22" s="202">
        <f>'5C1B_DArbonne'!V22+'5C1A_Madison'!V22+'5C1C_IntlHigh'!V22+'5C3_UnvView'!W22+'5C1F_LCCharter'!V22+'5C1E_LFNO'!V22+'5C1D_NOMMA'!V22+'5C1AE_NobleMinds'!V22+'5C1J_JCFAEast'!V22+'5C1Q_Advantage'!V22+'5C1AF_JCFA-Laf'!V22+'5C1W_Willow'!V22+'5C1Z_LincolnPrep'!V22+'5C1R_Iberville'!V22+'5C1N_Delta'!V22+'5C1S_LCColPrep'!V22+'5C1T_Northeast'!V22+'5C1U_AcadianaRen'!V22+'5C1I_LAKey'!V22+'5C1V_LafRen'!V22+'5C1O_Impact'!V22+'5C2_LAVCA'!W22+'5C1H_Southwest'!V22+'5C1G_JSClark'!V22+'5C1Y_GEOPrep'!V22+'5C1AI_Harmony'!V22+'5C1AJ_Athlos'!V22+'5C1AG_Collegiate'!V22+'5C1M_GEOMidCity'!V22+'5C1AK_NxtGen'!V22+'5C1AL_RedRiver'!V22+'5C1AM_Williams'!V22+'5C1AN_StLandry'!V22</f>
        <v>0</v>
      </c>
      <c r="X22" s="200">
        <f>'5C1B_DArbonne'!W22+'5C1A_Madison'!W22+'5C1C_IntlHigh'!W22+'5C3_UnvView'!X22+'5C1F_LCCharter'!W22+'5C1E_LFNO'!W22+'5C1D_NOMMA'!W22+'5C1AE_NobleMinds'!W22+'5C1J_JCFAEast'!W22+'5C1Q_Advantage'!W22+'5C1AF_JCFA-Laf'!W22+'5C1W_Willow'!W22+'5C1Z_LincolnPrep'!W22+'5C1R_Iberville'!W22+'5C1N_Delta'!W22+'5C1S_LCColPrep'!W22+'5C1T_Northeast'!W22+'5C1U_AcadianaRen'!W22+'5C1I_LAKey'!W22+'5C1V_LafRen'!W22+'5C1O_Impact'!W22+'5C2_LAVCA'!X22+'5C1H_Southwest'!W22+'5C1G_JSClark'!W22+'5C1Y_GEOPrep'!W22+'5C1AI_Harmony'!W22+'5C1AJ_Athlos'!W22+'5C1AG_Collegiate'!W22+'5C1M_GEOMidCity'!W22+'5C1AK_NxtGen'!W22+'5C1AL_RedRiver'!W22+'5C1AM_Williams'!W22+'5C1AN_StLandry'!W22</f>
        <v>0</v>
      </c>
      <c r="Y22" s="202">
        <f>'5C1B_DArbonne'!X22+'5C1A_Madison'!X22+'5C1C_IntlHigh'!X22+'5C3_UnvView'!Y22+'5C1F_LCCharter'!X22+'5C1E_LFNO'!X22+'5C1D_NOMMA'!X22+'5C1AE_NobleMinds'!X22+'5C1J_JCFAEast'!X22+'5C1Q_Advantage'!X22+'5C1AF_JCFA-Laf'!X22+'5C1W_Willow'!X22+'5C1Z_LincolnPrep'!X22+'5C1R_Iberville'!X22+'5C1N_Delta'!X22+'5C1S_LCColPrep'!X22+'5C1T_Northeast'!X22+'5C1U_AcadianaRen'!X22+'5C1I_LAKey'!X22+'5C1V_LafRen'!X22+'5C1O_Impact'!X22+'5C2_LAVCA'!Y22+'5C1H_Southwest'!X22+'5C1G_JSClark'!X22+'5C1Y_GEOPrep'!X22+'5C1AI_Harmony'!X22+'5C1AJ_Athlos'!X22+'5C1AG_Collegiate'!X22+'5C1M_GEOMidCity'!X22+'5C1AK_NxtGen'!X22+'5C1AL_RedRiver'!X22+'5C1AM_Williams'!X22+'5C1AN_StLandry'!X22</f>
        <v>0</v>
      </c>
      <c r="Z22" s="199">
        <f>'5C1B_DArbonne'!Y22+'5C1A_Madison'!Y22+'5C1C_IntlHigh'!Y22+'5C3_UnvView'!Z22+'5C1F_LCCharter'!Y22+'5C1E_LFNO'!Y22+'5C1D_NOMMA'!Y22+'5C1AE_NobleMinds'!Y22+'5C1J_JCFAEast'!Y22+'5C1Q_Advantage'!Y22+'5C1AF_JCFA-Laf'!Y22+'5C1W_Willow'!Y22+'5C1Z_LincolnPrep'!Y22+'5C1R_Iberville'!Y22+'5C1N_Delta'!Y22+'5C1S_LCColPrep'!Y22+'5C1T_Northeast'!Y22+'5C1U_AcadianaRen'!Y22+'5C1I_LAKey'!Y22+'5C1V_LafRen'!Y22+'5C1O_Impact'!Y22+'5C2_LAVCA'!Z22+'5C1H_Southwest'!Y22+'5C1G_JSClark'!Y22+'5C1Y_GEOPrep'!Y22+'5C1AI_Harmony'!Y22+'5C1AJ_Athlos'!Y22+'5C1AG_Collegiate'!Y22+'5C1M_GEOMidCity'!Y22+'5C1AK_NxtGen'!Y22+'5C1AL_RedRiver'!Y22+'5C1AM_Williams'!Y22+'5C1AN_StLandry'!Y22</f>
        <v>0</v>
      </c>
      <c r="AA22" s="202">
        <f>'5C1B_DArbonne'!Z22+'5C1A_Madison'!Z22+'5C1C_IntlHigh'!Z22+'5C3_UnvView'!AA22+'5C1F_LCCharter'!Z22+'5C1E_LFNO'!Z22+'5C1D_NOMMA'!Z22+'5C1AE_NobleMinds'!Z22+'5C1J_JCFAEast'!Z22+'5C1Q_Advantage'!Z22+'5C1AF_JCFA-Laf'!Z22+'5C1W_Willow'!Z22+'5C1Z_LincolnPrep'!Z22+'5C1R_Iberville'!Z22+'5C1N_Delta'!Z22+'5C1S_LCColPrep'!Z22+'5C1T_Northeast'!Z22+'5C1U_AcadianaRen'!Z22+'5C1I_LAKey'!Z22+'5C1V_LafRen'!Z22+'5C1O_Impact'!Z22+'5C2_LAVCA'!AA22+'5C1H_Southwest'!Z22+'5C1G_JSClark'!Z22+'5C1Y_GEOPrep'!Z22+'5C1AI_Harmony'!Z22+'5C1AJ_Athlos'!Z22+'5C1AG_Collegiate'!Z22+'5C1M_GEOMidCity'!Z22+'5C1AK_NxtGen'!Z22+'5C1AL_RedRiver'!Z22+'5C1AM_Williams'!Z22+'5C1AN_StLandry'!Z22</f>
        <v>0</v>
      </c>
      <c r="AB22" s="199">
        <f>'5C1B_DArbonne'!AA22+'5C1A_Madison'!AA22+'5C1C_IntlHigh'!AA22+'5C3_UnvView'!AB22+'5C1F_LCCharter'!AA22+'5C1E_LFNO'!AA22+'5C1D_NOMMA'!AA22+'5C1AE_NobleMinds'!AA22+'5C1J_JCFAEast'!AA22+'5C1Q_Advantage'!AA22+'5C1AF_JCFA-Laf'!AA22+'5C1W_Willow'!AA22+'5C1Z_LincolnPrep'!AA22+'5C1R_Iberville'!AA22+'5C1N_Delta'!AA22+'5C1S_LCColPrep'!AA22+'5C1T_Northeast'!AA22+'5C1U_AcadianaRen'!AA22+'5C1I_LAKey'!AA22+'5C1V_LafRen'!AA22+'5C1O_Impact'!AA22+'5C2_LAVCA'!AB22+'5C1H_Southwest'!AA22+'5C1G_JSClark'!AA22+'5C1Y_GEOPrep'!AA22+'5C1AI_Harmony'!AA22+'5C1AJ_Athlos'!AA22+'5C1AG_Collegiate'!AA22+'5C1M_GEOMidCity'!AA22+'5C1AK_NxtGen'!AA22+'5C1AL_RedRiver'!AA22+'5C1AM_Williams'!AA22+'5C1AN_StLandry'!AA22</f>
        <v>0</v>
      </c>
      <c r="AC22" s="199">
        <f>'5C1B_DArbonne'!AB22+'5C1A_Madison'!AB22+'5C1C_IntlHigh'!AB22+'5C3_UnvView'!AC22+'5C1F_LCCharter'!AB22+'5C1E_LFNO'!AB22+'5C1D_NOMMA'!AB22+'5C1AE_NobleMinds'!AB22+'5C1J_JCFAEast'!AB22+'5C1Q_Advantage'!AB22+'5C1AF_JCFA-Laf'!AB22+'5C1W_Willow'!AB22+'5C1Z_LincolnPrep'!AB22+'5C1R_Iberville'!AB22+'5C1N_Delta'!AB22+'5C1S_LCColPrep'!AB22+'5C1T_Northeast'!AB22+'5C1U_AcadianaRen'!AB22+'5C1I_LAKey'!AB22+'5C1V_LafRen'!AB22+'5C1O_Impact'!AB22+'5C2_LAVCA'!AC22+'5C1H_Southwest'!AB22+'5C1G_JSClark'!AB22+'5C1Y_GEOPrep'!AB22+'5C1AI_Harmony'!AB22+'5C1AJ_Athlos'!AB22+'5C1AG_Collegiate'!AB22+'5C1M_GEOMidCity'!AB22+'5C1AK_NxtGen'!AB22+'5C1AL_RedRiver'!AB22+'5C1AM_Williams'!AB22+'5C1AN_StLandry'!AB22</f>
        <v>0</v>
      </c>
      <c r="AD22" s="202">
        <f>'5C1B_DArbonne'!AC22+'5C1A_Madison'!AC22+'5C1C_IntlHigh'!AC22+'5C3_UnvView'!AD22+'5C1F_LCCharter'!AC22+'5C1E_LFNO'!AC22+'5C1D_NOMMA'!AC22+'5C1AE_NobleMinds'!AC22+'5C1J_JCFAEast'!AC22+'5C1Q_Advantage'!AC22+'5C1AF_JCFA-Laf'!AC22+'5C1W_Willow'!AC22+'5C1Z_LincolnPrep'!AC22+'5C1R_Iberville'!AC22+'5C1N_Delta'!AC22+'5C1S_LCColPrep'!AC22+'5C1T_Northeast'!AC22+'5C1U_AcadianaRen'!AC22+'5C1I_LAKey'!AC22+'5C1V_LafRen'!AC22+'5C1O_Impact'!AC22+'5C2_LAVCA'!AD22+'5C1H_Southwest'!AC22+'5C1G_JSClark'!AC22+'5C1Y_GEOPrep'!AC22+'5C1AI_Harmony'!AC22+'5C1AJ_Athlos'!AC22+'5C1AG_Collegiate'!AC22+'5C1M_GEOMidCity'!AC22+'5C1AK_NxtGen'!AC22+'5C1AL_RedRiver'!AC22+'5C1AM_Williams'!AC22+'5C1AN_StLandry'!AC22</f>
        <v>0</v>
      </c>
      <c r="AE22" s="204">
        <f>'5C1B_DArbonne'!AD22+'5C1A_Madison'!AD22+'5C1C_IntlHigh'!AD22+'5C3_UnvView'!AE22+'5C1F_LCCharter'!AD22+'5C1E_LFNO'!AD22+'5C1D_NOMMA'!AD22+'5C1AE_NobleMinds'!AD22+'5C1J_JCFAEast'!AD22+'5C1Q_Advantage'!AD22+'5C1AF_JCFA-Laf'!AD22+'5C1W_Willow'!AD22+'5C1Z_LincolnPrep'!AD22+'5C1R_Iberville'!AD22+'5C1N_Delta'!AD22+'5C1S_LCColPrep'!AD22+'5C1T_Northeast'!AD22+'5C1U_AcadianaRen'!AD22+'5C1I_LAKey'!AD22+'5C1V_LafRen'!AD22+'5C1O_Impact'!AD22+'5C2_LAVCA'!AE22+'5C1H_Southwest'!AD22+'5C1G_JSClark'!AD22+'5C1Y_GEOPrep'!AD22+'5C1AI_Harmony'!AD22+'5C1AJ_Athlos'!AD22+'5C1AG_Collegiate'!AD22+'5C1M_GEOMidCity'!AD22+'5C1AK_NxtGen'!AD22+'5C1AL_RedRiver'!AD22+'5C1AM_Williams'!AD22+'5C1AN_StLandry'!AD22</f>
        <v>0</v>
      </c>
      <c r="AF22" s="205">
        <f>'9_Per Pupil Summary'!N21</f>
        <v>14059</v>
      </c>
      <c r="AG22" s="206">
        <f>'5C1B_DArbonne'!AF22+'5C1A_Madison'!AF22+'5C1C_IntlHigh'!AF22+'5C3_UnvView'!AG22+'5C1F_LCCharter'!AF22+'5C1E_LFNO'!AF22+'5C1D_NOMMA'!AF22+'5C1AE_NobleMinds'!AF22+'5C1J_JCFAEast'!AF22+'5C1Q_Advantage'!AF22+'5C1AF_JCFA-Laf'!AF22+'5C1W_Willow'!AF22+'5C1Z_LincolnPrep'!AF22+'5C1R_Iberville'!AF22+'5C1N_Delta'!AF22+'5C1S_LCColPrep'!AF22+'5C1T_Northeast'!AF22+'5C1U_AcadianaRen'!AF22+'5C1I_LAKey'!AF22+'5C1V_LafRen'!AF22+'5C1O_Impact'!AF22+'5C2_LAVCA'!AG22+'5C1H_Southwest'!AF22+'5C1G_JSClark'!AF22+'5C1Y_GEOPrep'!AF22+'5C1AI_Harmony'!AF22+'5C1AJ_Athlos'!AF22+'5C1AG_Collegiate'!AF22+'5C1M_GEOMidCity'!AF22+'5C1AK_NxtGen'!AF22+'5C1AL_RedRiver'!AF22+'5C1AM_Williams'!AF22+'5C1AN_StLandry'!AF22</f>
        <v>0</v>
      </c>
      <c r="AH22" s="198">
        <f>'5C1B_DArbonne'!AG22+'5C1A_Madison'!AG22+'5C1C_IntlHigh'!AG22+'5C3_UnvView'!AH22+'5C1F_LCCharter'!AG22+'5C1E_LFNO'!AG22+'5C1D_NOMMA'!AG22+'5C1AE_NobleMinds'!AG22+'5C1J_JCFAEast'!AG22+'5C1Q_Advantage'!AG22+'5C1AF_JCFA-Laf'!AG22+'5C1W_Willow'!AG22+'5C1Z_LincolnPrep'!AG22+'5C1R_Iberville'!AG22+'5C1N_Delta'!AG22+'5C1S_LCColPrep'!AG22+'5C1T_Northeast'!AG22+'5C1U_AcadianaRen'!AG22+'5C1I_LAKey'!AG22+'5C1V_LafRen'!AG22+'5C1O_Impact'!AG22+'5C2_LAVCA'!AH22+'5C1H_Southwest'!AG22+'5C1G_JSClark'!AG22+'5C1Y_GEOPrep'!AG22+'5C1AI_Harmony'!AG22+'5C1AJ_Athlos'!AG22+'5C1AG_Collegiate'!AG22+'5C1M_GEOMidCity'!AG22+'5C1AK_NxtGen'!AG22+'5C1AL_RedRiver'!AG22+'5C1AM_Williams'!AG22+'5C1AN_StLandry'!AG22</f>
        <v>0</v>
      </c>
      <c r="AI22" s="205">
        <f>'5C1B_DArbonne'!AH22+'5C1A_Madison'!AH22+'5C1C_IntlHigh'!AH22+'5C3_UnvView'!AI22+'5C1F_LCCharter'!AH22+'5C1E_LFNO'!AH22+'5C1D_NOMMA'!AH22+'5C1AE_NobleMinds'!AH22+'5C1J_JCFAEast'!AH22+'5C1Q_Advantage'!AH22+'5C1AF_JCFA-Laf'!AH22+'5C1W_Willow'!AH22+'5C1Z_LincolnPrep'!AH22+'5C1R_Iberville'!AH22+'5C1N_Delta'!AH22+'5C1S_LCColPrep'!AH22+'5C1T_Northeast'!AH22+'5C1U_AcadianaRen'!AH22+'5C1I_LAKey'!AH22+'5C1V_LafRen'!AH22+'5C1O_Impact'!AH22+'5C2_LAVCA'!AI22+'5C1H_Southwest'!AH22+'5C1G_JSClark'!AH22+'5C1Y_GEOPrep'!AH22+'5C1AI_Harmony'!AH22+'5C1AJ_Athlos'!AH22+'5C1AG_Collegiate'!AH22+'5C1M_GEOMidCity'!AH22+'5C1AK_NxtGen'!AH22+'5C1AL_RedRiver'!AH22+'5C1AM_Williams'!AH22+'5C1AN_StLandry'!AH22</f>
        <v>0</v>
      </c>
      <c r="AJ22" s="198">
        <f>'5C1B_DArbonne'!AI22+'5C1A_Madison'!AI22+'5C1C_IntlHigh'!AI22+'5C3_UnvView'!AJ22+'5C1F_LCCharter'!AI22+'5C1E_LFNO'!AI22+'5C1D_NOMMA'!AI22+'5C1AE_NobleMinds'!AI22+'5C1J_JCFAEast'!AI22+'5C1Q_Advantage'!AI22+'5C1AF_JCFA-Laf'!AI22+'5C1W_Willow'!AI22+'5C1Z_LincolnPrep'!AI22+'5C1R_Iberville'!AI22+'5C1N_Delta'!AI22+'5C1S_LCColPrep'!AI22+'5C1T_Northeast'!AI22+'5C1U_AcadianaRen'!AI22+'5C1I_LAKey'!AI22+'5C1V_LafRen'!AI22+'5C1O_Impact'!AI22+'5C2_LAVCA'!AJ22+'5C1H_Southwest'!AI22+'5C1G_JSClark'!AI22+'5C1Y_GEOPrep'!AI22+'5C1AI_Harmony'!AI22+'5C1AJ_Athlos'!AI22+'5C1AG_Collegiate'!AI22+'5C1M_GEOMidCity'!AI22+'5C1AK_NxtGen'!AI22+'5C1AL_RedRiver'!AI22+'5C1AM_Williams'!AI22+'5C1AN_StLandry'!AI22</f>
        <v>0</v>
      </c>
      <c r="AK22" s="207">
        <f>'5C1B_DArbonne'!AJ22+'5C1A_Madison'!AJ22+'5C1C_IntlHigh'!AJ22+'5C3_UnvView'!AK22+'5C1F_LCCharter'!AJ22+'5C1E_LFNO'!AJ22+'5C1D_NOMMA'!AJ22+'5C1AE_NobleMinds'!AJ22+'5C1J_JCFAEast'!AJ22+'5C1Q_Advantage'!AJ22+'5C1AF_JCFA-Laf'!AJ22+'5C1W_Willow'!AJ22+'5C1Z_LincolnPrep'!AJ22+'5C1R_Iberville'!AJ22+'5C1N_Delta'!AJ22+'5C1S_LCColPrep'!AJ22+'5C1T_Northeast'!AJ22+'5C1U_AcadianaRen'!AJ22+'5C1I_LAKey'!AJ22+'5C1V_LafRen'!AJ22+'5C1O_Impact'!AJ22+'5C2_LAVCA'!AK22+'5C1H_Southwest'!AJ22+'5C1G_JSClark'!AJ22+'5C1Y_GEOPrep'!AJ22+'5C1AI_Harmony'!AJ22+'5C1AJ_Athlos'!AJ22+'5C1AG_Collegiate'!AJ22+'5C1M_GEOMidCity'!AJ22+'5C1AK_NxtGen'!AJ22+'5C1AL_RedRiver'!AJ22+'5C1AM_Williams'!AJ22+'5C1AN_StLandry'!AJ22</f>
        <v>0</v>
      </c>
      <c r="AL22" s="208">
        <f>'5C1B_DArbonne'!AK22+'5C1A_Madison'!AK22+'5C1C_IntlHigh'!AK22+'5C3_UnvView'!AL22+'5C1F_LCCharter'!AK22+'5C1E_LFNO'!AK22+'5C1D_NOMMA'!AK22+'5C1AE_NobleMinds'!AK22+'5C1J_JCFAEast'!AK22+'5C1Q_Advantage'!AK22+'5C1AF_JCFA-Laf'!AK22+'5C1W_Willow'!AK22+'5C1Z_LincolnPrep'!AK22+'5C1R_Iberville'!AK22+'5C1N_Delta'!AK22+'5C1S_LCColPrep'!AK22+'5C1T_Northeast'!AK22+'5C1U_AcadianaRen'!AK22+'5C1I_LAKey'!AK22+'5C1V_LafRen'!AK22+'5C1O_Impact'!AK22+'5C2_LAVCA'!AL22+'5C1H_Southwest'!AK22+'5C1G_JSClark'!AK22+'5C1Y_GEOPrep'!AK22+'5C1AI_Harmony'!AK22+'5C1AJ_Athlos'!AK22+'5C1AG_Collegiate'!AK22+'5C1M_GEOMidCity'!AK22+'5C1AK_NxtGen'!AK22+'5C1AL_RedRiver'!AK22+'5C1AM_Williams'!AK22+'5C1AN_StLandry'!AK22</f>
        <v>0</v>
      </c>
      <c r="AM22" s="206">
        <f>'5C1B_DArbonne'!AL22+'5C1A_Madison'!AL22+'5C1C_IntlHigh'!AL22+'5C3_UnvView'!AM22+'5C1F_LCCharter'!AL22+'5C1E_LFNO'!AL22+'5C1D_NOMMA'!AL22+'5C1AE_NobleMinds'!AL22+'5C1J_JCFAEast'!AL22+'5C1Q_Advantage'!AL22+'5C1AF_JCFA-Laf'!AL22+'5C1W_Willow'!AL22+'5C1Z_LincolnPrep'!AL22+'5C1R_Iberville'!AL22+'5C1N_Delta'!AL22+'5C1S_LCColPrep'!AL22+'5C1T_Northeast'!AL22+'5C1U_AcadianaRen'!AL22+'5C1I_LAKey'!AL22+'5C1V_LafRen'!AL22+'5C1O_Impact'!AL22+'5C2_LAVCA'!AM22+'5C1H_Southwest'!AL22+'5C1G_JSClark'!AL22+'5C1Y_GEOPrep'!AL22+'5C1AI_Harmony'!AL22+'5C1AJ_Athlos'!AL22+'5C1AG_Collegiate'!AL22+'5C1M_GEOMidCity'!AL22+'5C1AK_NxtGen'!AL22+'5C1AL_RedRiver'!AL22+'5C1AM_Williams'!AL22+'5C1AN_StLandry'!AL22</f>
        <v>423879</v>
      </c>
      <c r="AN22" s="209">
        <f>'5C1B_DArbonne'!AM22+'5C1A_Madison'!AM22+'5C1C_IntlHigh'!AM22+'5C3_UnvView'!AN22+'5C1F_LCCharter'!AM22+'5C1E_LFNO'!AM22+'5C1D_NOMMA'!AM22+'5C1AE_NobleMinds'!AM22+'5C1J_JCFAEast'!AM22+'5C1Q_Advantage'!AM22+'5C1AF_JCFA-Laf'!AM22+'5C1W_Willow'!AM22+'5C1Z_LincolnPrep'!AM22+'5C1R_Iberville'!AM22+'5C1N_Delta'!AM22+'5C1S_LCColPrep'!AM22+'5C1T_Northeast'!AM22+'5C1U_AcadianaRen'!AM22+'5C1I_LAKey'!AM22+'5C1V_LafRen'!AM22+'5C1O_Impact'!AM22+'5C2_LAVCA'!AN22+'5C1H_Southwest'!AM22+'5C1G_JSClark'!AM22+'5C1Y_GEOPrep'!AM22+'5C1AI_Harmony'!AM22+'5C1AJ_Athlos'!AM22+'5C1AG_Collegiate'!AM22+'5C1M_GEOMidCity'!AM22+'5C1AK_NxtGen'!AM22+'5C1AL_RedRiver'!AM22+'5C1AM_Williams'!AM22+'5C1AN_StLandry'!AM22</f>
        <v>-1059</v>
      </c>
      <c r="AO22" s="206">
        <f>'5C1B_DArbonne'!AN22+'5C1A_Madison'!AN22+'5C1C_IntlHigh'!AN22+'5C3_UnvView'!AO22+'5C1F_LCCharter'!AN22+'5C1E_LFNO'!AN22+'5C1D_NOMMA'!AN22+'5C1AE_NobleMinds'!AN22+'5C1J_JCFAEast'!AN22+'5C1Q_Advantage'!AN22+'5C1AF_JCFA-Laf'!AN22+'5C1W_Willow'!AN22+'5C1Z_LincolnPrep'!AN22+'5C1R_Iberville'!AN22+'5C1N_Delta'!AN22+'5C1S_LCColPrep'!AN22+'5C1T_Northeast'!AN22+'5C1U_AcadianaRen'!AN22+'5C1I_LAKey'!AN22+'5C1V_LafRen'!AN22+'5C1O_Impact'!AN22+'5C2_LAVCA'!AO22+'5C1H_Southwest'!AN22+'5C1G_JSClark'!AN22+'5C1Y_GEOPrep'!AN22+'5C1AI_Harmony'!AN22+'5C1AJ_Athlos'!AN22+'5C1AG_Collegiate'!AN22+'5C1M_GEOMidCity'!AN22+'5C1AK_NxtGen'!AN22+'5C1AL_RedRiver'!AN22+'5C1AM_Williams'!AN22+'5C1AN_StLandry'!AN22</f>
        <v>0</v>
      </c>
      <c r="AP22" s="207">
        <f>'5C1B_DArbonne'!AO22+'5C1A_Madison'!AO22+'5C1C_IntlHigh'!AO22+'5C3_UnvView'!AP22+'5C1F_LCCharter'!AO22+'5C1E_LFNO'!AO22+'5C1D_NOMMA'!AO22+'5C1AE_NobleMinds'!AO22+'5C1J_JCFAEast'!AO22+'5C1Q_Advantage'!AO22+'5C1AF_JCFA-Laf'!AO22+'5C1W_Willow'!AO22+'5C1Z_LincolnPrep'!AO22+'5C1R_Iberville'!AO22+'5C1N_Delta'!AO22+'5C1S_LCColPrep'!AO22+'5C1T_Northeast'!AO22+'5C1U_AcadianaRen'!AO22+'5C1I_LAKey'!AO22+'5C1V_LafRen'!AO22+'5C1O_Impact'!AO22+'5C2_LAVCA'!AP22+'5C1H_Southwest'!AO22+'5C1G_JSClark'!AO22+'5C1Y_GEOPrep'!AO22+'5C1AI_Harmony'!AO22+'5C1AJ_Athlos'!AO22+'5C1AG_Collegiate'!AO22+'5C1M_GEOMidCity'!AO22+'5C1AK_NxtGen'!AO22+'5C1AL_RedRiver'!AO22+'5C1AM_Williams'!AO22+'5C1AN_StLandry'!AO22</f>
        <v>0</v>
      </c>
      <c r="AQ22" s="206">
        <f>'5C1B_DArbonne'!AP22+'5C1A_Madison'!AP22+'5C1C_IntlHigh'!AP22+'5C3_UnvView'!AQ22+'5C1F_LCCharter'!AP22+'5C1E_LFNO'!AP22+'5C1D_NOMMA'!AP22+'5C1AE_NobleMinds'!AP22+'5C1J_JCFAEast'!AP22+'5C1Q_Advantage'!AP22+'5C1AF_JCFA-Laf'!AP22+'5C1W_Willow'!AP22+'5C1Z_LincolnPrep'!AP22+'5C1R_Iberville'!AP22+'5C1N_Delta'!AP22+'5C1S_LCColPrep'!AP22+'5C1T_Northeast'!AP22+'5C1U_AcadianaRen'!AP22+'5C1I_LAKey'!AP22+'5C1V_LafRen'!AP22+'5C1O_Impact'!AP22+'5C2_LAVCA'!AQ22+'5C1H_Southwest'!AP22+'5C1G_JSClark'!AP22+'5C1Y_GEOPrep'!AP22+'5C1AI_Harmony'!AP22+'5C1AJ_Athlos'!AP22+'5C1AG_Collegiate'!AP22+'5C1M_GEOMidCity'!AP22+'5C1AK_NxtGen'!AP22+'5C1AL_RedRiver'!AP22+'5C1AM_Williams'!AP22+'5C1AN_StLandry'!AP22</f>
        <v>422820</v>
      </c>
      <c r="AR22" s="207">
        <f>'5C1B_DArbonne'!AQ22+'5C1A_Madison'!AQ22+'5C1C_IntlHigh'!AQ22+'5C3_UnvView'!AR22+'5C1F_LCCharter'!AQ22+'5C1E_LFNO'!AQ22+'5C1D_NOMMA'!AQ22+'5C1AE_NobleMinds'!AQ22+'5C1J_JCFAEast'!AQ22+'5C1Q_Advantage'!AQ22+'5C1AF_JCFA-Laf'!AQ22+'5C1W_Willow'!AQ22+'5C1Z_LincolnPrep'!AQ22+'5C1R_Iberville'!AQ22+'5C1N_Delta'!AQ22+'5C1S_LCColPrep'!AQ22+'5C1T_Northeast'!AQ22+'5C1U_AcadianaRen'!AQ22+'5C1I_LAKey'!AQ22+'5C1V_LafRen'!AQ22+'5C1O_Impact'!AQ22+'5C2_LAVCA'!AR22+'5C1H_Southwest'!AQ22+'5C1G_JSClark'!AQ22+'5C1Y_GEOPrep'!AQ22+'5C1AI_Harmony'!AQ22+'5C1AJ_Athlos'!AQ22+'5C1AG_Collegiate'!AQ22+'5C1M_GEOMidCity'!AQ22+'5C1AK_NxtGen'!AQ22+'5C1AL_RedRiver'!AQ22+'5C1AM_Williams'!AQ22+'5C1AN_StLandry'!AQ22</f>
        <v>0</v>
      </c>
      <c r="AS22" s="207">
        <f>'5C1B_DArbonne'!AR22+'5C1A_Madison'!AR22+'5C1C_IntlHigh'!AR22+'5C3_UnvView'!AS22+'5C1F_LCCharter'!AR22+'5C1E_LFNO'!AR22+'5C1D_NOMMA'!AR22+'5C1AE_NobleMinds'!AR22+'5C1J_JCFAEast'!AR22+'5C1Q_Advantage'!AR22+'5C1AF_JCFA-Laf'!AR22+'5C1W_Willow'!AR22+'5C1Z_LincolnPrep'!AR22+'5C1R_Iberville'!AR22+'5C1N_Delta'!AR22+'5C1S_LCColPrep'!AR22+'5C1T_Northeast'!AR22+'5C1U_AcadianaRen'!AR22+'5C1I_LAKey'!AR22+'5C1V_LafRen'!AR22+'5C1O_Impact'!AR22+'5C2_LAVCA'!AS22+'5C1H_Southwest'!AR22+'5C1G_JSClark'!AR22+'5C1Y_GEOPrep'!AR22+'5C1AI_Harmony'!AR22+'5C1AJ_Athlos'!AR22+'5C1AG_Collegiate'!AR22+'5C1M_GEOMidCity'!AR22+'5C1AK_NxtGen'!AR22+'5C1AL_RedRiver'!AR22+'5C1AM_Williams'!AR22+'5C1AN_StLandry'!AR22</f>
        <v>0</v>
      </c>
      <c r="AT22" s="206">
        <f>'5C1B_DArbonne'!AS22+'5C1A_Madison'!AS22+'5C1C_IntlHigh'!AS22+'5C3_UnvView'!AT22+'5C1F_LCCharter'!AS22+'5C1E_LFNO'!AS22+'5C1D_NOMMA'!AS22+'5C1AE_NobleMinds'!AS22+'5C1J_JCFAEast'!AS22+'5C1Q_Advantage'!AS22+'5C1AF_JCFA-Laf'!AS22+'5C1W_Willow'!AS22+'5C1Z_LincolnPrep'!AS22+'5C1R_Iberville'!AS22+'5C1N_Delta'!AS22+'5C1S_LCColPrep'!AS22+'5C1T_Northeast'!AS22+'5C1U_AcadianaRen'!AS22+'5C1I_LAKey'!AS22+'5C1V_LafRen'!AS22+'5C1O_Impact'!AS22+'5C2_LAVCA'!AT22+'5C1H_Southwest'!AS22+'5C1G_JSClark'!AS22+'5C1Y_GEOPrep'!AS22+'5C1AI_Harmony'!AS22+'5C1AJ_Athlos'!AS22+'5C1AG_Collegiate'!AS22+'5C1M_GEOMidCity'!AS22+'5C1AK_NxtGen'!AS22+'5C1AL_RedRiver'!AS22+'5C1AM_Williams'!AS22+'5C1AN_StLandry'!AS22</f>
        <v>68725</v>
      </c>
      <c r="AU22" s="800">
        <f t="shared" si="2"/>
        <v>422820</v>
      </c>
      <c r="AV22" s="801">
        <f t="shared" si="3"/>
        <v>68725</v>
      </c>
      <c r="AW22" s="200">
        <f>'5C1B_DArbonne'!AV22+'5C1A_Madison'!AV22+'5C1C_IntlHigh'!AV22+'5C3_UnvView'!AW22+'5C1F_LCCharter'!AV22+'5C1E_LFNO'!AV22+'5C1D_NOMMA'!AV22+'5C1AE_NobleMinds'!AV22+'5C1J_JCFAEast'!AV22+'5C1Q_Advantage'!AV22+'5C1AF_JCFA-Laf'!AV22+'5C1W_Willow'!AV22+'5C1Z_LincolnPrep'!AV22+'5C1R_Iberville'!AV22+'5C1N_Delta'!AV22+'5C1S_LCColPrep'!AV22+'5C1T_Northeast'!AV22+'5C1U_AcadianaRen'!AV22+'5C1I_LAKey'!AV22+'5C1V_LafRen'!AV22+'5C1O_Impact'!AV22+'5C2_LAVCA'!AW22+'5C1H_Southwest'!AV22+'5C1G_JSClark'!AV22+'5C1Y_GEOPrep'!AV22+'5C1AI_Harmony'!AV22+'5C1AJ_Athlos'!AV22+'5C1AG_Collegiate'!AV22+'5C1M_GEOMidCity'!AV22+'5C1AK_NxtGen'!AV22+'5C1AL_RedRiver'!AV22+'5C1AM_Williams'!AV22+'5C1AN_StLandry'!AV22</f>
        <v>1059</v>
      </c>
      <c r="AX22" s="200"/>
      <c r="AY22" s="200">
        <f t="shared" si="4"/>
        <v>1059</v>
      </c>
    </row>
    <row r="23" spans="1:51" ht="16.149999999999999" customHeight="1" x14ac:dyDescent="0.2">
      <c r="A23" s="421">
        <v>17</v>
      </c>
      <c r="B23" s="214" t="s">
        <v>21</v>
      </c>
      <c r="C23" s="215">
        <f>'5C1B_DArbonne'!C23+'5C1A_Madison'!C23+'5C1C_IntlHigh'!C23+'5C3_UnvView'!C23+'5C1F_LCCharter'!C23+'5C1E_LFNO'!C23+'5C1D_NOMMA'!C23+'5C1AE_NobleMinds'!C23+'5C1J_JCFAEast'!C23+'5C1Q_Advantage'!C23+'5C1AF_JCFA-Laf'!C23+'5C1W_Willow'!C23+'5C1Z_LincolnPrep'!C23+'5C1R_Iberville'!C23+'5C1N_Delta'!C23+'5C1S_LCColPrep'!C23+'5C1T_Northeast'!C23+'5C1U_AcadianaRen'!C23+'5C1I_LAKey'!C23+'5C1V_LafRen'!C23+'5C1O_Impact'!C23+'5C2_LAVCA'!C23+'5C1H_Southwest'!C23+'5C1G_JSClark'!C23+'5C1Y_GEOPrep'!C23+'5C1AI_Harmony'!C23+'5C1AJ_Athlos'!C23+'5C1AG_Collegiate'!C23+'5C1M_GEOMidCity'!C23+'5C1AK_NxtGen'!C23+'5C1AL_RedRiver'!C23+'5C1AM_Williams'!C23+'5C1AN_StLandry'!C23</f>
        <v>0</v>
      </c>
      <c r="D23" s="216">
        <f>'9_Per Pupil Summary'!H22</f>
        <v>3577.4646317274514</v>
      </c>
      <c r="E23" s="217">
        <f>'5C1B_DArbonne'!E23+'5C1A_Madison'!E23+'5C1C_IntlHigh'!E23+'5C3_UnvView'!E23+'5C1F_LCCharter'!E23+'5C1E_LFNO'!E23+'5C1D_NOMMA'!E23+'5C1AE_NobleMinds'!E23+'5C1J_JCFAEast'!E23+'5C1Q_Advantage'!E23+'5C1AF_JCFA-Laf'!E23+'5C1W_Willow'!E23+'5C1Z_LincolnPrep'!E23+'5C1R_Iberville'!E23+'5C1N_Delta'!E23+'5C1S_LCColPrep'!E23+'5C1T_Northeast'!E23+'5C1U_AcadianaRen'!E23+'5C1I_LAKey'!E23+'5C1V_LafRen'!E23+'5C1O_Impact'!E23+'5C2_LAVCA'!E23+'5C1H_Southwest'!E23+'5C1G_JSClark'!E23+'5C1Y_GEOPrep'!E23+'5C1AI_Harmony'!E23+'5C1AJ_Athlos'!E23+'5C1AG_Collegiate'!E23+'5C1M_GEOMidCity'!E23+'5C1AK_NxtGen'!E23+'5C1AL_RedRiver'!E23+'5C1AM_Williams'!E23+'5C1AN_StLandry'!E23</f>
        <v>0</v>
      </c>
      <c r="F23" s="218">
        <f>'5C1B_DArbonne'!F23+'5C1A_Madison'!F23+'5C1C_IntlHigh'!F23+'5C3_UnvView'!F23+'5C1F_LCCharter'!F23+'5C1E_LFNO'!F23+'5C1D_NOMMA'!F23+'5C1AE_NobleMinds'!F23+'5C1J_JCFAEast'!F23+'5C1Q_Advantage'!F23+'5C1AF_JCFA-Laf'!F23+'5C1W_Willow'!F23+'5C1Z_LincolnPrep'!F23+'5C1R_Iberville'!F23+'5C1N_Delta'!F23+'5C1S_LCColPrep'!F23+'5C1T_Northeast'!F23+'5C1U_AcadianaRen'!F23+'5C1I_LAKey'!F23+'5C1V_LafRen'!F23+'5C1O_Impact'!F23+'5C2_LAVCA'!F23+'5C1H_Southwest'!F23+'5C1G_JSClark'!F23+'5C1Y_GEOPrep'!F23+'5C1AI_Harmony'!F23+'5C1AJ_Athlos'!F23+'5C1AG_Collegiate'!F23+'5C1M_GEOMidCity'!F23+'5C1AK_NxtGen'!F23+'5C1AL_RedRiver'!F23+'5C1AM_Williams'!F23+'5C1AN_StLandry'!F23</f>
        <v>0</v>
      </c>
      <c r="G23" s="216">
        <f>'9_Per Pupil Summary'!I22</f>
        <v>453.90710111854622</v>
      </c>
      <c r="H23" s="217">
        <f>'5C1B_DArbonne'!H23+'5C1A_Madison'!H23+'5C1C_IntlHigh'!H23+'5C3_UnvView'!H23+'5C1F_LCCharter'!H23+'5C1E_LFNO'!H23+'5C1D_NOMMA'!H23+'5C1AE_NobleMinds'!H23+'5C1J_JCFAEast'!H23+'5C1Q_Advantage'!H23+'5C1AF_JCFA-Laf'!H23+'5C1W_Willow'!H23+'5C1Z_LincolnPrep'!H23+'5C1R_Iberville'!H23+'5C1N_Delta'!H23+'5C1S_LCColPrep'!H23+'5C1T_Northeast'!H23+'5C1U_AcadianaRen'!H23+'5C1I_LAKey'!H23+'5C1V_LafRen'!H23+'5C1O_Impact'!H23+'5C2_LAVCA'!H23+'5C1H_Southwest'!H23+'5C1G_JSClark'!H23+'5C1Y_GEOPrep'!H23+'5C1AI_Harmony'!H23+'5C1AJ_Athlos'!H23+'5C1AG_Collegiate'!H23+'5C1M_GEOMidCity'!H23+'5C1AK_NxtGen'!H23+'5C1AL_RedRiver'!H23+'5C1AM_Williams'!H23+'5C1AN_StLandry'!H23</f>
        <v>0</v>
      </c>
      <c r="I23" s="218">
        <f>'5C1B_DArbonne'!I23+'5C1A_Madison'!I23+'5C1C_IntlHigh'!I23+'5C3_UnvView'!I23+'5C1F_LCCharter'!I23+'5C1E_LFNO'!I23+'5C1D_NOMMA'!I23+'5C1AE_NobleMinds'!I23+'5C1J_JCFAEast'!I23+'5C1Q_Advantage'!I23+'5C1AF_JCFA-Laf'!I23+'5C1W_Willow'!I23+'5C1Z_LincolnPrep'!I23+'5C1R_Iberville'!I23+'5C1N_Delta'!I23+'5C1S_LCColPrep'!I23+'5C1T_Northeast'!I23+'5C1U_AcadianaRen'!I23+'5C1I_LAKey'!I23+'5C1V_LafRen'!I23+'5C1O_Impact'!I23+'5C2_LAVCA'!I23+'5C1H_Southwest'!I23+'5C1G_JSClark'!I23+'5C1Y_GEOPrep'!I23+'5C1AI_Harmony'!I23+'5C1AJ_Athlos'!I23+'5C1AG_Collegiate'!I23+'5C1M_GEOMidCity'!I23+'5C1AK_NxtGen'!I23+'5C1AL_RedRiver'!I23+'5C1AM_Williams'!I23+'5C1AN_StLandry'!I23</f>
        <v>0</v>
      </c>
      <c r="J23" s="216">
        <f>'9_Per Pupil Summary'!J22</f>
        <v>123.79284575960352</v>
      </c>
      <c r="K23" s="217">
        <f>'5C1B_DArbonne'!K23+'5C1A_Madison'!K23+'5C1C_IntlHigh'!K23+'5C3_UnvView'!K23+'5C1F_LCCharter'!K23+'5C1E_LFNO'!K23+'5C1D_NOMMA'!K23+'5C1AE_NobleMinds'!K23+'5C1J_JCFAEast'!K23+'5C1Q_Advantage'!K23+'5C1AF_JCFA-Laf'!K23+'5C1W_Willow'!K23+'5C1Z_LincolnPrep'!K23+'5C1R_Iberville'!K23+'5C1N_Delta'!K23+'5C1S_LCColPrep'!K23+'5C1T_Northeast'!K23+'5C1U_AcadianaRen'!K23+'5C1I_LAKey'!K23+'5C1V_LafRen'!K23+'5C1O_Impact'!K23+'5C2_LAVCA'!K23+'5C1H_Southwest'!K23+'5C1G_JSClark'!K23+'5C1Y_GEOPrep'!K23+'5C1AI_Harmony'!K23+'5C1AJ_Athlos'!K23+'5C1AG_Collegiate'!K23+'5C1M_GEOMidCity'!K23+'5C1AK_NxtGen'!K23+'5C1AL_RedRiver'!K23+'5C1AM_Williams'!K23+'5C1AN_StLandry'!K23</f>
        <v>0</v>
      </c>
      <c r="L23" s="218">
        <f>'5C1B_DArbonne'!L23+'5C1A_Madison'!L23+'5C1C_IntlHigh'!L23+'5C3_UnvView'!L23+'5C1F_LCCharter'!L23+'5C1E_LFNO'!L23+'5C1D_NOMMA'!L23+'5C1AE_NobleMinds'!L23+'5C1J_JCFAEast'!L23+'5C1Q_Advantage'!L23+'5C1AF_JCFA-Laf'!L23+'5C1W_Willow'!L23+'5C1Z_LincolnPrep'!L23+'5C1R_Iberville'!L23+'5C1N_Delta'!L23+'5C1S_LCColPrep'!L23+'5C1T_Northeast'!L23+'5C1U_AcadianaRen'!L23+'5C1I_LAKey'!L23+'5C1V_LafRen'!L23+'5C1O_Impact'!L23+'5C2_LAVCA'!L23+'5C1H_Southwest'!L23+'5C1G_JSClark'!L23+'5C1Y_GEOPrep'!L23+'5C1AI_Harmony'!L23+'5C1AJ_Athlos'!L23+'5C1AG_Collegiate'!L23+'5C1M_GEOMidCity'!L23+'5C1AK_NxtGen'!L23+'5C1AL_RedRiver'!L23+'5C1AM_Williams'!L23+'5C1AN_StLandry'!L23</f>
        <v>0</v>
      </c>
      <c r="M23" s="216">
        <f>'9_Per Pupil Summary'!K22</f>
        <v>3094.8211439900879</v>
      </c>
      <c r="N23" s="217">
        <f>'5C1B_DArbonne'!N23+'5C1A_Madison'!N23+'5C1C_IntlHigh'!N23+'5C3_UnvView'!N23+'5C1F_LCCharter'!N23+'5C1E_LFNO'!N23+'5C1D_NOMMA'!N23+'5C1AE_NobleMinds'!N23+'5C1J_JCFAEast'!N23+'5C1Q_Advantage'!N23+'5C1AF_JCFA-Laf'!N23+'5C1W_Willow'!N23+'5C1Z_LincolnPrep'!N23+'5C1R_Iberville'!N23+'5C1N_Delta'!N23+'5C1S_LCColPrep'!N23+'5C1T_Northeast'!N23+'5C1U_AcadianaRen'!N23+'5C1I_LAKey'!N23+'5C1V_LafRen'!N23+'5C1O_Impact'!N23+'5C2_LAVCA'!N23+'5C1H_Southwest'!N23+'5C1G_JSClark'!N23+'5C1Y_GEOPrep'!N23+'5C1AI_Harmony'!N23+'5C1AJ_Athlos'!N23+'5C1AG_Collegiate'!N23+'5C1M_GEOMidCity'!N23+'5C1AK_NxtGen'!N23+'5C1AL_RedRiver'!N23+'5C1AM_Williams'!N23+'5C1AN_StLandry'!N23</f>
        <v>0</v>
      </c>
      <c r="O23" s="218">
        <f>'5C1B_DArbonne'!O23+'5C1A_Madison'!O23+'5C1C_IntlHigh'!O23+'5C3_UnvView'!O23+'5C1F_LCCharter'!O23+'5C1E_LFNO'!O23+'5C1D_NOMMA'!O23+'5C1AE_NobleMinds'!O23+'5C1J_JCFAEast'!O23+'5C1Q_Advantage'!O23+'5C1AF_JCFA-Laf'!O23+'5C1W_Willow'!O23+'5C1Z_LincolnPrep'!O23+'5C1R_Iberville'!O23+'5C1N_Delta'!O23+'5C1S_LCColPrep'!O23+'5C1T_Northeast'!O23+'5C1U_AcadianaRen'!O23+'5C1I_LAKey'!O23+'5C1V_LafRen'!O23+'5C1O_Impact'!O23+'5C2_LAVCA'!O23+'5C1H_Southwest'!O23+'5C1G_JSClark'!O23+'5C1Y_GEOPrep'!O23+'5C1AI_Harmony'!O23+'5C1AJ_Athlos'!O23+'5C1AG_Collegiate'!O23+'5C1M_GEOMidCity'!O23+'5C1AK_NxtGen'!O23+'5C1AL_RedRiver'!O23+'5C1AM_Williams'!O23+'5C1AN_StLandry'!O23</f>
        <v>0</v>
      </c>
      <c r="P23" s="216">
        <f>'9_Per Pupil Summary'!L22</f>
        <v>1237.9284575960353</v>
      </c>
      <c r="Q23" s="217">
        <f>'5C1B_DArbonne'!Q23+'5C1A_Madison'!Q23+'5C1C_IntlHigh'!Q23+'5C3_UnvView'!Q23+'5C1F_LCCharter'!Q23+'5C1E_LFNO'!Q23+'5C1D_NOMMA'!Q23+'5C1AE_NobleMinds'!Q23+'5C1J_JCFAEast'!Q23+'5C1Q_Advantage'!Q23+'5C1AF_JCFA-Laf'!Q23+'5C1W_Willow'!Q23+'5C1Z_LincolnPrep'!Q23+'5C1R_Iberville'!Q23+'5C1N_Delta'!Q23+'5C1S_LCColPrep'!Q23+'5C1T_Northeast'!Q23+'5C1U_AcadianaRen'!Q23+'5C1I_LAKey'!Q23+'5C1V_LafRen'!Q23+'5C1O_Impact'!Q23+'5C2_LAVCA'!Q23+'5C1H_Southwest'!Q23+'5C1G_JSClark'!Q23+'5C1Y_GEOPrep'!Q23+'5C1AI_Harmony'!Q23+'5C1AJ_Athlos'!Q23+'5C1AG_Collegiate'!Q23+'5C1M_GEOMidCity'!Q23+'5C1AK_NxtGen'!Q23+'5C1AL_RedRiver'!Q23+'5C1AM_Williams'!Q23+'5C1AN_StLandry'!Q23</f>
        <v>0</v>
      </c>
      <c r="R23" s="219">
        <f>'5C1B_DArbonne'!R23+'5C1A_Madison'!R23+'5C1C_IntlHigh'!R23+'5C3_UnvView'!R23+'5C1F_LCCharter'!R23+'5C1E_LFNO'!R23+'5C1D_NOMMA'!R23+'5C1AE_NobleMinds'!R23+'5C1J_JCFAEast'!R23+'5C1Q_Advantage'!R23+'5C1AF_JCFA-Laf'!R23+'5C1W_Willow'!R23+'5C1Z_LincolnPrep'!R23+'5C1R_Iberville'!R23+'5C1N_Delta'!R23+'5C1S_LCColPrep'!R23+'5C1T_Northeast'!R23+'5C1U_AcadianaRen'!R23+'5C1I_LAKey'!R23+'5C1V_LafRen'!R23+'5C1O_Impact'!R23+'5C2_LAVCA'!R23+'5C1H_Southwest'!R23+'5C1G_JSClark'!R23+'5C1Y_GEOPrep'!R23+'5C1AI_Harmony'!R23+'5C1AJ_Athlos'!R23+'5C1AG_Collegiate'!R23+'5C1M_GEOMidCity'!R23+'5C1AK_NxtGen'!R23+'5C1AL_RedRiver'!R23+'5C1AM_Williams'!R23+'5C1AN_StLandry'!R23</f>
        <v>16654044</v>
      </c>
      <c r="S23" s="884">
        <f>'5C3_UnvView'!S23+'5C2_LAVCA'!S23</f>
        <v>186469</v>
      </c>
      <c r="T23" s="216">
        <f>'5C1B_DArbonne'!S23+'5C1A_Madison'!S23+'5C1C_IntlHigh'!S23+'5C3_UnvView'!T23+'5C1F_LCCharter'!S23+'5C1E_LFNO'!S23+'5C1D_NOMMA'!S23+'5C1AE_NobleMinds'!S23+'5C1J_JCFAEast'!S23+'5C1Q_Advantage'!S23+'5C1AF_JCFA-Laf'!S23+'5C1W_Willow'!S23+'5C1Z_LincolnPrep'!S23+'5C1R_Iberville'!S23+'5C1N_Delta'!S23+'5C1S_LCColPrep'!S23+'5C1T_Northeast'!S23+'5C1U_AcadianaRen'!S23+'5C1I_LAKey'!S23+'5C1V_LafRen'!S23+'5C1O_Impact'!S23+'5C2_LAVCA'!T23+'5C1H_Southwest'!S23+'5C1G_JSClark'!S23+'5C1Y_GEOPrep'!S23+'5C1AI_Harmony'!S23+'5C1AJ_Athlos'!S23+'5C1AG_Collegiate'!S23+'5C1M_GEOMidCity'!S23+'5C1AK_NxtGen'!S23+'5C1AL_RedRiver'!S23+'5C1AM_Williams'!S23+'5C1AN_StLandry'!S23</f>
        <v>-81951</v>
      </c>
      <c r="U23" s="216">
        <f>'5C1B_DArbonne'!T23+'5C1A_Madison'!T23+'5C1C_IntlHigh'!T23+'5C3_UnvView'!U23+'5C1F_LCCharter'!T23+'5C1E_LFNO'!T23+'5C1D_NOMMA'!T23+'5C1AE_NobleMinds'!T23+'5C1J_JCFAEast'!T23+'5C1Q_Advantage'!T23+'5C1AF_JCFA-Laf'!T23+'5C1W_Willow'!T23+'5C1Z_LincolnPrep'!T23+'5C1R_Iberville'!T23+'5C1N_Delta'!T23+'5C1S_LCColPrep'!T23+'5C1T_Northeast'!T23+'5C1U_AcadianaRen'!T23+'5C1I_LAKey'!T23+'5C1V_LafRen'!T23+'5C1O_Impact'!T23+'5C2_LAVCA'!U23+'5C1H_Southwest'!T23+'5C1G_JSClark'!T23+'5C1Y_GEOPrep'!T23+'5C1AI_Harmony'!T23+'5C1AJ_Athlos'!T23+'5C1AG_Collegiate'!T23+'5C1M_GEOMidCity'!T23+'5C1AK_NxtGen'!T23+'5C1AL_RedRiver'!T23+'5C1AM_Williams'!T23+'5C1AN_StLandry'!T23</f>
        <v>0</v>
      </c>
      <c r="V23" s="220">
        <f>'5C1B_DArbonne'!U23+'5C1A_Madison'!U23+'5C1C_IntlHigh'!U23+'5C3_UnvView'!V23+'5C1F_LCCharter'!U23+'5C1E_LFNO'!U23+'5C1D_NOMMA'!U23+'5C1AE_NobleMinds'!U23+'5C1J_JCFAEast'!U23+'5C1Q_Advantage'!U23+'5C1AF_JCFA-Laf'!U23+'5C1W_Willow'!U23+'5C1Z_LincolnPrep'!U23+'5C1R_Iberville'!U23+'5C1N_Delta'!U23+'5C1S_LCColPrep'!U23+'5C1T_Northeast'!U23+'5C1U_AcadianaRen'!U23+'5C1I_LAKey'!U23+'5C1V_LafRen'!U23+'5C1O_Impact'!U23+'5C2_LAVCA'!V23+'5C1H_Southwest'!U23+'5C1G_JSClark'!U23+'5C1Y_GEOPrep'!U23+'5C1AI_Harmony'!U23+'5C1AJ_Athlos'!U23+'5C1AG_Collegiate'!U23+'5C1M_GEOMidCity'!U23+'5C1AK_NxtGen'!U23+'5C1AL_RedRiver'!U23+'5C1AM_Williams'!U23+'5C1AN_StLandry'!U23</f>
        <v>0</v>
      </c>
      <c r="W23" s="219">
        <f>'5C1B_DArbonne'!V23+'5C1A_Madison'!V23+'5C1C_IntlHigh'!V23+'5C3_UnvView'!W23+'5C1F_LCCharter'!V23+'5C1E_LFNO'!V23+'5C1D_NOMMA'!V23+'5C1AE_NobleMinds'!V23+'5C1J_JCFAEast'!V23+'5C1Q_Advantage'!V23+'5C1AF_JCFA-Laf'!V23+'5C1W_Willow'!V23+'5C1Z_LincolnPrep'!V23+'5C1R_Iberville'!V23+'5C1N_Delta'!V23+'5C1S_LCColPrep'!V23+'5C1T_Northeast'!V23+'5C1U_AcadianaRen'!V23+'5C1I_LAKey'!V23+'5C1V_LafRen'!V23+'5C1O_Impact'!V23+'5C2_LAVCA'!W23+'5C1H_Southwest'!V23+'5C1G_JSClark'!V23+'5C1Y_GEOPrep'!V23+'5C1AI_Harmony'!V23+'5C1AJ_Athlos'!V23+'5C1AG_Collegiate'!V23+'5C1M_GEOMidCity'!V23+'5C1AK_NxtGen'!V23+'5C1AL_RedRiver'!V23+'5C1AM_Williams'!V23+'5C1AN_StLandry'!V23</f>
        <v>0</v>
      </c>
      <c r="X23" s="217">
        <f>'5C1B_DArbonne'!W23+'5C1A_Madison'!W23+'5C1C_IntlHigh'!W23+'5C3_UnvView'!X23+'5C1F_LCCharter'!W23+'5C1E_LFNO'!W23+'5C1D_NOMMA'!W23+'5C1AE_NobleMinds'!W23+'5C1J_JCFAEast'!W23+'5C1Q_Advantage'!W23+'5C1AF_JCFA-Laf'!W23+'5C1W_Willow'!W23+'5C1Z_LincolnPrep'!W23+'5C1R_Iberville'!W23+'5C1N_Delta'!W23+'5C1S_LCColPrep'!W23+'5C1T_Northeast'!W23+'5C1U_AcadianaRen'!W23+'5C1I_LAKey'!W23+'5C1V_LafRen'!W23+'5C1O_Impact'!W23+'5C2_LAVCA'!X23+'5C1H_Southwest'!W23+'5C1G_JSClark'!W23+'5C1Y_GEOPrep'!W23+'5C1AI_Harmony'!W23+'5C1AJ_Athlos'!W23+'5C1AG_Collegiate'!W23+'5C1M_GEOMidCity'!W23+'5C1AK_NxtGen'!W23+'5C1AL_RedRiver'!W23+'5C1AM_Williams'!W23+'5C1AN_StLandry'!W23</f>
        <v>0</v>
      </c>
      <c r="Y23" s="219">
        <f>'5C1B_DArbonne'!X23+'5C1A_Madison'!X23+'5C1C_IntlHigh'!X23+'5C3_UnvView'!Y23+'5C1F_LCCharter'!X23+'5C1E_LFNO'!X23+'5C1D_NOMMA'!X23+'5C1AE_NobleMinds'!X23+'5C1J_JCFAEast'!X23+'5C1Q_Advantage'!X23+'5C1AF_JCFA-Laf'!X23+'5C1W_Willow'!X23+'5C1Z_LincolnPrep'!X23+'5C1R_Iberville'!X23+'5C1N_Delta'!X23+'5C1S_LCColPrep'!X23+'5C1T_Northeast'!X23+'5C1U_AcadianaRen'!X23+'5C1I_LAKey'!X23+'5C1V_LafRen'!X23+'5C1O_Impact'!X23+'5C2_LAVCA'!Y23+'5C1H_Southwest'!X23+'5C1G_JSClark'!X23+'5C1Y_GEOPrep'!X23+'5C1AI_Harmony'!X23+'5C1AJ_Athlos'!X23+'5C1AG_Collegiate'!X23+'5C1M_GEOMidCity'!X23+'5C1AK_NxtGen'!X23+'5C1AL_RedRiver'!X23+'5C1AM_Williams'!X23+'5C1AN_StLandry'!X23</f>
        <v>0</v>
      </c>
      <c r="Z23" s="216">
        <f>'5C1B_DArbonne'!Y23+'5C1A_Madison'!Y23+'5C1C_IntlHigh'!Y23+'5C3_UnvView'!Z23+'5C1F_LCCharter'!Y23+'5C1E_LFNO'!Y23+'5C1D_NOMMA'!Y23+'5C1AE_NobleMinds'!Y23+'5C1J_JCFAEast'!Y23+'5C1Q_Advantage'!Y23+'5C1AF_JCFA-Laf'!Y23+'5C1W_Willow'!Y23+'5C1Z_LincolnPrep'!Y23+'5C1R_Iberville'!Y23+'5C1N_Delta'!Y23+'5C1S_LCColPrep'!Y23+'5C1T_Northeast'!Y23+'5C1U_AcadianaRen'!Y23+'5C1I_LAKey'!Y23+'5C1V_LafRen'!Y23+'5C1O_Impact'!Y23+'5C2_LAVCA'!Z23+'5C1H_Southwest'!Y23+'5C1G_JSClark'!Y23+'5C1Y_GEOPrep'!Y23+'5C1AI_Harmony'!Y23+'5C1AJ_Athlos'!Y23+'5C1AG_Collegiate'!Y23+'5C1M_GEOMidCity'!Y23+'5C1AK_NxtGen'!Y23+'5C1AL_RedRiver'!Y23+'5C1AM_Williams'!Y23+'5C1AN_StLandry'!Y23</f>
        <v>0</v>
      </c>
      <c r="AA23" s="219">
        <f>'5C1B_DArbonne'!Z23+'5C1A_Madison'!Z23+'5C1C_IntlHigh'!Z23+'5C3_UnvView'!AA23+'5C1F_LCCharter'!Z23+'5C1E_LFNO'!Z23+'5C1D_NOMMA'!Z23+'5C1AE_NobleMinds'!Z23+'5C1J_JCFAEast'!Z23+'5C1Q_Advantage'!Z23+'5C1AF_JCFA-Laf'!Z23+'5C1W_Willow'!Z23+'5C1Z_LincolnPrep'!Z23+'5C1R_Iberville'!Z23+'5C1N_Delta'!Z23+'5C1S_LCColPrep'!Z23+'5C1T_Northeast'!Z23+'5C1U_AcadianaRen'!Z23+'5C1I_LAKey'!Z23+'5C1V_LafRen'!Z23+'5C1O_Impact'!Z23+'5C2_LAVCA'!AA23+'5C1H_Southwest'!Z23+'5C1G_JSClark'!Z23+'5C1Y_GEOPrep'!Z23+'5C1AI_Harmony'!Z23+'5C1AJ_Athlos'!Z23+'5C1AG_Collegiate'!Z23+'5C1M_GEOMidCity'!Z23+'5C1AK_NxtGen'!Z23+'5C1AL_RedRiver'!Z23+'5C1AM_Williams'!Z23+'5C1AN_StLandry'!Z23</f>
        <v>0</v>
      </c>
      <c r="AB23" s="216">
        <f>'5C1B_DArbonne'!AA23+'5C1A_Madison'!AA23+'5C1C_IntlHigh'!AA23+'5C3_UnvView'!AB23+'5C1F_LCCharter'!AA23+'5C1E_LFNO'!AA23+'5C1D_NOMMA'!AA23+'5C1AE_NobleMinds'!AA23+'5C1J_JCFAEast'!AA23+'5C1Q_Advantage'!AA23+'5C1AF_JCFA-Laf'!AA23+'5C1W_Willow'!AA23+'5C1Z_LincolnPrep'!AA23+'5C1R_Iberville'!AA23+'5C1N_Delta'!AA23+'5C1S_LCColPrep'!AA23+'5C1T_Northeast'!AA23+'5C1U_AcadianaRen'!AA23+'5C1I_LAKey'!AA23+'5C1V_LafRen'!AA23+'5C1O_Impact'!AA23+'5C2_LAVCA'!AB23+'5C1H_Southwest'!AA23+'5C1G_JSClark'!AA23+'5C1Y_GEOPrep'!AA23+'5C1AI_Harmony'!AA23+'5C1AJ_Athlos'!AA23+'5C1AG_Collegiate'!AA23+'5C1M_GEOMidCity'!AA23+'5C1AK_NxtGen'!AA23+'5C1AL_RedRiver'!AA23+'5C1AM_Williams'!AA23+'5C1AN_StLandry'!AA23</f>
        <v>0</v>
      </c>
      <c r="AC23" s="216">
        <f>'5C1B_DArbonne'!AB23+'5C1A_Madison'!AB23+'5C1C_IntlHigh'!AB23+'5C3_UnvView'!AC23+'5C1F_LCCharter'!AB23+'5C1E_LFNO'!AB23+'5C1D_NOMMA'!AB23+'5C1AE_NobleMinds'!AB23+'5C1J_JCFAEast'!AB23+'5C1Q_Advantage'!AB23+'5C1AF_JCFA-Laf'!AB23+'5C1W_Willow'!AB23+'5C1Z_LincolnPrep'!AB23+'5C1R_Iberville'!AB23+'5C1N_Delta'!AB23+'5C1S_LCColPrep'!AB23+'5C1T_Northeast'!AB23+'5C1U_AcadianaRen'!AB23+'5C1I_LAKey'!AB23+'5C1V_LafRen'!AB23+'5C1O_Impact'!AB23+'5C2_LAVCA'!AC23+'5C1H_Southwest'!AB23+'5C1G_JSClark'!AB23+'5C1Y_GEOPrep'!AB23+'5C1AI_Harmony'!AB23+'5C1AJ_Athlos'!AB23+'5C1AG_Collegiate'!AB23+'5C1M_GEOMidCity'!AB23+'5C1AK_NxtGen'!AB23+'5C1AL_RedRiver'!AB23+'5C1AM_Williams'!AB23+'5C1AN_StLandry'!AB23</f>
        <v>0</v>
      </c>
      <c r="AD23" s="219">
        <f>'5C1B_DArbonne'!AC23+'5C1A_Madison'!AC23+'5C1C_IntlHigh'!AC23+'5C3_UnvView'!AD23+'5C1F_LCCharter'!AC23+'5C1E_LFNO'!AC23+'5C1D_NOMMA'!AC23+'5C1AE_NobleMinds'!AC23+'5C1J_JCFAEast'!AC23+'5C1Q_Advantage'!AC23+'5C1AF_JCFA-Laf'!AC23+'5C1W_Willow'!AC23+'5C1Z_LincolnPrep'!AC23+'5C1R_Iberville'!AC23+'5C1N_Delta'!AC23+'5C1S_LCColPrep'!AC23+'5C1T_Northeast'!AC23+'5C1U_AcadianaRen'!AC23+'5C1I_LAKey'!AC23+'5C1V_LafRen'!AC23+'5C1O_Impact'!AC23+'5C2_LAVCA'!AD23+'5C1H_Southwest'!AC23+'5C1G_JSClark'!AC23+'5C1Y_GEOPrep'!AC23+'5C1AI_Harmony'!AC23+'5C1AJ_Athlos'!AC23+'5C1AG_Collegiate'!AC23+'5C1M_GEOMidCity'!AC23+'5C1AK_NxtGen'!AC23+'5C1AL_RedRiver'!AC23+'5C1AM_Williams'!AC23+'5C1AN_StLandry'!AC23</f>
        <v>0</v>
      </c>
      <c r="AE23" s="222">
        <f>'5C1B_DArbonne'!AD23+'5C1A_Madison'!AD23+'5C1C_IntlHigh'!AD23+'5C3_UnvView'!AE23+'5C1F_LCCharter'!AD23+'5C1E_LFNO'!AD23+'5C1D_NOMMA'!AD23+'5C1AE_NobleMinds'!AD23+'5C1J_JCFAEast'!AD23+'5C1Q_Advantage'!AD23+'5C1AF_JCFA-Laf'!AD23+'5C1W_Willow'!AD23+'5C1Z_LincolnPrep'!AD23+'5C1R_Iberville'!AD23+'5C1N_Delta'!AD23+'5C1S_LCColPrep'!AD23+'5C1T_Northeast'!AD23+'5C1U_AcadianaRen'!AD23+'5C1I_LAKey'!AD23+'5C1V_LafRen'!AD23+'5C1O_Impact'!AD23+'5C2_LAVCA'!AE23+'5C1H_Southwest'!AD23+'5C1G_JSClark'!AD23+'5C1Y_GEOPrep'!AD23+'5C1AI_Harmony'!AD23+'5C1AJ_Athlos'!AD23+'5C1AG_Collegiate'!AD23+'5C1M_GEOMidCity'!AD23+'5C1AK_NxtGen'!AD23+'5C1AL_RedRiver'!AD23+'5C1AM_Williams'!AD23+'5C1AN_StLandry'!AD23</f>
        <v>0</v>
      </c>
      <c r="AF23" s="223">
        <f>'9_Per Pupil Summary'!N22</f>
        <v>8233</v>
      </c>
      <c r="AG23" s="224">
        <f>'5C1B_DArbonne'!AF23+'5C1A_Madison'!AF23+'5C1C_IntlHigh'!AF23+'5C3_UnvView'!AG23+'5C1F_LCCharter'!AF23+'5C1E_LFNO'!AF23+'5C1D_NOMMA'!AF23+'5C1AE_NobleMinds'!AF23+'5C1J_JCFAEast'!AF23+'5C1Q_Advantage'!AF23+'5C1AF_JCFA-Laf'!AF23+'5C1W_Willow'!AF23+'5C1Z_LincolnPrep'!AF23+'5C1R_Iberville'!AF23+'5C1N_Delta'!AF23+'5C1S_LCColPrep'!AF23+'5C1T_Northeast'!AF23+'5C1U_AcadianaRen'!AF23+'5C1I_LAKey'!AF23+'5C1V_LafRen'!AF23+'5C1O_Impact'!AF23+'5C2_LAVCA'!AG23+'5C1H_Southwest'!AF23+'5C1G_JSClark'!AF23+'5C1Y_GEOPrep'!AF23+'5C1AI_Harmony'!AF23+'5C1AJ_Athlos'!AF23+'5C1AG_Collegiate'!AF23+'5C1M_GEOMidCity'!AF23+'5C1AK_NxtGen'!AF23+'5C1AL_RedRiver'!AF23+'5C1AM_Williams'!AF23+'5C1AN_StLandry'!AF23</f>
        <v>0</v>
      </c>
      <c r="AH23" s="215">
        <f>'5C1B_DArbonne'!AG23+'5C1A_Madison'!AG23+'5C1C_IntlHigh'!AG23+'5C3_UnvView'!AH23+'5C1F_LCCharter'!AG23+'5C1E_LFNO'!AG23+'5C1D_NOMMA'!AG23+'5C1AE_NobleMinds'!AG23+'5C1J_JCFAEast'!AG23+'5C1Q_Advantage'!AG23+'5C1AF_JCFA-Laf'!AG23+'5C1W_Willow'!AG23+'5C1Z_LincolnPrep'!AG23+'5C1R_Iberville'!AG23+'5C1N_Delta'!AG23+'5C1S_LCColPrep'!AG23+'5C1T_Northeast'!AG23+'5C1U_AcadianaRen'!AG23+'5C1I_LAKey'!AG23+'5C1V_LafRen'!AG23+'5C1O_Impact'!AG23+'5C2_LAVCA'!AH23+'5C1H_Southwest'!AG23+'5C1G_JSClark'!AG23+'5C1Y_GEOPrep'!AG23+'5C1AI_Harmony'!AG23+'5C1AJ_Athlos'!AG23+'5C1AG_Collegiate'!AG23+'5C1M_GEOMidCity'!AG23+'5C1AK_NxtGen'!AG23+'5C1AL_RedRiver'!AG23+'5C1AM_Williams'!AG23+'5C1AN_StLandry'!AG23</f>
        <v>0</v>
      </c>
      <c r="AI23" s="223">
        <f>'5C1B_DArbonne'!AH23+'5C1A_Madison'!AH23+'5C1C_IntlHigh'!AH23+'5C3_UnvView'!AI23+'5C1F_LCCharter'!AH23+'5C1E_LFNO'!AH23+'5C1D_NOMMA'!AH23+'5C1AE_NobleMinds'!AH23+'5C1J_JCFAEast'!AH23+'5C1Q_Advantage'!AH23+'5C1AF_JCFA-Laf'!AH23+'5C1W_Willow'!AH23+'5C1Z_LincolnPrep'!AH23+'5C1R_Iberville'!AH23+'5C1N_Delta'!AH23+'5C1S_LCColPrep'!AH23+'5C1T_Northeast'!AH23+'5C1U_AcadianaRen'!AH23+'5C1I_LAKey'!AH23+'5C1V_LafRen'!AH23+'5C1O_Impact'!AH23+'5C2_LAVCA'!AI23+'5C1H_Southwest'!AH23+'5C1G_JSClark'!AH23+'5C1Y_GEOPrep'!AH23+'5C1AI_Harmony'!AH23+'5C1AJ_Athlos'!AH23+'5C1AG_Collegiate'!AH23+'5C1M_GEOMidCity'!AH23+'5C1AK_NxtGen'!AH23+'5C1AL_RedRiver'!AH23+'5C1AM_Williams'!AH23+'5C1AN_StLandry'!AH23</f>
        <v>0</v>
      </c>
      <c r="AJ23" s="215">
        <f>'5C1B_DArbonne'!AI23+'5C1A_Madison'!AI23+'5C1C_IntlHigh'!AI23+'5C3_UnvView'!AJ23+'5C1F_LCCharter'!AI23+'5C1E_LFNO'!AI23+'5C1D_NOMMA'!AI23+'5C1AE_NobleMinds'!AI23+'5C1J_JCFAEast'!AI23+'5C1Q_Advantage'!AI23+'5C1AF_JCFA-Laf'!AI23+'5C1W_Willow'!AI23+'5C1Z_LincolnPrep'!AI23+'5C1R_Iberville'!AI23+'5C1N_Delta'!AI23+'5C1S_LCColPrep'!AI23+'5C1T_Northeast'!AI23+'5C1U_AcadianaRen'!AI23+'5C1I_LAKey'!AI23+'5C1V_LafRen'!AI23+'5C1O_Impact'!AI23+'5C2_LAVCA'!AJ23+'5C1H_Southwest'!AI23+'5C1G_JSClark'!AI23+'5C1Y_GEOPrep'!AI23+'5C1AI_Harmony'!AI23+'5C1AJ_Athlos'!AI23+'5C1AG_Collegiate'!AI23+'5C1M_GEOMidCity'!AI23+'5C1AK_NxtGen'!AI23+'5C1AL_RedRiver'!AI23+'5C1AM_Williams'!AI23+'5C1AN_StLandry'!AI23</f>
        <v>0</v>
      </c>
      <c r="AK23" s="225">
        <f>'5C1B_DArbonne'!AJ23+'5C1A_Madison'!AJ23+'5C1C_IntlHigh'!AJ23+'5C3_UnvView'!AK23+'5C1F_LCCharter'!AJ23+'5C1E_LFNO'!AJ23+'5C1D_NOMMA'!AJ23+'5C1AE_NobleMinds'!AJ23+'5C1J_JCFAEast'!AJ23+'5C1Q_Advantage'!AJ23+'5C1AF_JCFA-Laf'!AJ23+'5C1W_Willow'!AJ23+'5C1Z_LincolnPrep'!AJ23+'5C1R_Iberville'!AJ23+'5C1N_Delta'!AJ23+'5C1S_LCColPrep'!AJ23+'5C1T_Northeast'!AJ23+'5C1U_AcadianaRen'!AJ23+'5C1I_LAKey'!AJ23+'5C1V_LafRen'!AJ23+'5C1O_Impact'!AJ23+'5C2_LAVCA'!AK23+'5C1H_Southwest'!AJ23+'5C1G_JSClark'!AJ23+'5C1Y_GEOPrep'!AJ23+'5C1AI_Harmony'!AJ23+'5C1AJ_Athlos'!AJ23+'5C1AG_Collegiate'!AJ23+'5C1M_GEOMidCity'!AJ23+'5C1AK_NxtGen'!AJ23+'5C1AL_RedRiver'!AJ23+'5C1AM_Williams'!AJ23+'5C1AN_StLandry'!AJ23</f>
        <v>0</v>
      </c>
      <c r="AL23" s="226">
        <f>'5C1B_DArbonne'!AK23+'5C1A_Madison'!AK23+'5C1C_IntlHigh'!AK23+'5C3_UnvView'!AL23+'5C1F_LCCharter'!AK23+'5C1E_LFNO'!AK23+'5C1D_NOMMA'!AK23+'5C1AE_NobleMinds'!AK23+'5C1J_JCFAEast'!AK23+'5C1Q_Advantage'!AK23+'5C1AF_JCFA-Laf'!AK23+'5C1W_Willow'!AK23+'5C1Z_LincolnPrep'!AK23+'5C1R_Iberville'!AK23+'5C1N_Delta'!AK23+'5C1S_LCColPrep'!AK23+'5C1T_Northeast'!AK23+'5C1U_AcadianaRen'!AK23+'5C1I_LAKey'!AK23+'5C1V_LafRen'!AK23+'5C1O_Impact'!AK23+'5C2_LAVCA'!AL23+'5C1H_Southwest'!AK23+'5C1G_JSClark'!AK23+'5C1Y_GEOPrep'!AK23+'5C1AI_Harmony'!AK23+'5C1AJ_Athlos'!AK23+'5C1AG_Collegiate'!AK23+'5C1M_GEOMidCity'!AK23+'5C1AK_NxtGen'!AK23+'5C1AL_RedRiver'!AK23+'5C1AM_Williams'!AK23+'5C1AN_StLandry'!AK23</f>
        <v>0</v>
      </c>
      <c r="AM23" s="224">
        <f>'5C1B_DArbonne'!AL23+'5C1A_Madison'!AL23+'5C1C_IntlHigh'!AL23+'5C3_UnvView'!AM23+'5C1F_LCCharter'!AL23+'5C1E_LFNO'!AL23+'5C1D_NOMMA'!AL23+'5C1AE_NobleMinds'!AL23+'5C1J_JCFAEast'!AL23+'5C1Q_Advantage'!AL23+'5C1AF_JCFA-Laf'!AL23+'5C1W_Willow'!AL23+'5C1Z_LincolnPrep'!AL23+'5C1R_Iberville'!AL23+'5C1N_Delta'!AL23+'5C1S_LCColPrep'!AL23+'5C1T_Northeast'!AL23+'5C1U_AcadianaRen'!AL23+'5C1I_LAKey'!AL23+'5C1V_LafRen'!AL23+'5C1O_Impact'!AL23+'5C2_LAVCA'!AM23+'5C1H_Southwest'!AL23+'5C1G_JSClark'!AL23+'5C1Y_GEOPrep'!AL23+'5C1AI_Harmony'!AL23+'5C1AJ_Athlos'!AL23+'5C1AG_Collegiate'!AL23+'5C1M_GEOMidCity'!AL23+'5C1AK_NxtGen'!AL23+'5C1AL_RedRiver'!AL23+'5C1AM_Williams'!AL23+'5C1AN_StLandry'!AL23</f>
        <v>29360113</v>
      </c>
      <c r="AN23" s="227">
        <f>'5C1B_DArbonne'!AM23+'5C1A_Madison'!AM23+'5C1C_IntlHigh'!AM23+'5C3_UnvView'!AN23+'5C1F_LCCharter'!AM23+'5C1E_LFNO'!AM23+'5C1D_NOMMA'!AM23+'5C1AE_NobleMinds'!AM23+'5C1J_JCFAEast'!AM23+'5C1Q_Advantage'!AM23+'5C1AF_JCFA-Laf'!AM23+'5C1W_Willow'!AM23+'5C1Z_LincolnPrep'!AM23+'5C1R_Iberville'!AM23+'5C1N_Delta'!AM23+'5C1S_LCColPrep'!AM23+'5C1T_Northeast'!AM23+'5C1U_AcadianaRen'!AM23+'5C1I_LAKey'!AM23+'5C1V_LafRen'!AM23+'5C1O_Impact'!AM23+'5C2_LAVCA'!AN23+'5C1H_Southwest'!AM23+'5C1G_JSClark'!AM23+'5C1Y_GEOPrep'!AM23+'5C1AI_Harmony'!AM23+'5C1AJ_Athlos'!AM23+'5C1AG_Collegiate'!AM23+'5C1M_GEOMidCity'!AM23+'5C1AK_NxtGen'!AM23+'5C1AL_RedRiver'!AM23+'5C1AM_Williams'!AM23+'5C1AN_StLandry'!AM23</f>
        <v>-7753</v>
      </c>
      <c r="AO23" s="224">
        <f>'5C1B_DArbonne'!AN23+'5C1A_Madison'!AN23+'5C1C_IntlHigh'!AN23+'5C3_UnvView'!AO23+'5C1F_LCCharter'!AN23+'5C1E_LFNO'!AN23+'5C1D_NOMMA'!AN23+'5C1AE_NobleMinds'!AN23+'5C1J_JCFAEast'!AN23+'5C1Q_Advantage'!AN23+'5C1AF_JCFA-Laf'!AN23+'5C1W_Willow'!AN23+'5C1Z_LincolnPrep'!AN23+'5C1R_Iberville'!AN23+'5C1N_Delta'!AN23+'5C1S_LCColPrep'!AN23+'5C1T_Northeast'!AN23+'5C1U_AcadianaRen'!AN23+'5C1I_LAKey'!AN23+'5C1V_LafRen'!AN23+'5C1O_Impact'!AN23+'5C2_LAVCA'!AO23+'5C1H_Southwest'!AN23+'5C1G_JSClark'!AN23+'5C1Y_GEOPrep'!AN23+'5C1AI_Harmony'!AN23+'5C1AJ_Athlos'!AN23+'5C1AG_Collegiate'!AN23+'5C1M_GEOMidCity'!AN23+'5C1AK_NxtGen'!AN23+'5C1AL_RedRiver'!AN23+'5C1AM_Williams'!AN23+'5C1AN_StLandry'!AN23</f>
        <v>0</v>
      </c>
      <c r="AP23" s="225">
        <f>'5C1B_DArbonne'!AO23+'5C1A_Madison'!AO23+'5C1C_IntlHigh'!AO23+'5C3_UnvView'!AP23+'5C1F_LCCharter'!AO23+'5C1E_LFNO'!AO23+'5C1D_NOMMA'!AO23+'5C1AE_NobleMinds'!AO23+'5C1J_JCFAEast'!AO23+'5C1Q_Advantage'!AO23+'5C1AF_JCFA-Laf'!AO23+'5C1W_Willow'!AO23+'5C1Z_LincolnPrep'!AO23+'5C1R_Iberville'!AO23+'5C1N_Delta'!AO23+'5C1S_LCColPrep'!AO23+'5C1T_Northeast'!AO23+'5C1U_AcadianaRen'!AO23+'5C1I_LAKey'!AO23+'5C1V_LafRen'!AO23+'5C1O_Impact'!AO23+'5C2_LAVCA'!AP23+'5C1H_Southwest'!AO23+'5C1G_JSClark'!AO23+'5C1Y_GEOPrep'!AO23+'5C1AI_Harmony'!AO23+'5C1AJ_Athlos'!AO23+'5C1AG_Collegiate'!AO23+'5C1M_GEOMidCity'!AO23+'5C1AK_NxtGen'!AO23+'5C1AL_RedRiver'!AO23+'5C1AM_Williams'!AO23+'5C1AN_StLandry'!AO23</f>
        <v>-10961</v>
      </c>
      <c r="AQ23" s="224">
        <f>'5C1B_DArbonne'!AP23+'5C1A_Madison'!AP23+'5C1C_IntlHigh'!AP23+'5C3_UnvView'!AQ23+'5C1F_LCCharter'!AP23+'5C1E_LFNO'!AP23+'5C1D_NOMMA'!AP23+'5C1AE_NobleMinds'!AP23+'5C1J_JCFAEast'!AP23+'5C1Q_Advantage'!AP23+'5C1AF_JCFA-Laf'!AP23+'5C1W_Willow'!AP23+'5C1Z_LincolnPrep'!AP23+'5C1R_Iberville'!AP23+'5C1N_Delta'!AP23+'5C1S_LCColPrep'!AP23+'5C1T_Northeast'!AP23+'5C1U_AcadianaRen'!AP23+'5C1I_LAKey'!AP23+'5C1V_LafRen'!AP23+'5C1O_Impact'!AP23+'5C2_LAVCA'!AQ23+'5C1H_Southwest'!AP23+'5C1G_JSClark'!AP23+'5C1Y_GEOPrep'!AP23+'5C1AI_Harmony'!AP23+'5C1AJ_Athlos'!AP23+'5C1AG_Collegiate'!AP23+'5C1M_GEOMidCity'!AP23+'5C1AK_NxtGen'!AP23+'5C1AL_RedRiver'!AP23+'5C1AM_Williams'!AP23+'5C1AN_StLandry'!AP23</f>
        <v>3089805</v>
      </c>
      <c r="AR23" s="225">
        <f>'5C1B_DArbonne'!AQ23+'5C1A_Madison'!AQ23+'5C1C_IntlHigh'!AQ23+'5C3_UnvView'!AR23+'5C1F_LCCharter'!AQ23+'5C1E_LFNO'!AQ23+'5C1D_NOMMA'!AQ23+'5C1AE_NobleMinds'!AQ23+'5C1J_JCFAEast'!AQ23+'5C1Q_Advantage'!AQ23+'5C1AF_JCFA-Laf'!AQ23+'5C1W_Willow'!AQ23+'5C1Z_LincolnPrep'!AQ23+'5C1R_Iberville'!AQ23+'5C1N_Delta'!AQ23+'5C1S_LCColPrep'!AQ23+'5C1T_Northeast'!AQ23+'5C1U_AcadianaRen'!AQ23+'5C1I_LAKey'!AQ23+'5C1V_LafRen'!AQ23+'5C1O_Impact'!AQ23+'5C2_LAVCA'!AR23+'5C1H_Southwest'!AQ23+'5C1G_JSClark'!AQ23+'5C1Y_GEOPrep'!AQ23+'5C1AI_Harmony'!AQ23+'5C1AJ_Athlos'!AQ23+'5C1AG_Collegiate'!AQ23+'5C1M_GEOMidCity'!AQ23+'5C1AK_NxtGen'!AQ23+'5C1AL_RedRiver'!AQ23+'5C1AM_Williams'!AQ23+'5C1AN_StLandry'!AQ23</f>
        <v>0</v>
      </c>
      <c r="AS23" s="225">
        <f>'5C1B_DArbonne'!AR23+'5C1A_Madison'!AR23+'5C1C_IntlHigh'!AR23+'5C3_UnvView'!AS23+'5C1F_LCCharter'!AR23+'5C1E_LFNO'!AR23+'5C1D_NOMMA'!AR23+'5C1AE_NobleMinds'!AR23+'5C1J_JCFAEast'!AR23+'5C1Q_Advantage'!AR23+'5C1AF_JCFA-Laf'!AR23+'5C1W_Willow'!AR23+'5C1Z_LincolnPrep'!AR23+'5C1R_Iberville'!AR23+'5C1N_Delta'!AR23+'5C1S_LCColPrep'!AR23+'5C1T_Northeast'!AR23+'5C1U_AcadianaRen'!AR23+'5C1I_LAKey'!AR23+'5C1V_LafRen'!AR23+'5C1O_Impact'!AR23+'5C2_LAVCA'!AS23+'5C1H_Southwest'!AR23+'5C1G_JSClark'!AR23+'5C1Y_GEOPrep'!AR23+'5C1AI_Harmony'!AR23+'5C1AJ_Athlos'!AR23+'5C1AG_Collegiate'!AR23+'5C1M_GEOMidCity'!AR23+'5C1AK_NxtGen'!AR23+'5C1AL_RedRiver'!AR23+'5C1AM_Williams'!AR23+'5C1AN_StLandry'!AR23</f>
        <v>0</v>
      </c>
      <c r="AT23" s="224">
        <f>'5C1B_DArbonne'!AS23+'5C1A_Madison'!AS23+'5C1C_IntlHigh'!AS23+'5C3_UnvView'!AT23+'5C1F_LCCharter'!AS23+'5C1E_LFNO'!AS23+'5C1D_NOMMA'!AS23+'5C1AE_NobleMinds'!AS23+'5C1J_JCFAEast'!AS23+'5C1Q_Advantage'!AS23+'5C1AF_JCFA-Laf'!AS23+'5C1W_Willow'!AS23+'5C1Z_LincolnPrep'!AS23+'5C1R_Iberville'!AS23+'5C1N_Delta'!AS23+'5C1S_LCColPrep'!AS23+'5C1T_Northeast'!AS23+'5C1U_AcadianaRen'!AS23+'5C1I_LAKey'!AS23+'5C1V_LafRen'!AS23+'5C1O_Impact'!AS23+'5C2_LAVCA'!AT23+'5C1H_Southwest'!AS23+'5C1G_JSClark'!AS23+'5C1Y_GEOPrep'!AS23+'5C1AI_Harmony'!AS23+'5C1AJ_Athlos'!AS23+'5C1AG_Collegiate'!AS23+'5C1M_GEOMidCity'!AS23+'5C1AK_NxtGen'!AS23+'5C1AL_RedRiver'!AS23+'5C1AM_Williams'!AS23+'5C1AN_StLandry'!AS23</f>
        <v>2320144</v>
      </c>
      <c r="AU23" s="802">
        <f t="shared" si="2"/>
        <v>3089805</v>
      </c>
      <c r="AV23" s="803">
        <f t="shared" si="3"/>
        <v>2320144</v>
      </c>
      <c r="AW23" s="217">
        <f>'5C1B_DArbonne'!AV23+'5C1A_Madison'!AV23+'5C1C_IntlHigh'!AV23+'5C3_UnvView'!AW23+'5C1F_LCCharter'!AV23+'5C1E_LFNO'!AV23+'5C1D_NOMMA'!AV23+'5C1AE_NobleMinds'!AV23+'5C1J_JCFAEast'!AV23+'5C1Q_Advantage'!AV23+'5C1AF_JCFA-Laf'!AV23+'5C1W_Willow'!AV23+'5C1Z_LincolnPrep'!AV23+'5C1R_Iberville'!AV23+'5C1N_Delta'!AV23+'5C1S_LCColPrep'!AV23+'5C1T_Northeast'!AV23+'5C1U_AcadianaRen'!AV23+'5C1I_LAKey'!AV23+'5C1V_LafRen'!AV23+'5C1O_Impact'!AV23+'5C2_LAVCA'!AW23+'5C1H_Southwest'!AV23+'5C1G_JSClark'!AV23+'5C1Y_GEOPrep'!AV23+'5C1AI_Harmony'!AV23+'5C1AJ_Athlos'!AV23+'5C1AG_Collegiate'!AV23+'5C1M_GEOMidCity'!AV23+'5C1AK_NxtGen'!AV23+'5C1AL_RedRiver'!AV23+'5C1AM_Williams'!AV23+'5C1AN_StLandry'!AV23</f>
        <v>73401</v>
      </c>
      <c r="AX23" s="217"/>
      <c r="AY23" s="217">
        <f t="shared" si="4"/>
        <v>73401</v>
      </c>
    </row>
    <row r="24" spans="1:51" ht="16.149999999999999" customHeight="1" x14ac:dyDescent="0.2">
      <c r="A24" s="421">
        <v>18</v>
      </c>
      <c r="B24" s="214" t="s">
        <v>22</v>
      </c>
      <c r="C24" s="215">
        <f>'5C1B_DArbonne'!C24+'5C1A_Madison'!C24+'5C1C_IntlHigh'!C24+'5C3_UnvView'!C24+'5C1F_LCCharter'!C24+'5C1E_LFNO'!C24+'5C1D_NOMMA'!C24+'5C1AE_NobleMinds'!C24+'5C1J_JCFAEast'!C24+'5C1Q_Advantage'!C24+'5C1AF_JCFA-Laf'!C24+'5C1W_Willow'!C24+'5C1Z_LincolnPrep'!C24+'5C1R_Iberville'!C24+'5C1N_Delta'!C24+'5C1S_LCColPrep'!C24+'5C1T_Northeast'!C24+'5C1U_AcadianaRen'!C24+'5C1I_LAKey'!C24+'5C1V_LafRen'!C24+'5C1O_Impact'!C24+'5C2_LAVCA'!C24+'5C1H_Southwest'!C24+'5C1G_JSClark'!C24+'5C1Y_GEOPrep'!C24+'5C1AI_Harmony'!C24+'5C1AJ_Athlos'!C24+'5C1AG_Collegiate'!C24+'5C1M_GEOMidCity'!C24+'5C1AK_NxtGen'!C24+'5C1AL_RedRiver'!C24+'5C1AM_Williams'!C24+'5C1AN_StLandry'!C24</f>
        <v>0</v>
      </c>
      <c r="D24" s="216">
        <f>'9_Per Pupil Summary'!H23</f>
        <v>5178.156499802044</v>
      </c>
      <c r="E24" s="217">
        <f>'5C1B_DArbonne'!E24+'5C1A_Madison'!E24+'5C1C_IntlHigh'!E24+'5C3_UnvView'!E24+'5C1F_LCCharter'!E24+'5C1E_LFNO'!E24+'5C1D_NOMMA'!E24+'5C1AE_NobleMinds'!E24+'5C1J_JCFAEast'!E24+'5C1Q_Advantage'!E24+'5C1AF_JCFA-Laf'!E24+'5C1W_Willow'!E24+'5C1Z_LincolnPrep'!E24+'5C1R_Iberville'!E24+'5C1N_Delta'!E24+'5C1S_LCColPrep'!E24+'5C1T_Northeast'!E24+'5C1U_AcadianaRen'!E24+'5C1I_LAKey'!E24+'5C1V_LafRen'!E24+'5C1O_Impact'!E24+'5C2_LAVCA'!E24+'5C1H_Southwest'!E24+'5C1G_JSClark'!E24+'5C1Y_GEOPrep'!E24+'5C1AI_Harmony'!E24+'5C1AJ_Athlos'!E24+'5C1AG_Collegiate'!E24+'5C1M_GEOMidCity'!E24+'5C1AK_NxtGen'!E24+'5C1AL_RedRiver'!E24+'5C1AM_Williams'!E24+'5C1AN_StLandry'!E24</f>
        <v>0</v>
      </c>
      <c r="F24" s="218">
        <f>'5C1B_DArbonne'!F24+'5C1A_Madison'!F24+'5C1C_IntlHigh'!F24+'5C3_UnvView'!F24+'5C1F_LCCharter'!F24+'5C1E_LFNO'!F24+'5C1D_NOMMA'!F24+'5C1AE_NobleMinds'!F24+'5C1J_JCFAEast'!F24+'5C1Q_Advantage'!F24+'5C1AF_JCFA-Laf'!F24+'5C1W_Willow'!F24+'5C1Z_LincolnPrep'!F24+'5C1R_Iberville'!F24+'5C1N_Delta'!F24+'5C1S_LCColPrep'!F24+'5C1T_Northeast'!F24+'5C1U_AcadianaRen'!F24+'5C1I_LAKey'!F24+'5C1V_LafRen'!F24+'5C1O_Impact'!F24+'5C2_LAVCA'!F24+'5C1H_Southwest'!F24+'5C1G_JSClark'!F24+'5C1Y_GEOPrep'!F24+'5C1AI_Harmony'!F24+'5C1AJ_Athlos'!F24+'5C1AG_Collegiate'!F24+'5C1M_GEOMidCity'!F24+'5C1AK_NxtGen'!F24+'5C1AL_RedRiver'!F24+'5C1AM_Williams'!F24+'5C1AN_StLandry'!F24</f>
        <v>0</v>
      </c>
      <c r="G24" s="216">
        <f>'9_Per Pupil Summary'!I23</f>
        <v>674.04679981946333</v>
      </c>
      <c r="H24" s="217">
        <f>'5C1B_DArbonne'!H24+'5C1A_Madison'!H24+'5C1C_IntlHigh'!H24+'5C3_UnvView'!H24+'5C1F_LCCharter'!H24+'5C1E_LFNO'!H24+'5C1D_NOMMA'!H24+'5C1AE_NobleMinds'!H24+'5C1J_JCFAEast'!H24+'5C1Q_Advantage'!H24+'5C1AF_JCFA-Laf'!H24+'5C1W_Willow'!H24+'5C1Z_LincolnPrep'!H24+'5C1R_Iberville'!H24+'5C1N_Delta'!H24+'5C1S_LCColPrep'!H24+'5C1T_Northeast'!H24+'5C1U_AcadianaRen'!H24+'5C1I_LAKey'!H24+'5C1V_LafRen'!H24+'5C1O_Impact'!H24+'5C2_LAVCA'!H24+'5C1H_Southwest'!H24+'5C1G_JSClark'!H24+'5C1Y_GEOPrep'!H24+'5C1AI_Harmony'!H24+'5C1AJ_Athlos'!H24+'5C1AG_Collegiate'!H24+'5C1M_GEOMidCity'!H24+'5C1AK_NxtGen'!H24+'5C1AL_RedRiver'!H24+'5C1AM_Williams'!H24+'5C1AN_StLandry'!H24</f>
        <v>0</v>
      </c>
      <c r="I24" s="218">
        <f>'5C1B_DArbonne'!I24+'5C1A_Madison'!I24+'5C1C_IntlHigh'!I24+'5C3_UnvView'!I24+'5C1F_LCCharter'!I24+'5C1E_LFNO'!I24+'5C1D_NOMMA'!I24+'5C1AE_NobleMinds'!I24+'5C1J_JCFAEast'!I24+'5C1Q_Advantage'!I24+'5C1AF_JCFA-Laf'!I24+'5C1W_Willow'!I24+'5C1Z_LincolnPrep'!I24+'5C1R_Iberville'!I24+'5C1N_Delta'!I24+'5C1S_LCColPrep'!I24+'5C1T_Northeast'!I24+'5C1U_AcadianaRen'!I24+'5C1I_LAKey'!I24+'5C1V_LafRen'!I24+'5C1O_Impact'!I24+'5C2_LAVCA'!I24+'5C1H_Southwest'!I24+'5C1G_JSClark'!I24+'5C1Y_GEOPrep'!I24+'5C1AI_Harmony'!I24+'5C1AJ_Athlos'!I24+'5C1AG_Collegiate'!I24+'5C1M_GEOMidCity'!I24+'5C1AK_NxtGen'!I24+'5C1AL_RedRiver'!I24+'5C1AM_Williams'!I24+'5C1AN_StLandry'!I24</f>
        <v>0</v>
      </c>
      <c r="J24" s="216">
        <f>'9_Per Pupil Summary'!J23</f>
        <v>183.83094540530817</v>
      </c>
      <c r="K24" s="217">
        <f>'5C1B_DArbonne'!K24+'5C1A_Madison'!K24+'5C1C_IntlHigh'!K24+'5C3_UnvView'!K24+'5C1F_LCCharter'!K24+'5C1E_LFNO'!K24+'5C1D_NOMMA'!K24+'5C1AE_NobleMinds'!K24+'5C1J_JCFAEast'!K24+'5C1Q_Advantage'!K24+'5C1AF_JCFA-Laf'!K24+'5C1W_Willow'!K24+'5C1Z_LincolnPrep'!K24+'5C1R_Iberville'!K24+'5C1N_Delta'!K24+'5C1S_LCColPrep'!K24+'5C1T_Northeast'!K24+'5C1U_AcadianaRen'!K24+'5C1I_LAKey'!K24+'5C1V_LafRen'!K24+'5C1O_Impact'!K24+'5C2_LAVCA'!K24+'5C1H_Southwest'!K24+'5C1G_JSClark'!K24+'5C1Y_GEOPrep'!K24+'5C1AI_Harmony'!K24+'5C1AJ_Athlos'!K24+'5C1AG_Collegiate'!K24+'5C1M_GEOMidCity'!K24+'5C1AK_NxtGen'!K24+'5C1AL_RedRiver'!K24+'5C1AM_Williams'!K24+'5C1AN_StLandry'!K24</f>
        <v>0</v>
      </c>
      <c r="L24" s="218">
        <f>'5C1B_DArbonne'!L24+'5C1A_Madison'!L24+'5C1C_IntlHigh'!L24+'5C3_UnvView'!L24+'5C1F_LCCharter'!L24+'5C1E_LFNO'!L24+'5C1D_NOMMA'!L24+'5C1AE_NobleMinds'!L24+'5C1J_JCFAEast'!L24+'5C1Q_Advantage'!L24+'5C1AF_JCFA-Laf'!L24+'5C1W_Willow'!L24+'5C1Z_LincolnPrep'!L24+'5C1R_Iberville'!L24+'5C1N_Delta'!L24+'5C1S_LCColPrep'!L24+'5C1T_Northeast'!L24+'5C1U_AcadianaRen'!L24+'5C1I_LAKey'!L24+'5C1V_LafRen'!L24+'5C1O_Impact'!L24+'5C2_LAVCA'!L24+'5C1H_Southwest'!L24+'5C1G_JSClark'!L24+'5C1Y_GEOPrep'!L24+'5C1AI_Harmony'!L24+'5C1AJ_Athlos'!L24+'5C1AG_Collegiate'!L24+'5C1M_GEOMidCity'!L24+'5C1AK_NxtGen'!L24+'5C1AL_RedRiver'!L24+'5C1AM_Williams'!L24+'5C1AN_StLandry'!L24</f>
        <v>0</v>
      </c>
      <c r="M24" s="216">
        <f>'9_Per Pupil Summary'!K23</f>
        <v>4595.7736351327048</v>
      </c>
      <c r="N24" s="217">
        <f>'5C1B_DArbonne'!N24+'5C1A_Madison'!N24+'5C1C_IntlHigh'!N24+'5C3_UnvView'!N24+'5C1F_LCCharter'!N24+'5C1E_LFNO'!N24+'5C1D_NOMMA'!N24+'5C1AE_NobleMinds'!N24+'5C1J_JCFAEast'!N24+'5C1Q_Advantage'!N24+'5C1AF_JCFA-Laf'!N24+'5C1W_Willow'!N24+'5C1Z_LincolnPrep'!N24+'5C1R_Iberville'!N24+'5C1N_Delta'!N24+'5C1S_LCColPrep'!N24+'5C1T_Northeast'!N24+'5C1U_AcadianaRen'!N24+'5C1I_LAKey'!N24+'5C1V_LafRen'!N24+'5C1O_Impact'!N24+'5C2_LAVCA'!N24+'5C1H_Southwest'!N24+'5C1G_JSClark'!N24+'5C1Y_GEOPrep'!N24+'5C1AI_Harmony'!N24+'5C1AJ_Athlos'!N24+'5C1AG_Collegiate'!N24+'5C1M_GEOMidCity'!N24+'5C1AK_NxtGen'!N24+'5C1AL_RedRiver'!N24+'5C1AM_Williams'!N24+'5C1AN_StLandry'!N24</f>
        <v>0</v>
      </c>
      <c r="O24" s="218">
        <f>'5C1B_DArbonne'!O24+'5C1A_Madison'!O24+'5C1C_IntlHigh'!O24+'5C3_UnvView'!O24+'5C1F_LCCharter'!O24+'5C1E_LFNO'!O24+'5C1D_NOMMA'!O24+'5C1AE_NobleMinds'!O24+'5C1J_JCFAEast'!O24+'5C1Q_Advantage'!O24+'5C1AF_JCFA-Laf'!O24+'5C1W_Willow'!O24+'5C1Z_LincolnPrep'!O24+'5C1R_Iberville'!O24+'5C1N_Delta'!O24+'5C1S_LCColPrep'!O24+'5C1T_Northeast'!O24+'5C1U_AcadianaRen'!O24+'5C1I_LAKey'!O24+'5C1V_LafRen'!O24+'5C1O_Impact'!O24+'5C2_LAVCA'!O24+'5C1H_Southwest'!O24+'5C1G_JSClark'!O24+'5C1Y_GEOPrep'!O24+'5C1AI_Harmony'!O24+'5C1AJ_Athlos'!O24+'5C1AG_Collegiate'!O24+'5C1M_GEOMidCity'!O24+'5C1AK_NxtGen'!O24+'5C1AL_RedRiver'!O24+'5C1AM_Williams'!O24+'5C1AN_StLandry'!O24</f>
        <v>0</v>
      </c>
      <c r="P24" s="216">
        <f>'9_Per Pupil Summary'!L23</f>
        <v>0</v>
      </c>
      <c r="Q24" s="217">
        <f>'5C1B_DArbonne'!Q24+'5C1A_Madison'!Q24+'5C1C_IntlHigh'!Q24+'5C3_UnvView'!Q24+'5C1F_LCCharter'!Q24+'5C1E_LFNO'!Q24+'5C1D_NOMMA'!Q24+'5C1AE_NobleMinds'!Q24+'5C1J_JCFAEast'!Q24+'5C1Q_Advantage'!Q24+'5C1AF_JCFA-Laf'!Q24+'5C1W_Willow'!Q24+'5C1Z_LincolnPrep'!Q24+'5C1R_Iberville'!Q24+'5C1N_Delta'!Q24+'5C1S_LCColPrep'!Q24+'5C1T_Northeast'!Q24+'5C1U_AcadianaRen'!Q24+'5C1I_LAKey'!Q24+'5C1V_LafRen'!Q24+'5C1O_Impact'!Q24+'5C2_LAVCA'!Q24+'5C1H_Southwest'!Q24+'5C1G_JSClark'!Q24+'5C1Y_GEOPrep'!Q24+'5C1AI_Harmony'!Q24+'5C1AJ_Athlos'!Q24+'5C1AG_Collegiate'!Q24+'5C1M_GEOMidCity'!Q24+'5C1AK_NxtGen'!Q24+'5C1AL_RedRiver'!Q24+'5C1AM_Williams'!Q24+'5C1AN_StLandry'!Q24</f>
        <v>0</v>
      </c>
      <c r="R24" s="219">
        <f>'5C1B_DArbonne'!R24+'5C1A_Madison'!R24+'5C1C_IntlHigh'!R24+'5C3_UnvView'!R24+'5C1F_LCCharter'!R24+'5C1E_LFNO'!R24+'5C1D_NOMMA'!R24+'5C1AE_NobleMinds'!R24+'5C1J_JCFAEast'!R24+'5C1Q_Advantage'!R24+'5C1AF_JCFA-Laf'!R24+'5C1W_Willow'!R24+'5C1Z_LincolnPrep'!R24+'5C1R_Iberville'!R24+'5C1N_Delta'!R24+'5C1S_LCColPrep'!R24+'5C1T_Northeast'!R24+'5C1U_AcadianaRen'!R24+'5C1I_LAKey'!R24+'5C1V_LafRen'!R24+'5C1O_Impact'!R24+'5C2_LAVCA'!R24+'5C1H_Southwest'!R24+'5C1G_JSClark'!R24+'5C1Y_GEOPrep'!R24+'5C1AI_Harmony'!R24+'5C1AJ_Athlos'!R24+'5C1AG_Collegiate'!R24+'5C1M_GEOMidCity'!R24+'5C1AK_NxtGen'!R24+'5C1AL_RedRiver'!R24+'5C1AM_Williams'!R24+'5C1AN_StLandry'!R24</f>
        <v>38826</v>
      </c>
      <c r="S24" s="884">
        <f>'5C3_UnvView'!S24+'5C2_LAVCA'!S24</f>
        <v>4314</v>
      </c>
      <c r="T24" s="216">
        <f>'5C1B_DArbonne'!S24+'5C1A_Madison'!S24+'5C1C_IntlHigh'!S24+'5C3_UnvView'!T24+'5C1F_LCCharter'!S24+'5C1E_LFNO'!S24+'5C1D_NOMMA'!S24+'5C1AE_NobleMinds'!S24+'5C1J_JCFAEast'!S24+'5C1Q_Advantage'!S24+'5C1AF_JCFA-Laf'!S24+'5C1W_Willow'!S24+'5C1Z_LincolnPrep'!S24+'5C1R_Iberville'!S24+'5C1N_Delta'!S24+'5C1S_LCColPrep'!S24+'5C1T_Northeast'!S24+'5C1U_AcadianaRen'!S24+'5C1I_LAKey'!S24+'5C1V_LafRen'!S24+'5C1O_Impact'!S24+'5C2_LAVCA'!T24+'5C1H_Southwest'!S24+'5C1G_JSClark'!S24+'5C1Y_GEOPrep'!S24+'5C1AI_Harmony'!S24+'5C1AJ_Athlos'!S24+'5C1AG_Collegiate'!S24+'5C1M_GEOMidCity'!S24+'5C1AK_NxtGen'!S24+'5C1AL_RedRiver'!S24+'5C1AM_Williams'!S24+'5C1AN_StLandry'!S24</f>
        <v>-28127</v>
      </c>
      <c r="U24" s="216">
        <f>'5C1B_DArbonne'!T24+'5C1A_Madison'!T24+'5C1C_IntlHigh'!T24+'5C3_UnvView'!U24+'5C1F_LCCharter'!T24+'5C1E_LFNO'!T24+'5C1D_NOMMA'!T24+'5C1AE_NobleMinds'!T24+'5C1J_JCFAEast'!T24+'5C1Q_Advantage'!T24+'5C1AF_JCFA-Laf'!T24+'5C1W_Willow'!T24+'5C1Z_LincolnPrep'!T24+'5C1R_Iberville'!T24+'5C1N_Delta'!T24+'5C1S_LCColPrep'!T24+'5C1T_Northeast'!T24+'5C1U_AcadianaRen'!T24+'5C1I_LAKey'!T24+'5C1V_LafRen'!T24+'5C1O_Impact'!T24+'5C2_LAVCA'!U24+'5C1H_Southwest'!T24+'5C1G_JSClark'!T24+'5C1Y_GEOPrep'!T24+'5C1AI_Harmony'!T24+'5C1AJ_Athlos'!T24+'5C1AG_Collegiate'!T24+'5C1M_GEOMidCity'!T24+'5C1AK_NxtGen'!T24+'5C1AL_RedRiver'!T24+'5C1AM_Williams'!T24+'5C1AN_StLandry'!T24</f>
        <v>0</v>
      </c>
      <c r="V24" s="220">
        <f>'5C1B_DArbonne'!U24+'5C1A_Madison'!U24+'5C1C_IntlHigh'!U24+'5C3_UnvView'!V24+'5C1F_LCCharter'!U24+'5C1E_LFNO'!U24+'5C1D_NOMMA'!U24+'5C1AE_NobleMinds'!U24+'5C1J_JCFAEast'!U24+'5C1Q_Advantage'!U24+'5C1AF_JCFA-Laf'!U24+'5C1W_Willow'!U24+'5C1Z_LincolnPrep'!U24+'5C1R_Iberville'!U24+'5C1N_Delta'!U24+'5C1S_LCColPrep'!U24+'5C1T_Northeast'!U24+'5C1U_AcadianaRen'!U24+'5C1I_LAKey'!U24+'5C1V_LafRen'!U24+'5C1O_Impact'!U24+'5C2_LAVCA'!V24+'5C1H_Southwest'!U24+'5C1G_JSClark'!U24+'5C1Y_GEOPrep'!U24+'5C1AI_Harmony'!U24+'5C1AJ_Athlos'!U24+'5C1AG_Collegiate'!U24+'5C1M_GEOMidCity'!U24+'5C1AK_NxtGen'!U24+'5C1AL_RedRiver'!U24+'5C1AM_Williams'!U24+'5C1AN_StLandry'!U24</f>
        <v>0</v>
      </c>
      <c r="W24" s="219">
        <f>'5C1B_DArbonne'!V24+'5C1A_Madison'!V24+'5C1C_IntlHigh'!V24+'5C3_UnvView'!W24+'5C1F_LCCharter'!V24+'5C1E_LFNO'!V24+'5C1D_NOMMA'!V24+'5C1AE_NobleMinds'!V24+'5C1J_JCFAEast'!V24+'5C1Q_Advantage'!V24+'5C1AF_JCFA-Laf'!V24+'5C1W_Willow'!V24+'5C1Z_LincolnPrep'!V24+'5C1R_Iberville'!V24+'5C1N_Delta'!V24+'5C1S_LCColPrep'!V24+'5C1T_Northeast'!V24+'5C1U_AcadianaRen'!V24+'5C1I_LAKey'!V24+'5C1V_LafRen'!V24+'5C1O_Impact'!V24+'5C2_LAVCA'!W24+'5C1H_Southwest'!V24+'5C1G_JSClark'!V24+'5C1Y_GEOPrep'!V24+'5C1AI_Harmony'!V24+'5C1AJ_Athlos'!V24+'5C1AG_Collegiate'!V24+'5C1M_GEOMidCity'!V24+'5C1AK_NxtGen'!V24+'5C1AL_RedRiver'!V24+'5C1AM_Williams'!V24+'5C1AN_StLandry'!V24</f>
        <v>0</v>
      </c>
      <c r="X24" s="217">
        <f>'5C1B_DArbonne'!W24+'5C1A_Madison'!W24+'5C1C_IntlHigh'!W24+'5C3_UnvView'!X24+'5C1F_LCCharter'!W24+'5C1E_LFNO'!W24+'5C1D_NOMMA'!W24+'5C1AE_NobleMinds'!W24+'5C1J_JCFAEast'!W24+'5C1Q_Advantage'!W24+'5C1AF_JCFA-Laf'!W24+'5C1W_Willow'!W24+'5C1Z_LincolnPrep'!W24+'5C1R_Iberville'!W24+'5C1N_Delta'!W24+'5C1S_LCColPrep'!W24+'5C1T_Northeast'!W24+'5C1U_AcadianaRen'!W24+'5C1I_LAKey'!W24+'5C1V_LafRen'!W24+'5C1O_Impact'!W24+'5C2_LAVCA'!X24+'5C1H_Southwest'!W24+'5C1G_JSClark'!W24+'5C1Y_GEOPrep'!W24+'5C1AI_Harmony'!W24+'5C1AJ_Athlos'!W24+'5C1AG_Collegiate'!W24+'5C1M_GEOMidCity'!W24+'5C1AK_NxtGen'!W24+'5C1AL_RedRiver'!W24+'5C1AM_Williams'!W24+'5C1AN_StLandry'!W24</f>
        <v>0</v>
      </c>
      <c r="Y24" s="219">
        <f>'5C1B_DArbonne'!X24+'5C1A_Madison'!X24+'5C1C_IntlHigh'!X24+'5C3_UnvView'!Y24+'5C1F_LCCharter'!X24+'5C1E_LFNO'!X24+'5C1D_NOMMA'!X24+'5C1AE_NobleMinds'!X24+'5C1J_JCFAEast'!X24+'5C1Q_Advantage'!X24+'5C1AF_JCFA-Laf'!X24+'5C1W_Willow'!X24+'5C1Z_LincolnPrep'!X24+'5C1R_Iberville'!X24+'5C1N_Delta'!X24+'5C1S_LCColPrep'!X24+'5C1T_Northeast'!X24+'5C1U_AcadianaRen'!X24+'5C1I_LAKey'!X24+'5C1V_LafRen'!X24+'5C1O_Impact'!X24+'5C2_LAVCA'!Y24+'5C1H_Southwest'!X24+'5C1G_JSClark'!X24+'5C1Y_GEOPrep'!X24+'5C1AI_Harmony'!X24+'5C1AJ_Athlos'!X24+'5C1AG_Collegiate'!X24+'5C1M_GEOMidCity'!X24+'5C1AK_NxtGen'!X24+'5C1AL_RedRiver'!X24+'5C1AM_Williams'!X24+'5C1AN_StLandry'!X24</f>
        <v>0</v>
      </c>
      <c r="Z24" s="216">
        <f>'5C1B_DArbonne'!Y24+'5C1A_Madison'!Y24+'5C1C_IntlHigh'!Y24+'5C3_UnvView'!Z24+'5C1F_LCCharter'!Y24+'5C1E_LFNO'!Y24+'5C1D_NOMMA'!Y24+'5C1AE_NobleMinds'!Y24+'5C1J_JCFAEast'!Y24+'5C1Q_Advantage'!Y24+'5C1AF_JCFA-Laf'!Y24+'5C1W_Willow'!Y24+'5C1Z_LincolnPrep'!Y24+'5C1R_Iberville'!Y24+'5C1N_Delta'!Y24+'5C1S_LCColPrep'!Y24+'5C1T_Northeast'!Y24+'5C1U_AcadianaRen'!Y24+'5C1I_LAKey'!Y24+'5C1V_LafRen'!Y24+'5C1O_Impact'!Y24+'5C2_LAVCA'!Z24+'5C1H_Southwest'!Y24+'5C1G_JSClark'!Y24+'5C1Y_GEOPrep'!Y24+'5C1AI_Harmony'!Y24+'5C1AJ_Athlos'!Y24+'5C1AG_Collegiate'!Y24+'5C1M_GEOMidCity'!Y24+'5C1AK_NxtGen'!Y24+'5C1AL_RedRiver'!Y24+'5C1AM_Williams'!Y24+'5C1AN_StLandry'!Y24</f>
        <v>0</v>
      </c>
      <c r="AA24" s="219">
        <f>'5C1B_DArbonne'!Z24+'5C1A_Madison'!Z24+'5C1C_IntlHigh'!Z24+'5C3_UnvView'!AA24+'5C1F_LCCharter'!Z24+'5C1E_LFNO'!Z24+'5C1D_NOMMA'!Z24+'5C1AE_NobleMinds'!Z24+'5C1J_JCFAEast'!Z24+'5C1Q_Advantage'!Z24+'5C1AF_JCFA-Laf'!Z24+'5C1W_Willow'!Z24+'5C1Z_LincolnPrep'!Z24+'5C1R_Iberville'!Z24+'5C1N_Delta'!Z24+'5C1S_LCColPrep'!Z24+'5C1T_Northeast'!Z24+'5C1U_AcadianaRen'!Z24+'5C1I_LAKey'!Z24+'5C1V_LafRen'!Z24+'5C1O_Impact'!Z24+'5C2_LAVCA'!AA24+'5C1H_Southwest'!Z24+'5C1G_JSClark'!Z24+'5C1Y_GEOPrep'!Z24+'5C1AI_Harmony'!Z24+'5C1AJ_Athlos'!Z24+'5C1AG_Collegiate'!Z24+'5C1M_GEOMidCity'!Z24+'5C1AK_NxtGen'!Z24+'5C1AL_RedRiver'!Z24+'5C1AM_Williams'!Z24+'5C1AN_StLandry'!Z24</f>
        <v>0</v>
      </c>
      <c r="AB24" s="216">
        <f>'5C1B_DArbonne'!AA24+'5C1A_Madison'!AA24+'5C1C_IntlHigh'!AA24+'5C3_UnvView'!AB24+'5C1F_LCCharter'!AA24+'5C1E_LFNO'!AA24+'5C1D_NOMMA'!AA24+'5C1AE_NobleMinds'!AA24+'5C1J_JCFAEast'!AA24+'5C1Q_Advantage'!AA24+'5C1AF_JCFA-Laf'!AA24+'5C1W_Willow'!AA24+'5C1Z_LincolnPrep'!AA24+'5C1R_Iberville'!AA24+'5C1N_Delta'!AA24+'5C1S_LCColPrep'!AA24+'5C1T_Northeast'!AA24+'5C1U_AcadianaRen'!AA24+'5C1I_LAKey'!AA24+'5C1V_LafRen'!AA24+'5C1O_Impact'!AA24+'5C2_LAVCA'!AB24+'5C1H_Southwest'!AA24+'5C1G_JSClark'!AA24+'5C1Y_GEOPrep'!AA24+'5C1AI_Harmony'!AA24+'5C1AJ_Athlos'!AA24+'5C1AG_Collegiate'!AA24+'5C1M_GEOMidCity'!AA24+'5C1AK_NxtGen'!AA24+'5C1AL_RedRiver'!AA24+'5C1AM_Williams'!AA24+'5C1AN_StLandry'!AA24</f>
        <v>0</v>
      </c>
      <c r="AC24" s="216">
        <f>'5C1B_DArbonne'!AB24+'5C1A_Madison'!AB24+'5C1C_IntlHigh'!AB24+'5C3_UnvView'!AC24+'5C1F_LCCharter'!AB24+'5C1E_LFNO'!AB24+'5C1D_NOMMA'!AB24+'5C1AE_NobleMinds'!AB24+'5C1J_JCFAEast'!AB24+'5C1Q_Advantage'!AB24+'5C1AF_JCFA-Laf'!AB24+'5C1W_Willow'!AB24+'5C1Z_LincolnPrep'!AB24+'5C1R_Iberville'!AB24+'5C1N_Delta'!AB24+'5C1S_LCColPrep'!AB24+'5C1T_Northeast'!AB24+'5C1U_AcadianaRen'!AB24+'5C1I_LAKey'!AB24+'5C1V_LafRen'!AB24+'5C1O_Impact'!AB24+'5C2_LAVCA'!AC24+'5C1H_Southwest'!AB24+'5C1G_JSClark'!AB24+'5C1Y_GEOPrep'!AB24+'5C1AI_Harmony'!AB24+'5C1AJ_Athlos'!AB24+'5C1AG_Collegiate'!AB24+'5C1M_GEOMidCity'!AB24+'5C1AK_NxtGen'!AB24+'5C1AL_RedRiver'!AB24+'5C1AM_Williams'!AB24+'5C1AN_StLandry'!AB24</f>
        <v>0</v>
      </c>
      <c r="AD24" s="219">
        <f>'5C1B_DArbonne'!AC24+'5C1A_Madison'!AC24+'5C1C_IntlHigh'!AC24+'5C3_UnvView'!AD24+'5C1F_LCCharter'!AC24+'5C1E_LFNO'!AC24+'5C1D_NOMMA'!AC24+'5C1AE_NobleMinds'!AC24+'5C1J_JCFAEast'!AC24+'5C1Q_Advantage'!AC24+'5C1AF_JCFA-Laf'!AC24+'5C1W_Willow'!AC24+'5C1Z_LincolnPrep'!AC24+'5C1R_Iberville'!AC24+'5C1N_Delta'!AC24+'5C1S_LCColPrep'!AC24+'5C1T_Northeast'!AC24+'5C1U_AcadianaRen'!AC24+'5C1I_LAKey'!AC24+'5C1V_LafRen'!AC24+'5C1O_Impact'!AC24+'5C2_LAVCA'!AD24+'5C1H_Southwest'!AC24+'5C1G_JSClark'!AC24+'5C1Y_GEOPrep'!AC24+'5C1AI_Harmony'!AC24+'5C1AJ_Athlos'!AC24+'5C1AG_Collegiate'!AC24+'5C1M_GEOMidCity'!AC24+'5C1AK_NxtGen'!AC24+'5C1AL_RedRiver'!AC24+'5C1AM_Williams'!AC24+'5C1AN_StLandry'!AC24</f>
        <v>0</v>
      </c>
      <c r="AE24" s="222">
        <f>'5C1B_DArbonne'!AD24+'5C1A_Madison'!AD24+'5C1C_IntlHigh'!AD24+'5C3_UnvView'!AE24+'5C1F_LCCharter'!AD24+'5C1E_LFNO'!AD24+'5C1D_NOMMA'!AD24+'5C1AE_NobleMinds'!AD24+'5C1J_JCFAEast'!AD24+'5C1Q_Advantage'!AD24+'5C1AF_JCFA-Laf'!AD24+'5C1W_Willow'!AD24+'5C1Z_LincolnPrep'!AD24+'5C1R_Iberville'!AD24+'5C1N_Delta'!AD24+'5C1S_LCColPrep'!AD24+'5C1T_Northeast'!AD24+'5C1U_AcadianaRen'!AD24+'5C1I_LAKey'!AD24+'5C1V_LafRen'!AD24+'5C1O_Impact'!AD24+'5C2_LAVCA'!AE24+'5C1H_Southwest'!AD24+'5C1G_JSClark'!AD24+'5C1Y_GEOPrep'!AD24+'5C1AI_Harmony'!AD24+'5C1AJ_Athlos'!AD24+'5C1AG_Collegiate'!AD24+'5C1M_GEOMidCity'!AD24+'5C1AK_NxtGen'!AD24+'5C1AL_RedRiver'!AD24+'5C1AM_Williams'!AD24+'5C1AN_StLandry'!AD24</f>
        <v>0</v>
      </c>
      <c r="AF24" s="223">
        <f>'9_Per Pupil Summary'!N23</f>
        <v>4606</v>
      </c>
      <c r="AG24" s="224">
        <f>'5C1B_DArbonne'!AF24+'5C1A_Madison'!AF24+'5C1C_IntlHigh'!AF24+'5C3_UnvView'!AG24+'5C1F_LCCharter'!AF24+'5C1E_LFNO'!AF24+'5C1D_NOMMA'!AF24+'5C1AE_NobleMinds'!AF24+'5C1J_JCFAEast'!AF24+'5C1Q_Advantage'!AF24+'5C1AF_JCFA-Laf'!AF24+'5C1W_Willow'!AF24+'5C1Z_LincolnPrep'!AF24+'5C1R_Iberville'!AF24+'5C1N_Delta'!AF24+'5C1S_LCColPrep'!AF24+'5C1T_Northeast'!AF24+'5C1U_AcadianaRen'!AF24+'5C1I_LAKey'!AF24+'5C1V_LafRen'!AF24+'5C1O_Impact'!AF24+'5C2_LAVCA'!AG24+'5C1H_Southwest'!AF24+'5C1G_JSClark'!AF24+'5C1Y_GEOPrep'!AF24+'5C1AI_Harmony'!AF24+'5C1AJ_Athlos'!AF24+'5C1AG_Collegiate'!AF24+'5C1M_GEOMidCity'!AF24+'5C1AK_NxtGen'!AF24+'5C1AL_RedRiver'!AF24+'5C1AM_Williams'!AF24+'5C1AN_StLandry'!AF24</f>
        <v>0</v>
      </c>
      <c r="AH24" s="215">
        <f>'5C1B_DArbonne'!AG24+'5C1A_Madison'!AG24+'5C1C_IntlHigh'!AG24+'5C3_UnvView'!AH24+'5C1F_LCCharter'!AG24+'5C1E_LFNO'!AG24+'5C1D_NOMMA'!AG24+'5C1AE_NobleMinds'!AG24+'5C1J_JCFAEast'!AG24+'5C1Q_Advantage'!AG24+'5C1AF_JCFA-Laf'!AG24+'5C1W_Willow'!AG24+'5C1Z_LincolnPrep'!AG24+'5C1R_Iberville'!AG24+'5C1N_Delta'!AG24+'5C1S_LCColPrep'!AG24+'5C1T_Northeast'!AG24+'5C1U_AcadianaRen'!AG24+'5C1I_LAKey'!AG24+'5C1V_LafRen'!AG24+'5C1O_Impact'!AG24+'5C2_LAVCA'!AH24+'5C1H_Southwest'!AG24+'5C1G_JSClark'!AG24+'5C1Y_GEOPrep'!AG24+'5C1AI_Harmony'!AG24+'5C1AJ_Athlos'!AG24+'5C1AG_Collegiate'!AG24+'5C1M_GEOMidCity'!AG24+'5C1AK_NxtGen'!AG24+'5C1AL_RedRiver'!AG24+'5C1AM_Williams'!AG24+'5C1AN_StLandry'!AG24</f>
        <v>0</v>
      </c>
      <c r="AI24" s="223">
        <f>'5C1B_DArbonne'!AH24+'5C1A_Madison'!AH24+'5C1C_IntlHigh'!AH24+'5C3_UnvView'!AI24+'5C1F_LCCharter'!AH24+'5C1E_LFNO'!AH24+'5C1D_NOMMA'!AH24+'5C1AE_NobleMinds'!AH24+'5C1J_JCFAEast'!AH24+'5C1Q_Advantage'!AH24+'5C1AF_JCFA-Laf'!AH24+'5C1W_Willow'!AH24+'5C1Z_LincolnPrep'!AH24+'5C1R_Iberville'!AH24+'5C1N_Delta'!AH24+'5C1S_LCColPrep'!AH24+'5C1T_Northeast'!AH24+'5C1U_AcadianaRen'!AH24+'5C1I_LAKey'!AH24+'5C1V_LafRen'!AH24+'5C1O_Impact'!AH24+'5C2_LAVCA'!AI24+'5C1H_Southwest'!AH24+'5C1G_JSClark'!AH24+'5C1Y_GEOPrep'!AH24+'5C1AI_Harmony'!AH24+'5C1AJ_Athlos'!AH24+'5C1AG_Collegiate'!AH24+'5C1M_GEOMidCity'!AH24+'5C1AK_NxtGen'!AH24+'5C1AL_RedRiver'!AH24+'5C1AM_Williams'!AH24+'5C1AN_StLandry'!AH24</f>
        <v>0</v>
      </c>
      <c r="AJ24" s="215">
        <f>'5C1B_DArbonne'!AI24+'5C1A_Madison'!AI24+'5C1C_IntlHigh'!AI24+'5C3_UnvView'!AJ24+'5C1F_LCCharter'!AI24+'5C1E_LFNO'!AI24+'5C1D_NOMMA'!AI24+'5C1AE_NobleMinds'!AI24+'5C1J_JCFAEast'!AI24+'5C1Q_Advantage'!AI24+'5C1AF_JCFA-Laf'!AI24+'5C1W_Willow'!AI24+'5C1Z_LincolnPrep'!AI24+'5C1R_Iberville'!AI24+'5C1N_Delta'!AI24+'5C1S_LCColPrep'!AI24+'5C1T_Northeast'!AI24+'5C1U_AcadianaRen'!AI24+'5C1I_LAKey'!AI24+'5C1V_LafRen'!AI24+'5C1O_Impact'!AI24+'5C2_LAVCA'!AJ24+'5C1H_Southwest'!AI24+'5C1G_JSClark'!AI24+'5C1Y_GEOPrep'!AI24+'5C1AI_Harmony'!AI24+'5C1AJ_Athlos'!AI24+'5C1AG_Collegiate'!AI24+'5C1M_GEOMidCity'!AI24+'5C1AK_NxtGen'!AI24+'5C1AL_RedRiver'!AI24+'5C1AM_Williams'!AI24+'5C1AN_StLandry'!AI24</f>
        <v>0</v>
      </c>
      <c r="AK24" s="225">
        <f>'5C1B_DArbonne'!AJ24+'5C1A_Madison'!AJ24+'5C1C_IntlHigh'!AJ24+'5C3_UnvView'!AK24+'5C1F_LCCharter'!AJ24+'5C1E_LFNO'!AJ24+'5C1D_NOMMA'!AJ24+'5C1AE_NobleMinds'!AJ24+'5C1J_JCFAEast'!AJ24+'5C1Q_Advantage'!AJ24+'5C1AF_JCFA-Laf'!AJ24+'5C1W_Willow'!AJ24+'5C1Z_LincolnPrep'!AJ24+'5C1R_Iberville'!AJ24+'5C1N_Delta'!AJ24+'5C1S_LCColPrep'!AJ24+'5C1T_Northeast'!AJ24+'5C1U_AcadianaRen'!AJ24+'5C1I_LAKey'!AJ24+'5C1V_LafRen'!AJ24+'5C1O_Impact'!AJ24+'5C2_LAVCA'!AK24+'5C1H_Southwest'!AJ24+'5C1G_JSClark'!AJ24+'5C1Y_GEOPrep'!AJ24+'5C1AI_Harmony'!AJ24+'5C1AJ_Athlos'!AJ24+'5C1AG_Collegiate'!AJ24+'5C1M_GEOMidCity'!AJ24+'5C1AK_NxtGen'!AJ24+'5C1AL_RedRiver'!AJ24+'5C1AM_Williams'!AJ24+'5C1AN_StLandry'!AJ24</f>
        <v>0</v>
      </c>
      <c r="AL24" s="226">
        <f>'5C1B_DArbonne'!AK24+'5C1A_Madison'!AK24+'5C1C_IntlHigh'!AK24+'5C3_UnvView'!AL24+'5C1F_LCCharter'!AK24+'5C1E_LFNO'!AK24+'5C1D_NOMMA'!AK24+'5C1AE_NobleMinds'!AK24+'5C1J_JCFAEast'!AK24+'5C1Q_Advantage'!AK24+'5C1AF_JCFA-Laf'!AK24+'5C1W_Willow'!AK24+'5C1Z_LincolnPrep'!AK24+'5C1R_Iberville'!AK24+'5C1N_Delta'!AK24+'5C1S_LCColPrep'!AK24+'5C1T_Northeast'!AK24+'5C1U_AcadianaRen'!AK24+'5C1I_LAKey'!AK24+'5C1V_LafRen'!AK24+'5C1O_Impact'!AK24+'5C2_LAVCA'!AL24+'5C1H_Southwest'!AK24+'5C1G_JSClark'!AK24+'5C1Y_GEOPrep'!AK24+'5C1AI_Harmony'!AK24+'5C1AJ_Athlos'!AK24+'5C1AG_Collegiate'!AK24+'5C1M_GEOMidCity'!AK24+'5C1AK_NxtGen'!AK24+'5C1AL_RedRiver'!AK24+'5C1AM_Williams'!AK24+'5C1AN_StLandry'!AK24</f>
        <v>0</v>
      </c>
      <c r="AM24" s="224">
        <f>'5C1B_DArbonne'!AL24+'5C1A_Madison'!AL24+'5C1C_IntlHigh'!AL24+'5C3_UnvView'!AM24+'5C1F_LCCharter'!AL24+'5C1E_LFNO'!AL24+'5C1D_NOMMA'!AL24+'5C1AE_NobleMinds'!AL24+'5C1J_JCFAEast'!AL24+'5C1Q_Advantage'!AL24+'5C1AF_JCFA-Laf'!AL24+'5C1W_Willow'!AL24+'5C1Z_LincolnPrep'!AL24+'5C1R_Iberville'!AL24+'5C1N_Delta'!AL24+'5C1S_LCColPrep'!AL24+'5C1T_Northeast'!AL24+'5C1U_AcadianaRen'!AL24+'5C1I_LAKey'!AL24+'5C1V_LafRen'!AL24+'5C1O_Impact'!AL24+'5C2_LAVCA'!AM24+'5C1H_Southwest'!AL24+'5C1G_JSClark'!AL24+'5C1Y_GEOPrep'!AL24+'5C1AI_Harmony'!AL24+'5C1AJ_Athlos'!AL24+'5C1AG_Collegiate'!AL24+'5C1M_GEOMidCity'!AL24+'5C1AK_NxtGen'!AL24+'5C1AL_RedRiver'!AL24+'5C1AM_Williams'!AL24+'5C1AN_StLandry'!AL24</f>
        <v>8291</v>
      </c>
      <c r="AN24" s="227">
        <f>'5C1B_DArbonne'!AM24+'5C1A_Madison'!AM24+'5C1C_IntlHigh'!AM24+'5C3_UnvView'!AN24+'5C1F_LCCharter'!AM24+'5C1E_LFNO'!AM24+'5C1D_NOMMA'!AM24+'5C1AE_NobleMinds'!AM24+'5C1J_JCFAEast'!AM24+'5C1Q_Advantage'!AM24+'5C1AF_JCFA-Laf'!AM24+'5C1W_Willow'!AM24+'5C1Z_LincolnPrep'!AM24+'5C1R_Iberville'!AM24+'5C1N_Delta'!AM24+'5C1S_LCColPrep'!AM24+'5C1T_Northeast'!AM24+'5C1U_AcadianaRen'!AM24+'5C1I_LAKey'!AM24+'5C1V_LafRen'!AM24+'5C1O_Impact'!AM24+'5C2_LAVCA'!AN24+'5C1H_Southwest'!AM24+'5C1G_JSClark'!AM24+'5C1Y_GEOPrep'!AM24+'5C1AI_Harmony'!AM24+'5C1AJ_Athlos'!AM24+'5C1AG_Collegiate'!AM24+'5C1M_GEOMidCity'!AM24+'5C1AK_NxtGen'!AM24+'5C1AL_RedRiver'!AM24+'5C1AM_Williams'!AM24+'5C1AN_StLandry'!AM24</f>
        <v>-21</v>
      </c>
      <c r="AO24" s="224">
        <f>'5C1B_DArbonne'!AN24+'5C1A_Madison'!AN24+'5C1C_IntlHigh'!AN24+'5C3_UnvView'!AO24+'5C1F_LCCharter'!AN24+'5C1E_LFNO'!AN24+'5C1D_NOMMA'!AN24+'5C1AE_NobleMinds'!AN24+'5C1J_JCFAEast'!AN24+'5C1Q_Advantage'!AN24+'5C1AF_JCFA-Laf'!AN24+'5C1W_Willow'!AN24+'5C1Z_LincolnPrep'!AN24+'5C1R_Iberville'!AN24+'5C1N_Delta'!AN24+'5C1S_LCColPrep'!AN24+'5C1T_Northeast'!AN24+'5C1U_AcadianaRen'!AN24+'5C1I_LAKey'!AN24+'5C1V_LafRen'!AN24+'5C1O_Impact'!AN24+'5C2_LAVCA'!AO24+'5C1H_Southwest'!AN24+'5C1G_JSClark'!AN24+'5C1Y_GEOPrep'!AN24+'5C1AI_Harmony'!AN24+'5C1AJ_Athlos'!AN24+'5C1AG_Collegiate'!AN24+'5C1M_GEOMidCity'!AN24+'5C1AK_NxtGen'!AN24+'5C1AL_RedRiver'!AN24+'5C1AM_Williams'!AN24+'5C1AN_StLandry'!AN24</f>
        <v>0</v>
      </c>
      <c r="AP24" s="225">
        <f>'5C1B_DArbonne'!AO24+'5C1A_Madison'!AO24+'5C1C_IntlHigh'!AO24+'5C3_UnvView'!AP24+'5C1F_LCCharter'!AO24+'5C1E_LFNO'!AO24+'5C1D_NOMMA'!AO24+'5C1AE_NobleMinds'!AO24+'5C1J_JCFAEast'!AO24+'5C1Q_Advantage'!AO24+'5C1AF_JCFA-Laf'!AO24+'5C1W_Willow'!AO24+'5C1Z_LincolnPrep'!AO24+'5C1R_Iberville'!AO24+'5C1N_Delta'!AO24+'5C1S_LCColPrep'!AO24+'5C1T_Northeast'!AO24+'5C1U_AcadianaRen'!AO24+'5C1I_LAKey'!AO24+'5C1V_LafRen'!AO24+'5C1O_Impact'!AO24+'5C2_LAVCA'!AP24+'5C1H_Southwest'!AO24+'5C1G_JSClark'!AO24+'5C1Y_GEOPrep'!AO24+'5C1AI_Harmony'!AO24+'5C1AJ_Athlos'!AO24+'5C1AG_Collegiate'!AO24+'5C1M_GEOMidCity'!AO24+'5C1AK_NxtGen'!AO24+'5C1AL_RedRiver'!AO24+'5C1AM_Williams'!AO24+'5C1AN_StLandry'!AO24</f>
        <v>0</v>
      </c>
      <c r="AQ24" s="224">
        <f>'5C1B_DArbonne'!AP24+'5C1A_Madison'!AP24+'5C1C_IntlHigh'!AP24+'5C3_UnvView'!AQ24+'5C1F_LCCharter'!AP24+'5C1E_LFNO'!AP24+'5C1D_NOMMA'!AP24+'5C1AE_NobleMinds'!AP24+'5C1J_JCFAEast'!AP24+'5C1Q_Advantage'!AP24+'5C1AF_JCFA-Laf'!AP24+'5C1W_Willow'!AP24+'5C1Z_LincolnPrep'!AP24+'5C1R_Iberville'!AP24+'5C1N_Delta'!AP24+'5C1S_LCColPrep'!AP24+'5C1T_Northeast'!AP24+'5C1U_AcadianaRen'!AP24+'5C1I_LAKey'!AP24+'5C1V_LafRen'!AP24+'5C1O_Impact'!AP24+'5C2_LAVCA'!AQ24+'5C1H_Southwest'!AP24+'5C1G_JSClark'!AP24+'5C1Y_GEOPrep'!AP24+'5C1AI_Harmony'!AP24+'5C1AJ_Athlos'!AP24+'5C1AG_Collegiate'!AP24+'5C1M_GEOMidCity'!AP24+'5C1AK_NxtGen'!AP24+'5C1AL_RedRiver'!AP24+'5C1AM_Williams'!AP24+'5C1AN_StLandry'!AP24</f>
        <v>8270</v>
      </c>
      <c r="AR24" s="225">
        <f>'5C1B_DArbonne'!AQ24+'5C1A_Madison'!AQ24+'5C1C_IntlHigh'!AQ24+'5C3_UnvView'!AR24+'5C1F_LCCharter'!AQ24+'5C1E_LFNO'!AQ24+'5C1D_NOMMA'!AQ24+'5C1AE_NobleMinds'!AQ24+'5C1J_JCFAEast'!AQ24+'5C1Q_Advantage'!AQ24+'5C1AF_JCFA-Laf'!AQ24+'5C1W_Willow'!AQ24+'5C1Z_LincolnPrep'!AQ24+'5C1R_Iberville'!AQ24+'5C1N_Delta'!AQ24+'5C1S_LCColPrep'!AQ24+'5C1T_Northeast'!AQ24+'5C1U_AcadianaRen'!AQ24+'5C1I_LAKey'!AQ24+'5C1V_LafRen'!AQ24+'5C1O_Impact'!AQ24+'5C2_LAVCA'!AR24+'5C1H_Southwest'!AQ24+'5C1G_JSClark'!AQ24+'5C1Y_GEOPrep'!AQ24+'5C1AI_Harmony'!AQ24+'5C1AJ_Athlos'!AQ24+'5C1AG_Collegiate'!AQ24+'5C1M_GEOMidCity'!AQ24+'5C1AK_NxtGen'!AQ24+'5C1AL_RedRiver'!AQ24+'5C1AM_Williams'!AQ24+'5C1AN_StLandry'!AQ24</f>
        <v>0</v>
      </c>
      <c r="AS24" s="225">
        <f>'5C1B_DArbonne'!AR24+'5C1A_Madison'!AR24+'5C1C_IntlHigh'!AR24+'5C3_UnvView'!AS24+'5C1F_LCCharter'!AR24+'5C1E_LFNO'!AR24+'5C1D_NOMMA'!AR24+'5C1AE_NobleMinds'!AR24+'5C1J_JCFAEast'!AR24+'5C1Q_Advantage'!AR24+'5C1AF_JCFA-Laf'!AR24+'5C1W_Willow'!AR24+'5C1Z_LincolnPrep'!AR24+'5C1R_Iberville'!AR24+'5C1N_Delta'!AR24+'5C1S_LCColPrep'!AR24+'5C1T_Northeast'!AR24+'5C1U_AcadianaRen'!AR24+'5C1I_LAKey'!AR24+'5C1V_LafRen'!AR24+'5C1O_Impact'!AR24+'5C2_LAVCA'!AS24+'5C1H_Southwest'!AR24+'5C1G_JSClark'!AR24+'5C1Y_GEOPrep'!AR24+'5C1AI_Harmony'!AR24+'5C1AJ_Athlos'!AR24+'5C1AG_Collegiate'!AR24+'5C1M_GEOMidCity'!AR24+'5C1AK_NxtGen'!AR24+'5C1AL_RedRiver'!AR24+'5C1AM_Williams'!AR24+'5C1AN_StLandry'!AR24</f>
        <v>0</v>
      </c>
      <c r="AT24" s="224">
        <f>'5C1B_DArbonne'!AS24+'5C1A_Madison'!AS24+'5C1C_IntlHigh'!AS24+'5C3_UnvView'!AT24+'5C1F_LCCharter'!AS24+'5C1E_LFNO'!AS24+'5C1D_NOMMA'!AS24+'5C1AE_NobleMinds'!AS24+'5C1J_JCFAEast'!AS24+'5C1Q_Advantage'!AS24+'5C1AF_JCFA-Laf'!AS24+'5C1W_Willow'!AS24+'5C1Z_LincolnPrep'!AS24+'5C1R_Iberville'!AS24+'5C1N_Delta'!AS24+'5C1S_LCColPrep'!AS24+'5C1T_Northeast'!AS24+'5C1U_AcadianaRen'!AS24+'5C1I_LAKey'!AS24+'5C1V_LafRen'!AS24+'5C1O_Impact'!AS24+'5C2_LAVCA'!AT24+'5C1H_Southwest'!AS24+'5C1G_JSClark'!AS24+'5C1Y_GEOPrep'!AS24+'5C1AI_Harmony'!AS24+'5C1AJ_Athlos'!AS24+'5C1AG_Collegiate'!AS24+'5C1M_GEOMidCity'!AS24+'5C1AK_NxtGen'!AS24+'5C1AL_RedRiver'!AS24+'5C1AM_Williams'!AS24+'5C1AN_StLandry'!AS24</f>
        <v>-1036</v>
      </c>
      <c r="AU24" s="802">
        <f t="shared" si="2"/>
        <v>8270</v>
      </c>
      <c r="AV24" s="803">
        <f t="shared" si="3"/>
        <v>-1036</v>
      </c>
      <c r="AW24" s="217">
        <f>'5C1B_DArbonne'!AV24+'5C1A_Madison'!AV24+'5C1C_IntlHigh'!AV24+'5C3_UnvView'!AW24+'5C1F_LCCharter'!AV24+'5C1E_LFNO'!AV24+'5C1D_NOMMA'!AV24+'5C1AE_NobleMinds'!AV24+'5C1J_JCFAEast'!AV24+'5C1Q_Advantage'!AV24+'5C1AF_JCFA-Laf'!AV24+'5C1W_Willow'!AV24+'5C1Z_LincolnPrep'!AV24+'5C1R_Iberville'!AV24+'5C1N_Delta'!AV24+'5C1S_LCColPrep'!AV24+'5C1T_Northeast'!AV24+'5C1U_AcadianaRen'!AV24+'5C1I_LAKey'!AV24+'5C1V_LafRen'!AV24+'5C1O_Impact'!AV24+'5C2_LAVCA'!AW24+'5C1H_Southwest'!AV24+'5C1G_JSClark'!AV24+'5C1Y_GEOPrep'!AV24+'5C1AI_Harmony'!AV24+'5C1AJ_Athlos'!AV24+'5C1AG_Collegiate'!AV24+'5C1M_GEOMidCity'!AV24+'5C1AK_NxtGen'!AV24+'5C1AL_RedRiver'!AV24+'5C1AM_Williams'!AV24+'5C1AN_StLandry'!AV24</f>
        <v>21</v>
      </c>
      <c r="AX24" s="217"/>
      <c r="AY24" s="217">
        <f t="shared" si="4"/>
        <v>21</v>
      </c>
    </row>
    <row r="25" spans="1:51" ht="16.149999999999999" customHeight="1" x14ac:dyDescent="0.2">
      <c r="A25" s="421">
        <v>19</v>
      </c>
      <c r="B25" s="214" t="s">
        <v>23</v>
      </c>
      <c r="C25" s="215">
        <f>'5C1B_DArbonne'!C25+'5C1A_Madison'!C25+'5C1C_IntlHigh'!C25+'5C3_UnvView'!C25+'5C1F_LCCharter'!C25+'5C1E_LFNO'!C25+'5C1D_NOMMA'!C25+'5C1AE_NobleMinds'!C25+'5C1J_JCFAEast'!C25+'5C1Q_Advantage'!C25+'5C1AF_JCFA-Laf'!C25+'5C1W_Willow'!C25+'5C1Z_LincolnPrep'!C25+'5C1R_Iberville'!C25+'5C1N_Delta'!C25+'5C1S_LCColPrep'!C25+'5C1T_Northeast'!C25+'5C1U_AcadianaRen'!C25+'5C1I_LAKey'!C25+'5C1V_LafRen'!C25+'5C1O_Impact'!C25+'5C2_LAVCA'!C25+'5C1H_Southwest'!C25+'5C1G_JSClark'!C25+'5C1Y_GEOPrep'!C25+'5C1AI_Harmony'!C25+'5C1AJ_Athlos'!C25+'5C1AG_Collegiate'!C25+'5C1M_GEOMidCity'!C25+'5C1AK_NxtGen'!C25+'5C1AL_RedRiver'!C25+'5C1AM_Williams'!C25+'5C1AN_StLandry'!C25</f>
        <v>0</v>
      </c>
      <c r="D25" s="216">
        <f>'9_Per Pupil Summary'!H24</f>
        <v>4262.2021103254137</v>
      </c>
      <c r="E25" s="217">
        <f>'5C1B_DArbonne'!E25+'5C1A_Madison'!E25+'5C1C_IntlHigh'!E25+'5C3_UnvView'!E25+'5C1F_LCCharter'!E25+'5C1E_LFNO'!E25+'5C1D_NOMMA'!E25+'5C1AE_NobleMinds'!E25+'5C1J_JCFAEast'!E25+'5C1Q_Advantage'!E25+'5C1AF_JCFA-Laf'!E25+'5C1W_Willow'!E25+'5C1Z_LincolnPrep'!E25+'5C1R_Iberville'!E25+'5C1N_Delta'!E25+'5C1S_LCColPrep'!E25+'5C1T_Northeast'!E25+'5C1U_AcadianaRen'!E25+'5C1I_LAKey'!E25+'5C1V_LafRen'!E25+'5C1O_Impact'!E25+'5C2_LAVCA'!E25+'5C1H_Southwest'!E25+'5C1G_JSClark'!E25+'5C1Y_GEOPrep'!E25+'5C1AI_Harmony'!E25+'5C1AJ_Athlos'!E25+'5C1AG_Collegiate'!E25+'5C1M_GEOMidCity'!E25+'5C1AK_NxtGen'!E25+'5C1AL_RedRiver'!E25+'5C1AM_Williams'!E25+'5C1AN_StLandry'!E25</f>
        <v>0</v>
      </c>
      <c r="F25" s="218">
        <f>'5C1B_DArbonne'!F25+'5C1A_Madison'!F25+'5C1C_IntlHigh'!F25+'5C3_UnvView'!F25+'5C1F_LCCharter'!F25+'5C1E_LFNO'!F25+'5C1D_NOMMA'!F25+'5C1AE_NobleMinds'!F25+'5C1J_JCFAEast'!F25+'5C1Q_Advantage'!F25+'5C1AF_JCFA-Laf'!F25+'5C1W_Willow'!F25+'5C1Z_LincolnPrep'!F25+'5C1R_Iberville'!F25+'5C1N_Delta'!F25+'5C1S_LCColPrep'!F25+'5C1T_Northeast'!F25+'5C1U_AcadianaRen'!F25+'5C1I_LAKey'!F25+'5C1V_LafRen'!F25+'5C1O_Impact'!F25+'5C2_LAVCA'!F25+'5C1H_Southwest'!F25+'5C1G_JSClark'!F25+'5C1Y_GEOPrep'!F25+'5C1AI_Harmony'!F25+'5C1AJ_Athlos'!F25+'5C1AG_Collegiate'!F25+'5C1M_GEOMidCity'!F25+'5C1AK_NxtGen'!F25+'5C1AL_RedRiver'!F25+'5C1AM_Williams'!F25+'5C1AN_StLandry'!F25</f>
        <v>0</v>
      </c>
      <c r="G25" s="216">
        <f>'9_Per Pupil Summary'!I24</f>
        <v>544.81132075471703</v>
      </c>
      <c r="H25" s="217">
        <f>'5C1B_DArbonne'!H25+'5C1A_Madison'!H25+'5C1C_IntlHigh'!H25+'5C3_UnvView'!H25+'5C1F_LCCharter'!H25+'5C1E_LFNO'!H25+'5C1D_NOMMA'!H25+'5C1AE_NobleMinds'!H25+'5C1J_JCFAEast'!H25+'5C1Q_Advantage'!H25+'5C1AF_JCFA-Laf'!H25+'5C1W_Willow'!H25+'5C1Z_LincolnPrep'!H25+'5C1R_Iberville'!H25+'5C1N_Delta'!H25+'5C1S_LCColPrep'!H25+'5C1T_Northeast'!H25+'5C1U_AcadianaRen'!H25+'5C1I_LAKey'!H25+'5C1V_LafRen'!H25+'5C1O_Impact'!H25+'5C2_LAVCA'!H25+'5C1H_Southwest'!H25+'5C1G_JSClark'!H25+'5C1Y_GEOPrep'!H25+'5C1AI_Harmony'!H25+'5C1AJ_Athlos'!H25+'5C1AG_Collegiate'!H25+'5C1M_GEOMidCity'!H25+'5C1AK_NxtGen'!H25+'5C1AL_RedRiver'!H25+'5C1AM_Williams'!H25+'5C1AN_StLandry'!H25</f>
        <v>0</v>
      </c>
      <c r="I25" s="218">
        <f>'5C1B_DArbonne'!I25+'5C1A_Madison'!I25+'5C1C_IntlHigh'!I25+'5C3_UnvView'!I25+'5C1F_LCCharter'!I25+'5C1E_LFNO'!I25+'5C1D_NOMMA'!I25+'5C1AE_NobleMinds'!I25+'5C1J_JCFAEast'!I25+'5C1Q_Advantage'!I25+'5C1AF_JCFA-Laf'!I25+'5C1W_Willow'!I25+'5C1Z_LincolnPrep'!I25+'5C1R_Iberville'!I25+'5C1N_Delta'!I25+'5C1S_LCColPrep'!I25+'5C1T_Northeast'!I25+'5C1U_AcadianaRen'!I25+'5C1I_LAKey'!I25+'5C1V_LafRen'!I25+'5C1O_Impact'!I25+'5C2_LAVCA'!I25+'5C1H_Southwest'!I25+'5C1G_JSClark'!I25+'5C1Y_GEOPrep'!I25+'5C1AI_Harmony'!I25+'5C1AJ_Athlos'!I25+'5C1AG_Collegiate'!I25+'5C1M_GEOMidCity'!I25+'5C1AK_NxtGen'!I25+'5C1AL_RedRiver'!I25+'5C1AM_Williams'!I25+'5C1AN_StLandry'!I25</f>
        <v>0</v>
      </c>
      <c r="J25" s="216">
        <f>'9_Per Pupil Summary'!J24</f>
        <v>148.58490566037736</v>
      </c>
      <c r="K25" s="217">
        <f>'5C1B_DArbonne'!K25+'5C1A_Madison'!K25+'5C1C_IntlHigh'!K25+'5C3_UnvView'!K25+'5C1F_LCCharter'!K25+'5C1E_LFNO'!K25+'5C1D_NOMMA'!K25+'5C1AE_NobleMinds'!K25+'5C1J_JCFAEast'!K25+'5C1Q_Advantage'!K25+'5C1AF_JCFA-Laf'!K25+'5C1W_Willow'!K25+'5C1Z_LincolnPrep'!K25+'5C1R_Iberville'!K25+'5C1N_Delta'!K25+'5C1S_LCColPrep'!K25+'5C1T_Northeast'!K25+'5C1U_AcadianaRen'!K25+'5C1I_LAKey'!K25+'5C1V_LafRen'!K25+'5C1O_Impact'!K25+'5C2_LAVCA'!K25+'5C1H_Southwest'!K25+'5C1G_JSClark'!K25+'5C1Y_GEOPrep'!K25+'5C1AI_Harmony'!K25+'5C1AJ_Athlos'!K25+'5C1AG_Collegiate'!K25+'5C1M_GEOMidCity'!K25+'5C1AK_NxtGen'!K25+'5C1AL_RedRiver'!K25+'5C1AM_Williams'!K25+'5C1AN_StLandry'!K25</f>
        <v>0</v>
      </c>
      <c r="L25" s="218">
        <f>'5C1B_DArbonne'!L25+'5C1A_Madison'!L25+'5C1C_IntlHigh'!L25+'5C3_UnvView'!L25+'5C1F_LCCharter'!L25+'5C1E_LFNO'!L25+'5C1D_NOMMA'!L25+'5C1AE_NobleMinds'!L25+'5C1J_JCFAEast'!L25+'5C1Q_Advantage'!L25+'5C1AF_JCFA-Laf'!L25+'5C1W_Willow'!L25+'5C1Z_LincolnPrep'!L25+'5C1R_Iberville'!L25+'5C1N_Delta'!L25+'5C1S_LCColPrep'!L25+'5C1T_Northeast'!L25+'5C1U_AcadianaRen'!L25+'5C1I_LAKey'!L25+'5C1V_LafRen'!L25+'5C1O_Impact'!L25+'5C2_LAVCA'!L25+'5C1H_Southwest'!L25+'5C1G_JSClark'!L25+'5C1Y_GEOPrep'!L25+'5C1AI_Harmony'!L25+'5C1AJ_Athlos'!L25+'5C1AG_Collegiate'!L25+'5C1M_GEOMidCity'!L25+'5C1AK_NxtGen'!L25+'5C1AL_RedRiver'!L25+'5C1AM_Williams'!L25+'5C1AN_StLandry'!L25</f>
        <v>0</v>
      </c>
      <c r="M25" s="216">
        <f>'9_Per Pupil Summary'!K24</f>
        <v>3714.6226415094338</v>
      </c>
      <c r="N25" s="217">
        <f>'5C1B_DArbonne'!N25+'5C1A_Madison'!N25+'5C1C_IntlHigh'!N25+'5C3_UnvView'!N25+'5C1F_LCCharter'!N25+'5C1E_LFNO'!N25+'5C1D_NOMMA'!N25+'5C1AE_NobleMinds'!N25+'5C1J_JCFAEast'!N25+'5C1Q_Advantage'!N25+'5C1AF_JCFA-Laf'!N25+'5C1W_Willow'!N25+'5C1Z_LincolnPrep'!N25+'5C1R_Iberville'!N25+'5C1N_Delta'!N25+'5C1S_LCColPrep'!N25+'5C1T_Northeast'!N25+'5C1U_AcadianaRen'!N25+'5C1I_LAKey'!N25+'5C1V_LafRen'!N25+'5C1O_Impact'!N25+'5C2_LAVCA'!N25+'5C1H_Southwest'!N25+'5C1G_JSClark'!N25+'5C1Y_GEOPrep'!N25+'5C1AI_Harmony'!N25+'5C1AJ_Athlos'!N25+'5C1AG_Collegiate'!N25+'5C1M_GEOMidCity'!N25+'5C1AK_NxtGen'!N25+'5C1AL_RedRiver'!N25+'5C1AM_Williams'!N25+'5C1AN_StLandry'!N25</f>
        <v>0</v>
      </c>
      <c r="O25" s="218">
        <f>'5C1B_DArbonne'!O25+'5C1A_Madison'!O25+'5C1C_IntlHigh'!O25+'5C3_UnvView'!O25+'5C1F_LCCharter'!O25+'5C1E_LFNO'!O25+'5C1D_NOMMA'!O25+'5C1AE_NobleMinds'!O25+'5C1J_JCFAEast'!O25+'5C1Q_Advantage'!O25+'5C1AF_JCFA-Laf'!O25+'5C1W_Willow'!O25+'5C1Z_LincolnPrep'!O25+'5C1R_Iberville'!O25+'5C1N_Delta'!O25+'5C1S_LCColPrep'!O25+'5C1T_Northeast'!O25+'5C1U_AcadianaRen'!O25+'5C1I_LAKey'!O25+'5C1V_LafRen'!O25+'5C1O_Impact'!O25+'5C2_LAVCA'!O25+'5C1H_Southwest'!O25+'5C1G_JSClark'!O25+'5C1Y_GEOPrep'!O25+'5C1AI_Harmony'!O25+'5C1AJ_Athlos'!O25+'5C1AG_Collegiate'!O25+'5C1M_GEOMidCity'!O25+'5C1AK_NxtGen'!O25+'5C1AL_RedRiver'!O25+'5C1AM_Williams'!O25+'5C1AN_StLandry'!O25</f>
        <v>0</v>
      </c>
      <c r="P25" s="216">
        <f>'9_Per Pupil Summary'!L24</f>
        <v>1485.8490566037735</v>
      </c>
      <c r="Q25" s="217">
        <f>'5C1B_DArbonne'!Q25+'5C1A_Madison'!Q25+'5C1C_IntlHigh'!Q25+'5C3_UnvView'!Q25+'5C1F_LCCharter'!Q25+'5C1E_LFNO'!Q25+'5C1D_NOMMA'!Q25+'5C1AE_NobleMinds'!Q25+'5C1J_JCFAEast'!Q25+'5C1Q_Advantage'!Q25+'5C1AF_JCFA-Laf'!Q25+'5C1W_Willow'!Q25+'5C1Z_LincolnPrep'!Q25+'5C1R_Iberville'!Q25+'5C1N_Delta'!Q25+'5C1S_LCColPrep'!Q25+'5C1T_Northeast'!Q25+'5C1U_AcadianaRen'!Q25+'5C1I_LAKey'!Q25+'5C1V_LafRen'!Q25+'5C1O_Impact'!Q25+'5C2_LAVCA'!Q25+'5C1H_Southwest'!Q25+'5C1G_JSClark'!Q25+'5C1Y_GEOPrep'!Q25+'5C1AI_Harmony'!Q25+'5C1AJ_Athlos'!Q25+'5C1AG_Collegiate'!Q25+'5C1M_GEOMidCity'!Q25+'5C1AK_NxtGen'!Q25+'5C1AL_RedRiver'!Q25+'5C1AM_Williams'!Q25+'5C1AN_StLandry'!Q25</f>
        <v>0</v>
      </c>
      <c r="R25" s="219">
        <f>'5C1B_DArbonne'!R25+'5C1A_Madison'!R25+'5C1C_IntlHigh'!R25+'5C3_UnvView'!R25+'5C1F_LCCharter'!R25+'5C1E_LFNO'!R25+'5C1D_NOMMA'!R25+'5C1AE_NobleMinds'!R25+'5C1J_JCFAEast'!R25+'5C1Q_Advantage'!R25+'5C1AF_JCFA-Laf'!R25+'5C1W_Willow'!R25+'5C1Z_LincolnPrep'!R25+'5C1R_Iberville'!R25+'5C1N_Delta'!R25+'5C1S_LCColPrep'!R25+'5C1T_Northeast'!R25+'5C1U_AcadianaRen'!R25+'5C1I_LAKey'!R25+'5C1V_LafRen'!R25+'5C1O_Impact'!R25+'5C2_LAVCA'!R25+'5C1H_Southwest'!R25+'5C1G_JSClark'!R25+'5C1Y_GEOPrep'!R25+'5C1AI_Harmony'!R25+'5C1AJ_Athlos'!R25+'5C1AG_Collegiate'!R25+'5C1M_GEOMidCity'!R25+'5C1AK_NxtGen'!R25+'5C1AL_RedRiver'!R25+'5C1AM_Williams'!R25+'5C1AN_StLandry'!R25</f>
        <v>295941</v>
      </c>
      <c r="S25" s="884">
        <f>'5C3_UnvView'!S25+'5C2_LAVCA'!S25</f>
        <v>20307</v>
      </c>
      <c r="T25" s="216">
        <f>'5C1B_DArbonne'!S25+'5C1A_Madison'!S25+'5C1C_IntlHigh'!S25+'5C3_UnvView'!T25+'5C1F_LCCharter'!S25+'5C1E_LFNO'!S25+'5C1D_NOMMA'!S25+'5C1AE_NobleMinds'!S25+'5C1J_JCFAEast'!S25+'5C1Q_Advantage'!S25+'5C1AF_JCFA-Laf'!S25+'5C1W_Willow'!S25+'5C1Z_LincolnPrep'!S25+'5C1R_Iberville'!S25+'5C1N_Delta'!S25+'5C1S_LCColPrep'!S25+'5C1T_Northeast'!S25+'5C1U_AcadianaRen'!S25+'5C1I_LAKey'!S25+'5C1V_LafRen'!S25+'5C1O_Impact'!S25+'5C2_LAVCA'!T25+'5C1H_Southwest'!S25+'5C1G_JSClark'!S25+'5C1Y_GEOPrep'!S25+'5C1AI_Harmony'!S25+'5C1AJ_Athlos'!S25+'5C1AG_Collegiate'!S25+'5C1M_GEOMidCity'!S25+'5C1AK_NxtGen'!S25+'5C1AL_RedRiver'!S25+'5C1AM_Williams'!S25+'5C1AN_StLandry'!S25</f>
        <v>-8925</v>
      </c>
      <c r="U25" s="216">
        <f>'5C1B_DArbonne'!T25+'5C1A_Madison'!T25+'5C1C_IntlHigh'!T25+'5C3_UnvView'!U25+'5C1F_LCCharter'!T25+'5C1E_LFNO'!T25+'5C1D_NOMMA'!T25+'5C1AE_NobleMinds'!T25+'5C1J_JCFAEast'!T25+'5C1Q_Advantage'!T25+'5C1AF_JCFA-Laf'!T25+'5C1W_Willow'!T25+'5C1Z_LincolnPrep'!T25+'5C1R_Iberville'!T25+'5C1N_Delta'!T25+'5C1S_LCColPrep'!T25+'5C1T_Northeast'!T25+'5C1U_AcadianaRen'!T25+'5C1I_LAKey'!T25+'5C1V_LafRen'!T25+'5C1O_Impact'!T25+'5C2_LAVCA'!U25+'5C1H_Southwest'!T25+'5C1G_JSClark'!T25+'5C1Y_GEOPrep'!T25+'5C1AI_Harmony'!T25+'5C1AJ_Athlos'!T25+'5C1AG_Collegiate'!T25+'5C1M_GEOMidCity'!T25+'5C1AK_NxtGen'!T25+'5C1AL_RedRiver'!T25+'5C1AM_Williams'!T25+'5C1AN_StLandry'!T25</f>
        <v>0</v>
      </c>
      <c r="V25" s="220">
        <f>'5C1B_DArbonne'!U25+'5C1A_Madison'!U25+'5C1C_IntlHigh'!U25+'5C3_UnvView'!V25+'5C1F_LCCharter'!U25+'5C1E_LFNO'!U25+'5C1D_NOMMA'!U25+'5C1AE_NobleMinds'!U25+'5C1J_JCFAEast'!U25+'5C1Q_Advantage'!U25+'5C1AF_JCFA-Laf'!U25+'5C1W_Willow'!U25+'5C1Z_LincolnPrep'!U25+'5C1R_Iberville'!U25+'5C1N_Delta'!U25+'5C1S_LCColPrep'!U25+'5C1T_Northeast'!U25+'5C1U_AcadianaRen'!U25+'5C1I_LAKey'!U25+'5C1V_LafRen'!U25+'5C1O_Impact'!U25+'5C2_LAVCA'!V25+'5C1H_Southwest'!U25+'5C1G_JSClark'!U25+'5C1Y_GEOPrep'!U25+'5C1AI_Harmony'!U25+'5C1AJ_Athlos'!U25+'5C1AG_Collegiate'!U25+'5C1M_GEOMidCity'!U25+'5C1AK_NxtGen'!U25+'5C1AL_RedRiver'!U25+'5C1AM_Williams'!U25+'5C1AN_StLandry'!U25</f>
        <v>0</v>
      </c>
      <c r="W25" s="219">
        <f>'5C1B_DArbonne'!V25+'5C1A_Madison'!V25+'5C1C_IntlHigh'!V25+'5C3_UnvView'!W25+'5C1F_LCCharter'!V25+'5C1E_LFNO'!V25+'5C1D_NOMMA'!V25+'5C1AE_NobleMinds'!V25+'5C1J_JCFAEast'!V25+'5C1Q_Advantage'!V25+'5C1AF_JCFA-Laf'!V25+'5C1W_Willow'!V25+'5C1Z_LincolnPrep'!V25+'5C1R_Iberville'!V25+'5C1N_Delta'!V25+'5C1S_LCColPrep'!V25+'5C1T_Northeast'!V25+'5C1U_AcadianaRen'!V25+'5C1I_LAKey'!V25+'5C1V_LafRen'!V25+'5C1O_Impact'!V25+'5C2_LAVCA'!W25+'5C1H_Southwest'!V25+'5C1G_JSClark'!V25+'5C1Y_GEOPrep'!V25+'5C1AI_Harmony'!V25+'5C1AJ_Athlos'!V25+'5C1AG_Collegiate'!V25+'5C1M_GEOMidCity'!V25+'5C1AK_NxtGen'!V25+'5C1AL_RedRiver'!V25+'5C1AM_Williams'!V25+'5C1AN_StLandry'!V25</f>
        <v>0</v>
      </c>
      <c r="X25" s="217">
        <f>'5C1B_DArbonne'!W25+'5C1A_Madison'!W25+'5C1C_IntlHigh'!W25+'5C3_UnvView'!X25+'5C1F_LCCharter'!W25+'5C1E_LFNO'!W25+'5C1D_NOMMA'!W25+'5C1AE_NobleMinds'!W25+'5C1J_JCFAEast'!W25+'5C1Q_Advantage'!W25+'5C1AF_JCFA-Laf'!W25+'5C1W_Willow'!W25+'5C1Z_LincolnPrep'!W25+'5C1R_Iberville'!W25+'5C1N_Delta'!W25+'5C1S_LCColPrep'!W25+'5C1T_Northeast'!W25+'5C1U_AcadianaRen'!W25+'5C1I_LAKey'!W25+'5C1V_LafRen'!W25+'5C1O_Impact'!W25+'5C2_LAVCA'!X25+'5C1H_Southwest'!W25+'5C1G_JSClark'!W25+'5C1Y_GEOPrep'!W25+'5C1AI_Harmony'!W25+'5C1AJ_Athlos'!W25+'5C1AG_Collegiate'!W25+'5C1M_GEOMidCity'!W25+'5C1AK_NxtGen'!W25+'5C1AL_RedRiver'!W25+'5C1AM_Williams'!W25+'5C1AN_StLandry'!W25</f>
        <v>0</v>
      </c>
      <c r="Y25" s="219">
        <f>'5C1B_DArbonne'!X25+'5C1A_Madison'!X25+'5C1C_IntlHigh'!X25+'5C3_UnvView'!Y25+'5C1F_LCCharter'!X25+'5C1E_LFNO'!X25+'5C1D_NOMMA'!X25+'5C1AE_NobleMinds'!X25+'5C1J_JCFAEast'!X25+'5C1Q_Advantage'!X25+'5C1AF_JCFA-Laf'!X25+'5C1W_Willow'!X25+'5C1Z_LincolnPrep'!X25+'5C1R_Iberville'!X25+'5C1N_Delta'!X25+'5C1S_LCColPrep'!X25+'5C1T_Northeast'!X25+'5C1U_AcadianaRen'!X25+'5C1I_LAKey'!X25+'5C1V_LafRen'!X25+'5C1O_Impact'!X25+'5C2_LAVCA'!Y25+'5C1H_Southwest'!X25+'5C1G_JSClark'!X25+'5C1Y_GEOPrep'!X25+'5C1AI_Harmony'!X25+'5C1AJ_Athlos'!X25+'5C1AG_Collegiate'!X25+'5C1M_GEOMidCity'!X25+'5C1AK_NxtGen'!X25+'5C1AL_RedRiver'!X25+'5C1AM_Williams'!X25+'5C1AN_StLandry'!X25</f>
        <v>0</v>
      </c>
      <c r="Z25" s="216">
        <f>'5C1B_DArbonne'!Y25+'5C1A_Madison'!Y25+'5C1C_IntlHigh'!Y25+'5C3_UnvView'!Z25+'5C1F_LCCharter'!Y25+'5C1E_LFNO'!Y25+'5C1D_NOMMA'!Y25+'5C1AE_NobleMinds'!Y25+'5C1J_JCFAEast'!Y25+'5C1Q_Advantage'!Y25+'5C1AF_JCFA-Laf'!Y25+'5C1W_Willow'!Y25+'5C1Z_LincolnPrep'!Y25+'5C1R_Iberville'!Y25+'5C1N_Delta'!Y25+'5C1S_LCColPrep'!Y25+'5C1T_Northeast'!Y25+'5C1U_AcadianaRen'!Y25+'5C1I_LAKey'!Y25+'5C1V_LafRen'!Y25+'5C1O_Impact'!Y25+'5C2_LAVCA'!Z25+'5C1H_Southwest'!Y25+'5C1G_JSClark'!Y25+'5C1Y_GEOPrep'!Y25+'5C1AI_Harmony'!Y25+'5C1AJ_Athlos'!Y25+'5C1AG_Collegiate'!Y25+'5C1M_GEOMidCity'!Y25+'5C1AK_NxtGen'!Y25+'5C1AL_RedRiver'!Y25+'5C1AM_Williams'!Y25+'5C1AN_StLandry'!Y25</f>
        <v>0</v>
      </c>
      <c r="AA25" s="219">
        <f>'5C1B_DArbonne'!Z25+'5C1A_Madison'!Z25+'5C1C_IntlHigh'!Z25+'5C3_UnvView'!AA25+'5C1F_LCCharter'!Z25+'5C1E_LFNO'!Z25+'5C1D_NOMMA'!Z25+'5C1AE_NobleMinds'!Z25+'5C1J_JCFAEast'!Z25+'5C1Q_Advantage'!Z25+'5C1AF_JCFA-Laf'!Z25+'5C1W_Willow'!Z25+'5C1Z_LincolnPrep'!Z25+'5C1R_Iberville'!Z25+'5C1N_Delta'!Z25+'5C1S_LCColPrep'!Z25+'5C1T_Northeast'!Z25+'5C1U_AcadianaRen'!Z25+'5C1I_LAKey'!Z25+'5C1V_LafRen'!Z25+'5C1O_Impact'!Z25+'5C2_LAVCA'!AA25+'5C1H_Southwest'!Z25+'5C1G_JSClark'!Z25+'5C1Y_GEOPrep'!Z25+'5C1AI_Harmony'!Z25+'5C1AJ_Athlos'!Z25+'5C1AG_Collegiate'!Z25+'5C1M_GEOMidCity'!Z25+'5C1AK_NxtGen'!Z25+'5C1AL_RedRiver'!Z25+'5C1AM_Williams'!Z25+'5C1AN_StLandry'!Z25</f>
        <v>0</v>
      </c>
      <c r="AB25" s="216">
        <f>'5C1B_DArbonne'!AA25+'5C1A_Madison'!AA25+'5C1C_IntlHigh'!AA25+'5C3_UnvView'!AB25+'5C1F_LCCharter'!AA25+'5C1E_LFNO'!AA25+'5C1D_NOMMA'!AA25+'5C1AE_NobleMinds'!AA25+'5C1J_JCFAEast'!AA25+'5C1Q_Advantage'!AA25+'5C1AF_JCFA-Laf'!AA25+'5C1W_Willow'!AA25+'5C1Z_LincolnPrep'!AA25+'5C1R_Iberville'!AA25+'5C1N_Delta'!AA25+'5C1S_LCColPrep'!AA25+'5C1T_Northeast'!AA25+'5C1U_AcadianaRen'!AA25+'5C1I_LAKey'!AA25+'5C1V_LafRen'!AA25+'5C1O_Impact'!AA25+'5C2_LAVCA'!AB25+'5C1H_Southwest'!AA25+'5C1G_JSClark'!AA25+'5C1Y_GEOPrep'!AA25+'5C1AI_Harmony'!AA25+'5C1AJ_Athlos'!AA25+'5C1AG_Collegiate'!AA25+'5C1M_GEOMidCity'!AA25+'5C1AK_NxtGen'!AA25+'5C1AL_RedRiver'!AA25+'5C1AM_Williams'!AA25+'5C1AN_StLandry'!AA25</f>
        <v>0</v>
      </c>
      <c r="AC25" s="216">
        <f>'5C1B_DArbonne'!AB25+'5C1A_Madison'!AB25+'5C1C_IntlHigh'!AB25+'5C3_UnvView'!AC25+'5C1F_LCCharter'!AB25+'5C1E_LFNO'!AB25+'5C1D_NOMMA'!AB25+'5C1AE_NobleMinds'!AB25+'5C1J_JCFAEast'!AB25+'5C1Q_Advantage'!AB25+'5C1AF_JCFA-Laf'!AB25+'5C1W_Willow'!AB25+'5C1Z_LincolnPrep'!AB25+'5C1R_Iberville'!AB25+'5C1N_Delta'!AB25+'5C1S_LCColPrep'!AB25+'5C1T_Northeast'!AB25+'5C1U_AcadianaRen'!AB25+'5C1I_LAKey'!AB25+'5C1V_LafRen'!AB25+'5C1O_Impact'!AB25+'5C2_LAVCA'!AC25+'5C1H_Southwest'!AB25+'5C1G_JSClark'!AB25+'5C1Y_GEOPrep'!AB25+'5C1AI_Harmony'!AB25+'5C1AJ_Athlos'!AB25+'5C1AG_Collegiate'!AB25+'5C1M_GEOMidCity'!AB25+'5C1AK_NxtGen'!AB25+'5C1AL_RedRiver'!AB25+'5C1AM_Williams'!AB25+'5C1AN_StLandry'!AB25</f>
        <v>0</v>
      </c>
      <c r="AD25" s="219">
        <f>'5C1B_DArbonne'!AC25+'5C1A_Madison'!AC25+'5C1C_IntlHigh'!AC25+'5C3_UnvView'!AD25+'5C1F_LCCharter'!AC25+'5C1E_LFNO'!AC25+'5C1D_NOMMA'!AC25+'5C1AE_NobleMinds'!AC25+'5C1J_JCFAEast'!AC25+'5C1Q_Advantage'!AC25+'5C1AF_JCFA-Laf'!AC25+'5C1W_Willow'!AC25+'5C1Z_LincolnPrep'!AC25+'5C1R_Iberville'!AC25+'5C1N_Delta'!AC25+'5C1S_LCColPrep'!AC25+'5C1T_Northeast'!AC25+'5C1U_AcadianaRen'!AC25+'5C1I_LAKey'!AC25+'5C1V_LafRen'!AC25+'5C1O_Impact'!AC25+'5C2_LAVCA'!AD25+'5C1H_Southwest'!AC25+'5C1G_JSClark'!AC25+'5C1Y_GEOPrep'!AC25+'5C1AI_Harmony'!AC25+'5C1AJ_Athlos'!AC25+'5C1AG_Collegiate'!AC25+'5C1M_GEOMidCity'!AC25+'5C1AK_NxtGen'!AC25+'5C1AL_RedRiver'!AC25+'5C1AM_Williams'!AC25+'5C1AN_StLandry'!AC25</f>
        <v>0</v>
      </c>
      <c r="AE25" s="222">
        <f>'5C1B_DArbonne'!AD25+'5C1A_Madison'!AD25+'5C1C_IntlHigh'!AD25+'5C3_UnvView'!AE25+'5C1F_LCCharter'!AD25+'5C1E_LFNO'!AD25+'5C1D_NOMMA'!AD25+'5C1AE_NobleMinds'!AD25+'5C1J_JCFAEast'!AD25+'5C1Q_Advantage'!AD25+'5C1AF_JCFA-Laf'!AD25+'5C1W_Willow'!AD25+'5C1Z_LincolnPrep'!AD25+'5C1R_Iberville'!AD25+'5C1N_Delta'!AD25+'5C1S_LCColPrep'!AD25+'5C1T_Northeast'!AD25+'5C1U_AcadianaRen'!AD25+'5C1I_LAKey'!AD25+'5C1V_LafRen'!AD25+'5C1O_Impact'!AD25+'5C2_LAVCA'!AE25+'5C1H_Southwest'!AD25+'5C1G_JSClark'!AD25+'5C1Y_GEOPrep'!AD25+'5C1AI_Harmony'!AD25+'5C1AJ_Athlos'!AD25+'5C1AG_Collegiate'!AD25+'5C1M_GEOMidCity'!AD25+'5C1AK_NxtGen'!AD25+'5C1AL_RedRiver'!AD25+'5C1AM_Williams'!AD25+'5C1AN_StLandry'!AD25</f>
        <v>0</v>
      </c>
      <c r="AF25" s="223">
        <f>'9_Per Pupil Summary'!N24</f>
        <v>4824</v>
      </c>
      <c r="AG25" s="224">
        <f>'5C1B_DArbonne'!AF25+'5C1A_Madison'!AF25+'5C1C_IntlHigh'!AF25+'5C3_UnvView'!AG25+'5C1F_LCCharter'!AF25+'5C1E_LFNO'!AF25+'5C1D_NOMMA'!AF25+'5C1AE_NobleMinds'!AF25+'5C1J_JCFAEast'!AF25+'5C1Q_Advantage'!AF25+'5C1AF_JCFA-Laf'!AF25+'5C1W_Willow'!AF25+'5C1Z_LincolnPrep'!AF25+'5C1R_Iberville'!AF25+'5C1N_Delta'!AF25+'5C1S_LCColPrep'!AF25+'5C1T_Northeast'!AF25+'5C1U_AcadianaRen'!AF25+'5C1I_LAKey'!AF25+'5C1V_LafRen'!AF25+'5C1O_Impact'!AF25+'5C2_LAVCA'!AG25+'5C1H_Southwest'!AF25+'5C1G_JSClark'!AF25+'5C1Y_GEOPrep'!AF25+'5C1AI_Harmony'!AF25+'5C1AJ_Athlos'!AF25+'5C1AG_Collegiate'!AF25+'5C1M_GEOMidCity'!AF25+'5C1AK_NxtGen'!AF25+'5C1AL_RedRiver'!AF25+'5C1AM_Williams'!AF25+'5C1AN_StLandry'!AF25</f>
        <v>0</v>
      </c>
      <c r="AH25" s="215">
        <f>'5C1B_DArbonne'!AG25+'5C1A_Madison'!AG25+'5C1C_IntlHigh'!AG25+'5C3_UnvView'!AH25+'5C1F_LCCharter'!AG25+'5C1E_LFNO'!AG25+'5C1D_NOMMA'!AG25+'5C1AE_NobleMinds'!AG25+'5C1J_JCFAEast'!AG25+'5C1Q_Advantage'!AG25+'5C1AF_JCFA-Laf'!AG25+'5C1W_Willow'!AG25+'5C1Z_LincolnPrep'!AG25+'5C1R_Iberville'!AG25+'5C1N_Delta'!AG25+'5C1S_LCColPrep'!AG25+'5C1T_Northeast'!AG25+'5C1U_AcadianaRen'!AG25+'5C1I_LAKey'!AG25+'5C1V_LafRen'!AG25+'5C1O_Impact'!AG25+'5C2_LAVCA'!AH25+'5C1H_Southwest'!AG25+'5C1G_JSClark'!AG25+'5C1Y_GEOPrep'!AG25+'5C1AI_Harmony'!AG25+'5C1AJ_Athlos'!AG25+'5C1AG_Collegiate'!AG25+'5C1M_GEOMidCity'!AG25+'5C1AK_NxtGen'!AG25+'5C1AL_RedRiver'!AG25+'5C1AM_Williams'!AG25+'5C1AN_StLandry'!AG25</f>
        <v>0</v>
      </c>
      <c r="AI25" s="223">
        <f>'5C1B_DArbonne'!AH25+'5C1A_Madison'!AH25+'5C1C_IntlHigh'!AH25+'5C3_UnvView'!AI25+'5C1F_LCCharter'!AH25+'5C1E_LFNO'!AH25+'5C1D_NOMMA'!AH25+'5C1AE_NobleMinds'!AH25+'5C1J_JCFAEast'!AH25+'5C1Q_Advantage'!AH25+'5C1AF_JCFA-Laf'!AH25+'5C1W_Willow'!AH25+'5C1Z_LincolnPrep'!AH25+'5C1R_Iberville'!AH25+'5C1N_Delta'!AH25+'5C1S_LCColPrep'!AH25+'5C1T_Northeast'!AH25+'5C1U_AcadianaRen'!AH25+'5C1I_LAKey'!AH25+'5C1V_LafRen'!AH25+'5C1O_Impact'!AH25+'5C2_LAVCA'!AI25+'5C1H_Southwest'!AH25+'5C1G_JSClark'!AH25+'5C1Y_GEOPrep'!AH25+'5C1AI_Harmony'!AH25+'5C1AJ_Athlos'!AH25+'5C1AG_Collegiate'!AH25+'5C1M_GEOMidCity'!AH25+'5C1AK_NxtGen'!AH25+'5C1AL_RedRiver'!AH25+'5C1AM_Williams'!AH25+'5C1AN_StLandry'!AH25</f>
        <v>0</v>
      </c>
      <c r="AJ25" s="215">
        <f>'5C1B_DArbonne'!AI25+'5C1A_Madison'!AI25+'5C1C_IntlHigh'!AI25+'5C3_UnvView'!AJ25+'5C1F_LCCharter'!AI25+'5C1E_LFNO'!AI25+'5C1D_NOMMA'!AI25+'5C1AE_NobleMinds'!AI25+'5C1J_JCFAEast'!AI25+'5C1Q_Advantage'!AI25+'5C1AF_JCFA-Laf'!AI25+'5C1W_Willow'!AI25+'5C1Z_LincolnPrep'!AI25+'5C1R_Iberville'!AI25+'5C1N_Delta'!AI25+'5C1S_LCColPrep'!AI25+'5C1T_Northeast'!AI25+'5C1U_AcadianaRen'!AI25+'5C1I_LAKey'!AI25+'5C1V_LafRen'!AI25+'5C1O_Impact'!AI25+'5C2_LAVCA'!AJ25+'5C1H_Southwest'!AI25+'5C1G_JSClark'!AI25+'5C1Y_GEOPrep'!AI25+'5C1AI_Harmony'!AI25+'5C1AJ_Athlos'!AI25+'5C1AG_Collegiate'!AI25+'5C1M_GEOMidCity'!AI25+'5C1AK_NxtGen'!AI25+'5C1AL_RedRiver'!AI25+'5C1AM_Williams'!AI25+'5C1AN_StLandry'!AI25</f>
        <v>0</v>
      </c>
      <c r="AK25" s="225">
        <f>'5C1B_DArbonne'!AJ25+'5C1A_Madison'!AJ25+'5C1C_IntlHigh'!AJ25+'5C3_UnvView'!AK25+'5C1F_LCCharter'!AJ25+'5C1E_LFNO'!AJ25+'5C1D_NOMMA'!AJ25+'5C1AE_NobleMinds'!AJ25+'5C1J_JCFAEast'!AJ25+'5C1Q_Advantage'!AJ25+'5C1AF_JCFA-Laf'!AJ25+'5C1W_Willow'!AJ25+'5C1Z_LincolnPrep'!AJ25+'5C1R_Iberville'!AJ25+'5C1N_Delta'!AJ25+'5C1S_LCColPrep'!AJ25+'5C1T_Northeast'!AJ25+'5C1U_AcadianaRen'!AJ25+'5C1I_LAKey'!AJ25+'5C1V_LafRen'!AJ25+'5C1O_Impact'!AJ25+'5C2_LAVCA'!AK25+'5C1H_Southwest'!AJ25+'5C1G_JSClark'!AJ25+'5C1Y_GEOPrep'!AJ25+'5C1AI_Harmony'!AJ25+'5C1AJ_Athlos'!AJ25+'5C1AG_Collegiate'!AJ25+'5C1M_GEOMidCity'!AJ25+'5C1AK_NxtGen'!AJ25+'5C1AL_RedRiver'!AJ25+'5C1AM_Williams'!AJ25+'5C1AN_StLandry'!AJ25</f>
        <v>0</v>
      </c>
      <c r="AL25" s="226">
        <f>'5C1B_DArbonne'!AK25+'5C1A_Madison'!AK25+'5C1C_IntlHigh'!AK25+'5C3_UnvView'!AL25+'5C1F_LCCharter'!AK25+'5C1E_LFNO'!AK25+'5C1D_NOMMA'!AK25+'5C1AE_NobleMinds'!AK25+'5C1J_JCFAEast'!AK25+'5C1Q_Advantage'!AK25+'5C1AF_JCFA-Laf'!AK25+'5C1W_Willow'!AK25+'5C1Z_LincolnPrep'!AK25+'5C1R_Iberville'!AK25+'5C1N_Delta'!AK25+'5C1S_LCColPrep'!AK25+'5C1T_Northeast'!AK25+'5C1U_AcadianaRen'!AK25+'5C1I_LAKey'!AK25+'5C1V_LafRen'!AK25+'5C1O_Impact'!AK25+'5C2_LAVCA'!AL25+'5C1H_Southwest'!AK25+'5C1G_JSClark'!AK25+'5C1Y_GEOPrep'!AK25+'5C1AI_Harmony'!AK25+'5C1AJ_Athlos'!AK25+'5C1AG_Collegiate'!AK25+'5C1M_GEOMidCity'!AK25+'5C1AK_NxtGen'!AK25+'5C1AL_RedRiver'!AK25+'5C1AM_Williams'!AK25+'5C1AN_StLandry'!AK25</f>
        <v>0</v>
      </c>
      <c r="AM25" s="224">
        <f>'5C1B_DArbonne'!AL25+'5C1A_Madison'!AL25+'5C1C_IntlHigh'!AL25+'5C3_UnvView'!AM25+'5C1F_LCCharter'!AL25+'5C1E_LFNO'!AL25+'5C1D_NOMMA'!AL25+'5C1AE_NobleMinds'!AL25+'5C1J_JCFAEast'!AL25+'5C1Q_Advantage'!AL25+'5C1AF_JCFA-Laf'!AL25+'5C1W_Willow'!AL25+'5C1Z_LincolnPrep'!AL25+'5C1R_Iberville'!AL25+'5C1N_Delta'!AL25+'5C1S_LCColPrep'!AL25+'5C1T_Northeast'!AL25+'5C1U_AcadianaRen'!AL25+'5C1I_LAKey'!AL25+'5C1V_LafRen'!AL25+'5C1O_Impact'!AL25+'5C2_LAVCA'!AM25+'5C1H_Southwest'!AL25+'5C1G_JSClark'!AL25+'5C1Y_GEOPrep'!AL25+'5C1AI_Harmony'!AL25+'5C1AJ_Athlos'!AL25+'5C1AG_Collegiate'!AL25+'5C1M_GEOMidCity'!AL25+'5C1AK_NxtGen'!AL25+'5C1AL_RedRiver'!AL25+'5C1AM_Williams'!AL25+'5C1AN_StLandry'!AL25</f>
        <v>252296</v>
      </c>
      <c r="AN25" s="227">
        <f>'5C1B_DArbonne'!AM25+'5C1A_Madison'!AM25+'5C1C_IntlHigh'!AM25+'5C3_UnvView'!AN25+'5C1F_LCCharter'!AM25+'5C1E_LFNO'!AM25+'5C1D_NOMMA'!AM25+'5C1AE_NobleMinds'!AM25+'5C1J_JCFAEast'!AM25+'5C1Q_Advantage'!AM25+'5C1AF_JCFA-Laf'!AM25+'5C1W_Willow'!AM25+'5C1Z_LincolnPrep'!AM25+'5C1R_Iberville'!AM25+'5C1N_Delta'!AM25+'5C1S_LCColPrep'!AM25+'5C1T_Northeast'!AM25+'5C1U_AcadianaRen'!AM25+'5C1I_LAKey'!AM25+'5C1V_LafRen'!AM25+'5C1O_Impact'!AM25+'5C2_LAVCA'!AN25+'5C1H_Southwest'!AM25+'5C1G_JSClark'!AM25+'5C1Y_GEOPrep'!AM25+'5C1AI_Harmony'!AM25+'5C1AJ_Athlos'!AM25+'5C1AG_Collegiate'!AM25+'5C1M_GEOMidCity'!AM25+'5C1AK_NxtGen'!AM25+'5C1AL_RedRiver'!AM25+'5C1AM_Williams'!AM25+'5C1AN_StLandry'!AM25</f>
        <v>-401</v>
      </c>
      <c r="AO25" s="224">
        <f>'5C1B_DArbonne'!AN25+'5C1A_Madison'!AN25+'5C1C_IntlHigh'!AN25+'5C3_UnvView'!AO25+'5C1F_LCCharter'!AN25+'5C1E_LFNO'!AN25+'5C1D_NOMMA'!AN25+'5C1AE_NobleMinds'!AN25+'5C1J_JCFAEast'!AN25+'5C1Q_Advantage'!AN25+'5C1AF_JCFA-Laf'!AN25+'5C1W_Willow'!AN25+'5C1Z_LincolnPrep'!AN25+'5C1R_Iberville'!AN25+'5C1N_Delta'!AN25+'5C1S_LCColPrep'!AN25+'5C1T_Northeast'!AN25+'5C1U_AcadianaRen'!AN25+'5C1I_LAKey'!AN25+'5C1V_LafRen'!AN25+'5C1O_Impact'!AN25+'5C2_LAVCA'!AO25+'5C1H_Southwest'!AN25+'5C1G_JSClark'!AN25+'5C1Y_GEOPrep'!AN25+'5C1AI_Harmony'!AN25+'5C1AJ_Athlos'!AN25+'5C1AG_Collegiate'!AN25+'5C1M_GEOMidCity'!AN25+'5C1AK_NxtGen'!AN25+'5C1AL_RedRiver'!AN25+'5C1AM_Williams'!AN25+'5C1AN_StLandry'!AN25</f>
        <v>0</v>
      </c>
      <c r="AP25" s="225">
        <f>'5C1B_DArbonne'!AO25+'5C1A_Madison'!AO25+'5C1C_IntlHigh'!AO25+'5C3_UnvView'!AP25+'5C1F_LCCharter'!AO25+'5C1E_LFNO'!AO25+'5C1D_NOMMA'!AO25+'5C1AE_NobleMinds'!AO25+'5C1J_JCFAEast'!AO25+'5C1Q_Advantage'!AO25+'5C1AF_JCFA-Laf'!AO25+'5C1W_Willow'!AO25+'5C1Z_LincolnPrep'!AO25+'5C1R_Iberville'!AO25+'5C1N_Delta'!AO25+'5C1S_LCColPrep'!AO25+'5C1T_Northeast'!AO25+'5C1U_AcadianaRen'!AO25+'5C1I_LAKey'!AO25+'5C1V_LafRen'!AO25+'5C1O_Impact'!AO25+'5C2_LAVCA'!AP25+'5C1H_Southwest'!AO25+'5C1G_JSClark'!AO25+'5C1Y_GEOPrep'!AO25+'5C1AI_Harmony'!AO25+'5C1AJ_Athlos'!AO25+'5C1AG_Collegiate'!AO25+'5C1M_GEOMidCity'!AO25+'5C1AK_NxtGen'!AO25+'5C1AL_RedRiver'!AO25+'5C1AM_Williams'!AO25+'5C1AN_StLandry'!AO25</f>
        <v>0</v>
      </c>
      <c r="AQ25" s="224">
        <f>'5C1B_DArbonne'!AP25+'5C1A_Madison'!AP25+'5C1C_IntlHigh'!AP25+'5C3_UnvView'!AQ25+'5C1F_LCCharter'!AP25+'5C1E_LFNO'!AP25+'5C1D_NOMMA'!AP25+'5C1AE_NobleMinds'!AP25+'5C1J_JCFAEast'!AP25+'5C1Q_Advantage'!AP25+'5C1AF_JCFA-Laf'!AP25+'5C1W_Willow'!AP25+'5C1Z_LincolnPrep'!AP25+'5C1R_Iberville'!AP25+'5C1N_Delta'!AP25+'5C1S_LCColPrep'!AP25+'5C1T_Northeast'!AP25+'5C1U_AcadianaRen'!AP25+'5C1I_LAKey'!AP25+'5C1V_LafRen'!AP25+'5C1O_Impact'!AP25+'5C2_LAVCA'!AQ25+'5C1H_Southwest'!AP25+'5C1G_JSClark'!AP25+'5C1Y_GEOPrep'!AP25+'5C1AI_Harmony'!AP25+'5C1AJ_Athlos'!AP25+'5C1AG_Collegiate'!AP25+'5C1M_GEOMidCity'!AP25+'5C1AK_NxtGen'!AP25+'5C1AL_RedRiver'!AP25+'5C1AM_Williams'!AP25+'5C1AN_StLandry'!AP25</f>
        <v>160239</v>
      </c>
      <c r="AR25" s="225">
        <f>'5C1B_DArbonne'!AQ25+'5C1A_Madison'!AQ25+'5C1C_IntlHigh'!AQ25+'5C3_UnvView'!AR25+'5C1F_LCCharter'!AQ25+'5C1E_LFNO'!AQ25+'5C1D_NOMMA'!AQ25+'5C1AE_NobleMinds'!AQ25+'5C1J_JCFAEast'!AQ25+'5C1Q_Advantage'!AQ25+'5C1AF_JCFA-Laf'!AQ25+'5C1W_Willow'!AQ25+'5C1Z_LincolnPrep'!AQ25+'5C1R_Iberville'!AQ25+'5C1N_Delta'!AQ25+'5C1S_LCColPrep'!AQ25+'5C1T_Northeast'!AQ25+'5C1U_AcadianaRen'!AQ25+'5C1I_LAKey'!AQ25+'5C1V_LafRen'!AQ25+'5C1O_Impact'!AQ25+'5C2_LAVCA'!AR25+'5C1H_Southwest'!AQ25+'5C1G_JSClark'!AQ25+'5C1Y_GEOPrep'!AQ25+'5C1AI_Harmony'!AQ25+'5C1AJ_Athlos'!AQ25+'5C1AG_Collegiate'!AQ25+'5C1M_GEOMidCity'!AQ25+'5C1AK_NxtGen'!AQ25+'5C1AL_RedRiver'!AQ25+'5C1AM_Williams'!AQ25+'5C1AN_StLandry'!AQ25</f>
        <v>0</v>
      </c>
      <c r="AS25" s="225">
        <f>'5C1B_DArbonne'!AR25+'5C1A_Madison'!AR25+'5C1C_IntlHigh'!AR25+'5C3_UnvView'!AS25+'5C1F_LCCharter'!AR25+'5C1E_LFNO'!AR25+'5C1D_NOMMA'!AR25+'5C1AE_NobleMinds'!AR25+'5C1J_JCFAEast'!AR25+'5C1Q_Advantage'!AR25+'5C1AF_JCFA-Laf'!AR25+'5C1W_Willow'!AR25+'5C1Z_LincolnPrep'!AR25+'5C1R_Iberville'!AR25+'5C1N_Delta'!AR25+'5C1S_LCColPrep'!AR25+'5C1T_Northeast'!AR25+'5C1U_AcadianaRen'!AR25+'5C1I_LAKey'!AR25+'5C1V_LafRen'!AR25+'5C1O_Impact'!AR25+'5C2_LAVCA'!AS25+'5C1H_Southwest'!AR25+'5C1G_JSClark'!AR25+'5C1Y_GEOPrep'!AR25+'5C1AI_Harmony'!AR25+'5C1AJ_Athlos'!AR25+'5C1AG_Collegiate'!AR25+'5C1M_GEOMidCity'!AR25+'5C1AK_NxtGen'!AR25+'5C1AL_RedRiver'!AR25+'5C1AM_Williams'!AR25+'5C1AN_StLandry'!AR25</f>
        <v>0</v>
      </c>
      <c r="AT25" s="224">
        <f>'5C1B_DArbonne'!AS25+'5C1A_Madison'!AS25+'5C1C_IntlHigh'!AS25+'5C3_UnvView'!AT25+'5C1F_LCCharter'!AS25+'5C1E_LFNO'!AS25+'5C1D_NOMMA'!AS25+'5C1AE_NobleMinds'!AS25+'5C1J_JCFAEast'!AS25+'5C1Q_Advantage'!AS25+'5C1AF_JCFA-Laf'!AS25+'5C1W_Willow'!AS25+'5C1Z_LincolnPrep'!AS25+'5C1R_Iberville'!AS25+'5C1N_Delta'!AS25+'5C1S_LCColPrep'!AS25+'5C1T_Northeast'!AS25+'5C1U_AcadianaRen'!AS25+'5C1I_LAKey'!AS25+'5C1V_LafRen'!AS25+'5C1O_Impact'!AS25+'5C2_LAVCA'!AT25+'5C1H_Southwest'!AS25+'5C1G_JSClark'!AS25+'5C1Y_GEOPrep'!AS25+'5C1AI_Harmony'!AS25+'5C1AJ_Athlos'!AS25+'5C1AG_Collegiate'!AS25+'5C1M_GEOMidCity'!AS25+'5C1AK_NxtGen'!AS25+'5C1AL_RedRiver'!AS25+'5C1AM_Williams'!AS25+'5C1AN_StLandry'!AS25</f>
        <v>23679</v>
      </c>
      <c r="AU25" s="802">
        <f t="shared" si="2"/>
        <v>160239</v>
      </c>
      <c r="AV25" s="803">
        <f t="shared" si="3"/>
        <v>23679</v>
      </c>
      <c r="AW25" s="217">
        <f>'5C1B_DArbonne'!AV25+'5C1A_Madison'!AV25+'5C1C_IntlHigh'!AV25+'5C3_UnvView'!AW25+'5C1F_LCCharter'!AV25+'5C1E_LFNO'!AV25+'5C1D_NOMMA'!AV25+'5C1AE_NobleMinds'!AV25+'5C1J_JCFAEast'!AV25+'5C1Q_Advantage'!AV25+'5C1AF_JCFA-Laf'!AV25+'5C1W_Willow'!AV25+'5C1Z_LincolnPrep'!AV25+'5C1R_Iberville'!AV25+'5C1N_Delta'!AV25+'5C1S_LCColPrep'!AV25+'5C1T_Northeast'!AV25+'5C1U_AcadianaRen'!AV25+'5C1I_LAKey'!AV25+'5C1V_LafRen'!AV25+'5C1O_Impact'!AV25+'5C2_LAVCA'!AW25+'5C1H_Southwest'!AV25+'5C1G_JSClark'!AV25+'5C1Y_GEOPrep'!AV25+'5C1AI_Harmony'!AV25+'5C1AJ_Athlos'!AV25+'5C1AG_Collegiate'!AV25+'5C1M_GEOMidCity'!AV25+'5C1AK_NxtGen'!AV25+'5C1AL_RedRiver'!AV25+'5C1AM_Williams'!AV25+'5C1AN_StLandry'!AV25</f>
        <v>630</v>
      </c>
      <c r="AX25" s="217"/>
      <c r="AY25" s="217">
        <f t="shared" si="4"/>
        <v>630</v>
      </c>
    </row>
    <row r="26" spans="1:51" ht="16.149999999999999" customHeight="1" x14ac:dyDescent="0.2">
      <c r="A26" s="422">
        <v>20</v>
      </c>
      <c r="B26" s="228" t="s">
        <v>24</v>
      </c>
      <c r="C26" s="229">
        <f>'5C1B_DArbonne'!C26+'5C1A_Madison'!C26+'5C1C_IntlHigh'!C26+'5C3_UnvView'!C26+'5C1F_LCCharter'!C26+'5C1E_LFNO'!C26+'5C1D_NOMMA'!C26+'5C1AE_NobleMinds'!C26+'5C1J_JCFAEast'!C26+'5C1Q_Advantage'!C26+'5C1AF_JCFA-Laf'!C26+'5C1W_Willow'!C26+'5C1Z_LincolnPrep'!C26+'5C1R_Iberville'!C26+'5C1N_Delta'!C26+'5C1S_LCColPrep'!C26+'5C1T_Northeast'!C26+'5C1U_AcadianaRen'!C26+'5C1I_LAKey'!C26+'5C1V_LafRen'!C26+'5C1O_Impact'!C26+'5C2_LAVCA'!C26+'5C1H_Southwest'!C26+'5C1G_JSClark'!C26+'5C1Y_GEOPrep'!C26+'5C1AI_Harmony'!C26+'5C1AJ_Athlos'!C26+'5C1AG_Collegiate'!C26+'5C1M_GEOMidCity'!C26+'5C1AK_NxtGen'!C26+'5C1AL_RedRiver'!C26+'5C1AM_Williams'!C26+'5C1AN_StLandry'!C26</f>
        <v>0</v>
      </c>
      <c r="D26" s="230">
        <f>'9_Per Pupil Summary'!H25</f>
        <v>5033.3196809587698</v>
      </c>
      <c r="E26" s="231">
        <f>'5C1B_DArbonne'!E26+'5C1A_Madison'!E26+'5C1C_IntlHigh'!E26+'5C3_UnvView'!E26+'5C1F_LCCharter'!E26+'5C1E_LFNO'!E26+'5C1D_NOMMA'!E26+'5C1AE_NobleMinds'!E26+'5C1J_JCFAEast'!E26+'5C1Q_Advantage'!E26+'5C1AF_JCFA-Laf'!E26+'5C1W_Willow'!E26+'5C1Z_LincolnPrep'!E26+'5C1R_Iberville'!E26+'5C1N_Delta'!E26+'5C1S_LCColPrep'!E26+'5C1T_Northeast'!E26+'5C1U_AcadianaRen'!E26+'5C1I_LAKey'!E26+'5C1V_LafRen'!E26+'5C1O_Impact'!E26+'5C2_LAVCA'!E26+'5C1H_Southwest'!E26+'5C1G_JSClark'!E26+'5C1Y_GEOPrep'!E26+'5C1AI_Harmony'!E26+'5C1AJ_Athlos'!E26+'5C1AG_Collegiate'!E26+'5C1M_GEOMidCity'!E26+'5C1AK_NxtGen'!E26+'5C1AL_RedRiver'!E26+'5C1AM_Williams'!E26+'5C1AN_StLandry'!E26</f>
        <v>0</v>
      </c>
      <c r="F26" s="232">
        <f>'5C1B_DArbonne'!F26+'5C1A_Madison'!F26+'5C1C_IntlHigh'!F26+'5C3_UnvView'!F26+'5C1F_LCCharter'!F26+'5C1E_LFNO'!F26+'5C1D_NOMMA'!F26+'5C1AE_NobleMinds'!F26+'5C1J_JCFAEast'!F26+'5C1Q_Advantage'!F26+'5C1AF_JCFA-Laf'!F26+'5C1W_Willow'!F26+'5C1Z_LincolnPrep'!F26+'5C1R_Iberville'!F26+'5C1N_Delta'!F26+'5C1S_LCColPrep'!F26+'5C1T_Northeast'!F26+'5C1U_AcadianaRen'!F26+'5C1I_LAKey'!F26+'5C1V_LafRen'!F26+'5C1O_Impact'!F26+'5C2_LAVCA'!F26+'5C1H_Southwest'!F26+'5C1G_JSClark'!F26+'5C1Y_GEOPrep'!F26+'5C1AI_Harmony'!F26+'5C1AJ_Athlos'!F26+'5C1AG_Collegiate'!F26+'5C1M_GEOMidCity'!F26+'5C1AK_NxtGen'!F26+'5C1AL_RedRiver'!F26+'5C1AM_Williams'!F26+'5C1AN_StLandry'!F26</f>
        <v>0</v>
      </c>
      <c r="G26" s="230">
        <f>'9_Per Pupil Summary'!I25</f>
        <v>713.71292981092927</v>
      </c>
      <c r="H26" s="231">
        <f>'5C1B_DArbonne'!H26+'5C1A_Madison'!H26+'5C1C_IntlHigh'!H26+'5C3_UnvView'!H26+'5C1F_LCCharter'!H26+'5C1E_LFNO'!H26+'5C1D_NOMMA'!H26+'5C1AE_NobleMinds'!H26+'5C1J_JCFAEast'!H26+'5C1Q_Advantage'!H26+'5C1AF_JCFA-Laf'!H26+'5C1W_Willow'!H26+'5C1Z_LincolnPrep'!H26+'5C1R_Iberville'!H26+'5C1N_Delta'!H26+'5C1S_LCColPrep'!H26+'5C1T_Northeast'!H26+'5C1U_AcadianaRen'!H26+'5C1I_LAKey'!H26+'5C1V_LafRen'!H26+'5C1O_Impact'!H26+'5C2_LAVCA'!H26+'5C1H_Southwest'!H26+'5C1G_JSClark'!H26+'5C1Y_GEOPrep'!H26+'5C1AI_Harmony'!H26+'5C1AJ_Athlos'!H26+'5C1AG_Collegiate'!H26+'5C1M_GEOMidCity'!H26+'5C1AK_NxtGen'!H26+'5C1AL_RedRiver'!H26+'5C1AM_Williams'!H26+'5C1AN_StLandry'!H26</f>
        <v>0</v>
      </c>
      <c r="I26" s="232">
        <f>'5C1B_DArbonne'!I26+'5C1A_Madison'!I26+'5C1C_IntlHigh'!I26+'5C3_UnvView'!I26+'5C1F_LCCharter'!I26+'5C1E_LFNO'!I26+'5C1D_NOMMA'!I26+'5C1AE_NobleMinds'!I26+'5C1J_JCFAEast'!I26+'5C1Q_Advantage'!I26+'5C1AF_JCFA-Laf'!I26+'5C1W_Willow'!I26+'5C1Z_LincolnPrep'!I26+'5C1R_Iberville'!I26+'5C1N_Delta'!I26+'5C1S_LCColPrep'!I26+'5C1T_Northeast'!I26+'5C1U_AcadianaRen'!I26+'5C1I_LAKey'!I26+'5C1V_LafRen'!I26+'5C1O_Impact'!I26+'5C2_LAVCA'!I26+'5C1H_Southwest'!I26+'5C1G_JSClark'!I26+'5C1Y_GEOPrep'!I26+'5C1AI_Harmony'!I26+'5C1AJ_Athlos'!I26+'5C1AG_Collegiate'!I26+'5C1M_GEOMidCity'!I26+'5C1AK_NxtGen'!I26+'5C1AL_RedRiver'!I26+'5C1AM_Williams'!I26+'5C1AN_StLandry'!I26</f>
        <v>0</v>
      </c>
      <c r="J26" s="230">
        <f>'9_Per Pupil Summary'!J25</f>
        <v>194.64898085752614</v>
      </c>
      <c r="K26" s="231">
        <f>'5C1B_DArbonne'!K26+'5C1A_Madison'!K26+'5C1C_IntlHigh'!K26+'5C3_UnvView'!K26+'5C1F_LCCharter'!K26+'5C1E_LFNO'!K26+'5C1D_NOMMA'!K26+'5C1AE_NobleMinds'!K26+'5C1J_JCFAEast'!K26+'5C1Q_Advantage'!K26+'5C1AF_JCFA-Laf'!K26+'5C1W_Willow'!K26+'5C1Z_LincolnPrep'!K26+'5C1R_Iberville'!K26+'5C1N_Delta'!K26+'5C1S_LCColPrep'!K26+'5C1T_Northeast'!K26+'5C1U_AcadianaRen'!K26+'5C1I_LAKey'!K26+'5C1V_LafRen'!K26+'5C1O_Impact'!K26+'5C2_LAVCA'!K26+'5C1H_Southwest'!K26+'5C1G_JSClark'!K26+'5C1Y_GEOPrep'!K26+'5C1AI_Harmony'!K26+'5C1AJ_Athlos'!K26+'5C1AG_Collegiate'!K26+'5C1M_GEOMidCity'!K26+'5C1AK_NxtGen'!K26+'5C1AL_RedRiver'!K26+'5C1AM_Williams'!K26+'5C1AN_StLandry'!K26</f>
        <v>0</v>
      </c>
      <c r="L26" s="232">
        <f>'5C1B_DArbonne'!L26+'5C1A_Madison'!L26+'5C1C_IntlHigh'!L26+'5C3_UnvView'!L26+'5C1F_LCCharter'!L26+'5C1E_LFNO'!L26+'5C1D_NOMMA'!L26+'5C1AE_NobleMinds'!L26+'5C1J_JCFAEast'!L26+'5C1Q_Advantage'!L26+'5C1AF_JCFA-Laf'!L26+'5C1W_Willow'!L26+'5C1Z_LincolnPrep'!L26+'5C1R_Iberville'!L26+'5C1N_Delta'!L26+'5C1S_LCColPrep'!L26+'5C1T_Northeast'!L26+'5C1U_AcadianaRen'!L26+'5C1I_LAKey'!L26+'5C1V_LafRen'!L26+'5C1O_Impact'!L26+'5C2_LAVCA'!L26+'5C1H_Southwest'!L26+'5C1G_JSClark'!L26+'5C1Y_GEOPrep'!L26+'5C1AI_Harmony'!L26+'5C1AJ_Athlos'!L26+'5C1AG_Collegiate'!L26+'5C1M_GEOMidCity'!L26+'5C1AK_NxtGen'!L26+'5C1AL_RedRiver'!L26+'5C1AM_Williams'!L26+'5C1AN_StLandry'!L26</f>
        <v>0</v>
      </c>
      <c r="M26" s="230">
        <f>'9_Per Pupil Summary'!K25</f>
        <v>4866.2245214381528</v>
      </c>
      <c r="N26" s="231">
        <f>'5C1B_DArbonne'!N26+'5C1A_Madison'!N26+'5C1C_IntlHigh'!N26+'5C3_UnvView'!N26+'5C1F_LCCharter'!N26+'5C1E_LFNO'!N26+'5C1D_NOMMA'!N26+'5C1AE_NobleMinds'!N26+'5C1J_JCFAEast'!N26+'5C1Q_Advantage'!N26+'5C1AF_JCFA-Laf'!N26+'5C1W_Willow'!N26+'5C1Z_LincolnPrep'!N26+'5C1R_Iberville'!N26+'5C1N_Delta'!N26+'5C1S_LCColPrep'!N26+'5C1T_Northeast'!N26+'5C1U_AcadianaRen'!N26+'5C1I_LAKey'!N26+'5C1V_LafRen'!N26+'5C1O_Impact'!N26+'5C2_LAVCA'!N26+'5C1H_Southwest'!N26+'5C1G_JSClark'!N26+'5C1Y_GEOPrep'!N26+'5C1AI_Harmony'!N26+'5C1AJ_Athlos'!N26+'5C1AG_Collegiate'!N26+'5C1M_GEOMidCity'!N26+'5C1AK_NxtGen'!N26+'5C1AL_RedRiver'!N26+'5C1AM_Williams'!N26+'5C1AN_StLandry'!N26</f>
        <v>0</v>
      </c>
      <c r="O26" s="232">
        <f>'5C1B_DArbonne'!O26+'5C1A_Madison'!O26+'5C1C_IntlHigh'!O26+'5C3_UnvView'!O26+'5C1F_LCCharter'!O26+'5C1E_LFNO'!O26+'5C1D_NOMMA'!O26+'5C1AE_NobleMinds'!O26+'5C1J_JCFAEast'!O26+'5C1Q_Advantage'!O26+'5C1AF_JCFA-Laf'!O26+'5C1W_Willow'!O26+'5C1Z_LincolnPrep'!O26+'5C1R_Iberville'!O26+'5C1N_Delta'!O26+'5C1S_LCColPrep'!O26+'5C1T_Northeast'!O26+'5C1U_AcadianaRen'!O26+'5C1I_LAKey'!O26+'5C1V_LafRen'!O26+'5C1O_Impact'!O26+'5C2_LAVCA'!O26+'5C1H_Southwest'!O26+'5C1G_JSClark'!O26+'5C1Y_GEOPrep'!O26+'5C1AI_Harmony'!O26+'5C1AJ_Athlos'!O26+'5C1AG_Collegiate'!O26+'5C1M_GEOMidCity'!O26+'5C1AK_NxtGen'!O26+'5C1AL_RedRiver'!O26+'5C1AM_Williams'!O26+'5C1AN_StLandry'!O26</f>
        <v>0</v>
      </c>
      <c r="P26" s="230">
        <f>'9_Per Pupil Summary'!L25</f>
        <v>1946.4898085752611</v>
      </c>
      <c r="Q26" s="231">
        <f>'5C1B_DArbonne'!Q26+'5C1A_Madison'!Q26+'5C1C_IntlHigh'!Q26+'5C3_UnvView'!Q26+'5C1F_LCCharter'!Q26+'5C1E_LFNO'!Q26+'5C1D_NOMMA'!Q26+'5C1AE_NobleMinds'!Q26+'5C1J_JCFAEast'!Q26+'5C1Q_Advantage'!Q26+'5C1AF_JCFA-Laf'!Q26+'5C1W_Willow'!Q26+'5C1Z_LincolnPrep'!Q26+'5C1R_Iberville'!Q26+'5C1N_Delta'!Q26+'5C1S_LCColPrep'!Q26+'5C1T_Northeast'!Q26+'5C1U_AcadianaRen'!Q26+'5C1I_LAKey'!Q26+'5C1V_LafRen'!Q26+'5C1O_Impact'!Q26+'5C2_LAVCA'!Q26+'5C1H_Southwest'!Q26+'5C1G_JSClark'!Q26+'5C1Y_GEOPrep'!Q26+'5C1AI_Harmony'!Q26+'5C1AJ_Athlos'!Q26+'5C1AG_Collegiate'!Q26+'5C1M_GEOMidCity'!Q26+'5C1AK_NxtGen'!Q26+'5C1AL_RedRiver'!Q26+'5C1AM_Williams'!Q26+'5C1AN_StLandry'!Q26</f>
        <v>0</v>
      </c>
      <c r="R26" s="233">
        <f>'5C1B_DArbonne'!R26+'5C1A_Madison'!R26+'5C1C_IntlHigh'!R26+'5C3_UnvView'!R26+'5C1F_LCCharter'!R26+'5C1E_LFNO'!R26+'5C1D_NOMMA'!R26+'5C1AE_NobleMinds'!R26+'5C1J_JCFAEast'!R26+'5C1Q_Advantage'!R26+'5C1AF_JCFA-Laf'!R26+'5C1W_Willow'!R26+'5C1Z_LincolnPrep'!R26+'5C1R_Iberville'!R26+'5C1N_Delta'!R26+'5C1S_LCColPrep'!R26+'5C1T_Northeast'!R26+'5C1U_AcadianaRen'!R26+'5C1I_LAKey'!R26+'5C1V_LafRen'!R26+'5C1O_Impact'!R26+'5C2_LAVCA'!R26+'5C1H_Southwest'!R26+'5C1G_JSClark'!R26+'5C1Y_GEOPrep'!R26+'5C1AI_Harmony'!R26+'5C1AJ_Athlos'!R26+'5C1AG_Collegiate'!R26+'5C1M_GEOMidCity'!R26+'5C1AK_NxtGen'!R26+'5C1AL_RedRiver'!R26+'5C1AM_Williams'!R26+'5C1AN_StLandry'!R26</f>
        <v>253917</v>
      </c>
      <c r="S26" s="996">
        <f>'5C3_UnvView'!S26+'5C2_LAVCA'!S26</f>
        <v>27575</v>
      </c>
      <c r="T26" s="230">
        <f>'5C1B_DArbonne'!S26+'5C1A_Madison'!S26+'5C1C_IntlHigh'!S26+'5C3_UnvView'!T26+'5C1F_LCCharter'!S26+'5C1E_LFNO'!S26+'5C1D_NOMMA'!S26+'5C1AE_NobleMinds'!S26+'5C1J_JCFAEast'!S26+'5C1Q_Advantage'!S26+'5C1AF_JCFA-Laf'!S26+'5C1W_Willow'!S26+'5C1Z_LincolnPrep'!S26+'5C1R_Iberville'!S26+'5C1N_Delta'!S26+'5C1S_LCColPrep'!S26+'5C1T_Northeast'!S26+'5C1U_AcadianaRen'!S26+'5C1I_LAKey'!S26+'5C1V_LafRen'!S26+'5C1O_Impact'!S26+'5C2_LAVCA'!T26+'5C1H_Southwest'!S26+'5C1G_JSClark'!S26+'5C1Y_GEOPrep'!S26+'5C1AI_Harmony'!S26+'5C1AJ_Athlos'!S26+'5C1AG_Collegiate'!S26+'5C1M_GEOMidCity'!S26+'5C1AK_NxtGen'!S26+'5C1AL_RedRiver'!S26+'5C1AM_Williams'!S26+'5C1AN_StLandry'!S26</f>
        <v>-9702</v>
      </c>
      <c r="U26" s="230">
        <f>'5C1B_DArbonne'!T26+'5C1A_Madison'!T26+'5C1C_IntlHigh'!T26+'5C3_UnvView'!U26+'5C1F_LCCharter'!T26+'5C1E_LFNO'!T26+'5C1D_NOMMA'!T26+'5C1AE_NobleMinds'!T26+'5C1J_JCFAEast'!T26+'5C1Q_Advantage'!T26+'5C1AF_JCFA-Laf'!T26+'5C1W_Willow'!T26+'5C1Z_LincolnPrep'!T26+'5C1R_Iberville'!T26+'5C1N_Delta'!T26+'5C1S_LCColPrep'!T26+'5C1T_Northeast'!T26+'5C1U_AcadianaRen'!T26+'5C1I_LAKey'!T26+'5C1V_LafRen'!T26+'5C1O_Impact'!T26+'5C2_LAVCA'!U26+'5C1H_Southwest'!T26+'5C1G_JSClark'!T26+'5C1Y_GEOPrep'!T26+'5C1AI_Harmony'!T26+'5C1AJ_Athlos'!T26+'5C1AG_Collegiate'!T26+'5C1M_GEOMidCity'!T26+'5C1AK_NxtGen'!T26+'5C1AL_RedRiver'!T26+'5C1AM_Williams'!T26+'5C1AN_StLandry'!T26</f>
        <v>0</v>
      </c>
      <c r="V26" s="234">
        <f>'5C1B_DArbonne'!U26+'5C1A_Madison'!U26+'5C1C_IntlHigh'!U26+'5C3_UnvView'!V26+'5C1F_LCCharter'!U26+'5C1E_LFNO'!U26+'5C1D_NOMMA'!U26+'5C1AE_NobleMinds'!U26+'5C1J_JCFAEast'!U26+'5C1Q_Advantage'!U26+'5C1AF_JCFA-Laf'!U26+'5C1W_Willow'!U26+'5C1Z_LincolnPrep'!U26+'5C1R_Iberville'!U26+'5C1N_Delta'!U26+'5C1S_LCColPrep'!U26+'5C1T_Northeast'!U26+'5C1U_AcadianaRen'!U26+'5C1I_LAKey'!U26+'5C1V_LafRen'!U26+'5C1O_Impact'!U26+'5C2_LAVCA'!V26+'5C1H_Southwest'!U26+'5C1G_JSClark'!U26+'5C1Y_GEOPrep'!U26+'5C1AI_Harmony'!U26+'5C1AJ_Athlos'!U26+'5C1AG_Collegiate'!U26+'5C1M_GEOMidCity'!U26+'5C1AK_NxtGen'!U26+'5C1AL_RedRiver'!U26+'5C1AM_Williams'!U26+'5C1AN_StLandry'!U26</f>
        <v>0</v>
      </c>
      <c r="W26" s="233">
        <f>'5C1B_DArbonne'!V26+'5C1A_Madison'!V26+'5C1C_IntlHigh'!V26+'5C3_UnvView'!W26+'5C1F_LCCharter'!V26+'5C1E_LFNO'!V26+'5C1D_NOMMA'!V26+'5C1AE_NobleMinds'!V26+'5C1J_JCFAEast'!V26+'5C1Q_Advantage'!V26+'5C1AF_JCFA-Laf'!V26+'5C1W_Willow'!V26+'5C1Z_LincolnPrep'!V26+'5C1R_Iberville'!V26+'5C1N_Delta'!V26+'5C1S_LCColPrep'!V26+'5C1T_Northeast'!V26+'5C1U_AcadianaRen'!V26+'5C1I_LAKey'!V26+'5C1V_LafRen'!V26+'5C1O_Impact'!V26+'5C2_LAVCA'!W26+'5C1H_Southwest'!V26+'5C1G_JSClark'!V26+'5C1Y_GEOPrep'!V26+'5C1AI_Harmony'!V26+'5C1AJ_Athlos'!V26+'5C1AG_Collegiate'!V26+'5C1M_GEOMidCity'!V26+'5C1AK_NxtGen'!V26+'5C1AL_RedRiver'!V26+'5C1AM_Williams'!V26+'5C1AN_StLandry'!V26</f>
        <v>0</v>
      </c>
      <c r="X26" s="231">
        <f>'5C1B_DArbonne'!W26+'5C1A_Madison'!W26+'5C1C_IntlHigh'!W26+'5C3_UnvView'!X26+'5C1F_LCCharter'!W26+'5C1E_LFNO'!W26+'5C1D_NOMMA'!W26+'5C1AE_NobleMinds'!W26+'5C1J_JCFAEast'!W26+'5C1Q_Advantage'!W26+'5C1AF_JCFA-Laf'!W26+'5C1W_Willow'!W26+'5C1Z_LincolnPrep'!W26+'5C1R_Iberville'!W26+'5C1N_Delta'!W26+'5C1S_LCColPrep'!W26+'5C1T_Northeast'!W26+'5C1U_AcadianaRen'!W26+'5C1I_LAKey'!W26+'5C1V_LafRen'!W26+'5C1O_Impact'!W26+'5C2_LAVCA'!X26+'5C1H_Southwest'!W26+'5C1G_JSClark'!W26+'5C1Y_GEOPrep'!W26+'5C1AI_Harmony'!W26+'5C1AJ_Athlos'!W26+'5C1AG_Collegiate'!W26+'5C1M_GEOMidCity'!W26+'5C1AK_NxtGen'!W26+'5C1AL_RedRiver'!W26+'5C1AM_Williams'!W26+'5C1AN_StLandry'!W26</f>
        <v>0</v>
      </c>
      <c r="Y26" s="233">
        <f>'5C1B_DArbonne'!X26+'5C1A_Madison'!X26+'5C1C_IntlHigh'!X26+'5C3_UnvView'!Y26+'5C1F_LCCharter'!X26+'5C1E_LFNO'!X26+'5C1D_NOMMA'!X26+'5C1AE_NobleMinds'!X26+'5C1J_JCFAEast'!X26+'5C1Q_Advantage'!X26+'5C1AF_JCFA-Laf'!X26+'5C1W_Willow'!X26+'5C1Z_LincolnPrep'!X26+'5C1R_Iberville'!X26+'5C1N_Delta'!X26+'5C1S_LCColPrep'!X26+'5C1T_Northeast'!X26+'5C1U_AcadianaRen'!X26+'5C1I_LAKey'!X26+'5C1V_LafRen'!X26+'5C1O_Impact'!X26+'5C2_LAVCA'!Y26+'5C1H_Southwest'!X26+'5C1G_JSClark'!X26+'5C1Y_GEOPrep'!X26+'5C1AI_Harmony'!X26+'5C1AJ_Athlos'!X26+'5C1AG_Collegiate'!X26+'5C1M_GEOMidCity'!X26+'5C1AK_NxtGen'!X26+'5C1AL_RedRiver'!X26+'5C1AM_Williams'!X26+'5C1AN_StLandry'!X26</f>
        <v>0</v>
      </c>
      <c r="Z26" s="230">
        <f>'5C1B_DArbonne'!Y26+'5C1A_Madison'!Y26+'5C1C_IntlHigh'!Y26+'5C3_UnvView'!Z26+'5C1F_LCCharter'!Y26+'5C1E_LFNO'!Y26+'5C1D_NOMMA'!Y26+'5C1AE_NobleMinds'!Y26+'5C1J_JCFAEast'!Y26+'5C1Q_Advantage'!Y26+'5C1AF_JCFA-Laf'!Y26+'5C1W_Willow'!Y26+'5C1Z_LincolnPrep'!Y26+'5C1R_Iberville'!Y26+'5C1N_Delta'!Y26+'5C1S_LCColPrep'!Y26+'5C1T_Northeast'!Y26+'5C1U_AcadianaRen'!Y26+'5C1I_LAKey'!Y26+'5C1V_LafRen'!Y26+'5C1O_Impact'!Y26+'5C2_LAVCA'!Z26+'5C1H_Southwest'!Y26+'5C1G_JSClark'!Y26+'5C1Y_GEOPrep'!Y26+'5C1AI_Harmony'!Y26+'5C1AJ_Athlos'!Y26+'5C1AG_Collegiate'!Y26+'5C1M_GEOMidCity'!Y26+'5C1AK_NxtGen'!Y26+'5C1AL_RedRiver'!Y26+'5C1AM_Williams'!Y26+'5C1AN_StLandry'!Y26</f>
        <v>0</v>
      </c>
      <c r="AA26" s="233">
        <f>'5C1B_DArbonne'!Z26+'5C1A_Madison'!Z26+'5C1C_IntlHigh'!Z26+'5C3_UnvView'!AA26+'5C1F_LCCharter'!Z26+'5C1E_LFNO'!Z26+'5C1D_NOMMA'!Z26+'5C1AE_NobleMinds'!Z26+'5C1J_JCFAEast'!Z26+'5C1Q_Advantage'!Z26+'5C1AF_JCFA-Laf'!Z26+'5C1W_Willow'!Z26+'5C1Z_LincolnPrep'!Z26+'5C1R_Iberville'!Z26+'5C1N_Delta'!Z26+'5C1S_LCColPrep'!Z26+'5C1T_Northeast'!Z26+'5C1U_AcadianaRen'!Z26+'5C1I_LAKey'!Z26+'5C1V_LafRen'!Z26+'5C1O_Impact'!Z26+'5C2_LAVCA'!AA26+'5C1H_Southwest'!Z26+'5C1G_JSClark'!Z26+'5C1Y_GEOPrep'!Z26+'5C1AI_Harmony'!Z26+'5C1AJ_Athlos'!Z26+'5C1AG_Collegiate'!Z26+'5C1M_GEOMidCity'!Z26+'5C1AK_NxtGen'!Z26+'5C1AL_RedRiver'!Z26+'5C1AM_Williams'!Z26+'5C1AN_StLandry'!Z26</f>
        <v>0</v>
      </c>
      <c r="AB26" s="236">
        <f>'5C1B_DArbonne'!AA26+'5C1A_Madison'!AA26+'5C1C_IntlHigh'!AA26+'5C3_UnvView'!AB26+'5C1F_LCCharter'!AA26+'5C1E_LFNO'!AA26+'5C1D_NOMMA'!AA26+'5C1AE_NobleMinds'!AA26+'5C1J_JCFAEast'!AA26+'5C1Q_Advantage'!AA26+'5C1AF_JCFA-Laf'!AA26+'5C1W_Willow'!AA26+'5C1Z_LincolnPrep'!AA26+'5C1R_Iberville'!AA26+'5C1N_Delta'!AA26+'5C1S_LCColPrep'!AA26+'5C1T_Northeast'!AA26+'5C1U_AcadianaRen'!AA26+'5C1I_LAKey'!AA26+'5C1V_LafRen'!AA26+'5C1O_Impact'!AA26+'5C2_LAVCA'!AB26+'5C1H_Southwest'!AA26+'5C1G_JSClark'!AA26+'5C1Y_GEOPrep'!AA26+'5C1AI_Harmony'!AA26+'5C1AJ_Athlos'!AA26+'5C1AG_Collegiate'!AA26+'5C1M_GEOMidCity'!AA26+'5C1AK_NxtGen'!AA26+'5C1AL_RedRiver'!AA26+'5C1AM_Williams'!AA26+'5C1AN_StLandry'!AA26</f>
        <v>0</v>
      </c>
      <c r="AC26" s="230">
        <f>'5C1B_DArbonne'!AB26+'5C1A_Madison'!AB26+'5C1C_IntlHigh'!AB26+'5C3_UnvView'!AC26+'5C1F_LCCharter'!AB26+'5C1E_LFNO'!AB26+'5C1D_NOMMA'!AB26+'5C1AE_NobleMinds'!AB26+'5C1J_JCFAEast'!AB26+'5C1Q_Advantage'!AB26+'5C1AF_JCFA-Laf'!AB26+'5C1W_Willow'!AB26+'5C1Z_LincolnPrep'!AB26+'5C1R_Iberville'!AB26+'5C1N_Delta'!AB26+'5C1S_LCColPrep'!AB26+'5C1T_Northeast'!AB26+'5C1U_AcadianaRen'!AB26+'5C1I_LAKey'!AB26+'5C1V_LafRen'!AB26+'5C1O_Impact'!AB26+'5C2_LAVCA'!AC26+'5C1H_Southwest'!AB26+'5C1G_JSClark'!AB26+'5C1Y_GEOPrep'!AB26+'5C1AI_Harmony'!AB26+'5C1AJ_Athlos'!AB26+'5C1AG_Collegiate'!AB26+'5C1M_GEOMidCity'!AB26+'5C1AK_NxtGen'!AB26+'5C1AL_RedRiver'!AB26+'5C1AM_Williams'!AB26+'5C1AN_StLandry'!AB26</f>
        <v>0</v>
      </c>
      <c r="AD26" s="237">
        <f>'5C1B_DArbonne'!AC26+'5C1A_Madison'!AC26+'5C1C_IntlHigh'!AC26+'5C3_UnvView'!AD26+'5C1F_LCCharter'!AC26+'5C1E_LFNO'!AC26+'5C1D_NOMMA'!AC26+'5C1AE_NobleMinds'!AC26+'5C1J_JCFAEast'!AC26+'5C1Q_Advantage'!AC26+'5C1AF_JCFA-Laf'!AC26+'5C1W_Willow'!AC26+'5C1Z_LincolnPrep'!AC26+'5C1R_Iberville'!AC26+'5C1N_Delta'!AC26+'5C1S_LCColPrep'!AC26+'5C1T_Northeast'!AC26+'5C1U_AcadianaRen'!AC26+'5C1I_LAKey'!AC26+'5C1V_LafRen'!AC26+'5C1O_Impact'!AC26+'5C2_LAVCA'!AD26+'5C1H_Southwest'!AC26+'5C1G_JSClark'!AC26+'5C1Y_GEOPrep'!AC26+'5C1AI_Harmony'!AC26+'5C1AJ_Athlos'!AC26+'5C1AG_Collegiate'!AC26+'5C1M_GEOMidCity'!AC26+'5C1AK_NxtGen'!AC26+'5C1AL_RedRiver'!AC26+'5C1AM_Williams'!AC26+'5C1AN_StLandry'!AC26</f>
        <v>0</v>
      </c>
      <c r="AE26" s="237">
        <f>'5C1B_DArbonne'!AD26+'5C1A_Madison'!AD26+'5C1C_IntlHigh'!AD26+'5C3_UnvView'!AE26+'5C1F_LCCharter'!AD26+'5C1E_LFNO'!AD26+'5C1D_NOMMA'!AD26+'5C1AE_NobleMinds'!AD26+'5C1J_JCFAEast'!AD26+'5C1Q_Advantage'!AD26+'5C1AF_JCFA-Laf'!AD26+'5C1W_Willow'!AD26+'5C1Z_LincolnPrep'!AD26+'5C1R_Iberville'!AD26+'5C1N_Delta'!AD26+'5C1S_LCColPrep'!AD26+'5C1T_Northeast'!AD26+'5C1U_AcadianaRen'!AD26+'5C1I_LAKey'!AD26+'5C1V_LafRen'!AD26+'5C1O_Impact'!AD26+'5C2_LAVCA'!AE26+'5C1H_Southwest'!AD26+'5C1G_JSClark'!AD26+'5C1Y_GEOPrep'!AD26+'5C1AI_Harmony'!AD26+'5C1AJ_Athlos'!AD26+'5C1AG_Collegiate'!AD26+'5C1M_GEOMidCity'!AD26+'5C1AK_NxtGen'!AD26+'5C1AL_RedRiver'!AD26+'5C1AM_Williams'!AD26+'5C1AN_StLandry'!AD26</f>
        <v>0</v>
      </c>
      <c r="AF26" s="238">
        <f>'9_Per Pupil Summary'!N25</f>
        <v>3083</v>
      </c>
      <c r="AG26" s="239">
        <f>'5C1B_DArbonne'!AF26+'5C1A_Madison'!AF26+'5C1C_IntlHigh'!AF26+'5C3_UnvView'!AG26+'5C1F_LCCharter'!AF26+'5C1E_LFNO'!AF26+'5C1D_NOMMA'!AF26+'5C1AE_NobleMinds'!AF26+'5C1J_JCFAEast'!AF26+'5C1Q_Advantage'!AF26+'5C1AF_JCFA-Laf'!AF26+'5C1W_Willow'!AF26+'5C1Z_LincolnPrep'!AF26+'5C1R_Iberville'!AF26+'5C1N_Delta'!AF26+'5C1S_LCColPrep'!AF26+'5C1T_Northeast'!AF26+'5C1U_AcadianaRen'!AF26+'5C1I_LAKey'!AF26+'5C1V_LafRen'!AF26+'5C1O_Impact'!AF26+'5C2_LAVCA'!AG26+'5C1H_Southwest'!AF26+'5C1G_JSClark'!AF26+'5C1Y_GEOPrep'!AF26+'5C1AI_Harmony'!AF26+'5C1AJ_Athlos'!AF26+'5C1AG_Collegiate'!AF26+'5C1M_GEOMidCity'!AF26+'5C1AK_NxtGen'!AF26+'5C1AL_RedRiver'!AF26+'5C1AM_Williams'!AF26+'5C1AN_StLandry'!AF26</f>
        <v>0</v>
      </c>
      <c r="AH26" s="229">
        <f>'5C1B_DArbonne'!AG26+'5C1A_Madison'!AG26+'5C1C_IntlHigh'!AG26+'5C3_UnvView'!AH26+'5C1F_LCCharter'!AG26+'5C1E_LFNO'!AG26+'5C1D_NOMMA'!AG26+'5C1AE_NobleMinds'!AG26+'5C1J_JCFAEast'!AG26+'5C1Q_Advantage'!AG26+'5C1AF_JCFA-Laf'!AG26+'5C1W_Willow'!AG26+'5C1Z_LincolnPrep'!AG26+'5C1R_Iberville'!AG26+'5C1N_Delta'!AG26+'5C1S_LCColPrep'!AG26+'5C1T_Northeast'!AG26+'5C1U_AcadianaRen'!AG26+'5C1I_LAKey'!AG26+'5C1V_LafRen'!AG26+'5C1O_Impact'!AG26+'5C2_LAVCA'!AH26+'5C1H_Southwest'!AG26+'5C1G_JSClark'!AG26+'5C1Y_GEOPrep'!AG26+'5C1AI_Harmony'!AG26+'5C1AJ_Athlos'!AG26+'5C1AG_Collegiate'!AG26+'5C1M_GEOMidCity'!AG26+'5C1AK_NxtGen'!AG26+'5C1AL_RedRiver'!AG26+'5C1AM_Williams'!AG26+'5C1AN_StLandry'!AG26</f>
        <v>0</v>
      </c>
      <c r="AI26" s="238">
        <f>'5C1B_DArbonne'!AH26+'5C1A_Madison'!AH26+'5C1C_IntlHigh'!AH26+'5C3_UnvView'!AI26+'5C1F_LCCharter'!AH26+'5C1E_LFNO'!AH26+'5C1D_NOMMA'!AH26+'5C1AE_NobleMinds'!AH26+'5C1J_JCFAEast'!AH26+'5C1Q_Advantage'!AH26+'5C1AF_JCFA-Laf'!AH26+'5C1W_Willow'!AH26+'5C1Z_LincolnPrep'!AH26+'5C1R_Iberville'!AH26+'5C1N_Delta'!AH26+'5C1S_LCColPrep'!AH26+'5C1T_Northeast'!AH26+'5C1U_AcadianaRen'!AH26+'5C1I_LAKey'!AH26+'5C1V_LafRen'!AH26+'5C1O_Impact'!AH26+'5C2_LAVCA'!AI26+'5C1H_Southwest'!AH26+'5C1G_JSClark'!AH26+'5C1Y_GEOPrep'!AH26+'5C1AI_Harmony'!AH26+'5C1AJ_Athlos'!AH26+'5C1AG_Collegiate'!AH26+'5C1M_GEOMidCity'!AH26+'5C1AK_NxtGen'!AH26+'5C1AL_RedRiver'!AH26+'5C1AM_Williams'!AH26+'5C1AN_StLandry'!AH26</f>
        <v>0</v>
      </c>
      <c r="AJ26" s="229">
        <f>'5C1B_DArbonne'!AI26+'5C1A_Madison'!AI26+'5C1C_IntlHigh'!AI26+'5C3_UnvView'!AJ26+'5C1F_LCCharter'!AI26+'5C1E_LFNO'!AI26+'5C1D_NOMMA'!AI26+'5C1AE_NobleMinds'!AI26+'5C1J_JCFAEast'!AI26+'5C1Q_Advantage'!AI26+'5C1AF_JCFA-Laf'!AI26+'5C1W_Willow'!AI26+'5C1Z_LincolnPrep'!AI26+'5C1R_Iberville'!AI26+'5C1N_Delta'!AI26+'5C1S_LCColPrep'!AI26+'5C1T_Northeast'!AI26+'5C1U_AcadianaRen'!AI26+'5C1I_LAKey'!AI26+'5C1V_LafRen'!AI26+'5C1O_Impact'!AI26+'5C2_LAVCA'!AJ26+'5C1H_Southwest'!AI26+'5C1G_JSClark'!AI26+'5C1Y_GEOPrep'!AI26+'5C1AI_Harmony'!AI26+'5C1AJ_Athlos'!AI26+'5C1AG_Collegiate'!AI26+'5C1M_GEOMidCity'!AI26+'5C1AK_NxtGen'!AI26+'5C1AL_RedRiver'!AI26+'5C1AM_Williams'!AI26+'5C1AN_StLandry'!AI26</f>
        <v>0</v>
      </c>
      <c r="AK26" s="240">
        <f>'5C1B_DArbonne'!AJ26+'5C1A_Madison'!AJ26+'5C1C_IntlHigh'!AJ26+'5C3_UnvView'!AK26+'5C1F_LCCharter'!AJ26+'5C1E_LFNO'!AJ26+'5C1D_NOMMA'!AJ26+'5C1AE_NobleMinds'!AJ26+'5C1J_JCFAEast'!AJ26+'5C1Q_Advantage'!AJ26+'5C1AF_JCFA-Laf'!AJ26+'5C1W_Willow'!AJ26+'5C1Z_LincolnPrep'!AJ26+'5C1R_Iberville'!AJ26+'5C1N_Delta'!AJ26+'5C1S_LCColPrep'!AJ26+'5C1T_Northeast'!AJ26+'5C1U_AcadianaRen'!AJ26+'5C1I_LAKey'!AJ26+'5C1V_LafRen'!AJ26+'5C1O_Impact'!AJ26+'5C2_LAVCA'!AK26+'5C1H_Southwest'!AJ26+'5C1G_JSClark'!AJ26+'5C1Y_GEOPrep'!AJ26+'5C1AI_Harmony'!AJ26+'5C1AJ_Athlos'!AJ26+'5C1AG_Collegiate'!AJ26+'5C1M_GEOMidCity'!AJ26+'5C1AK_NxtGen'!AJ26+'5C1AL_RedRiver'!AJ26+'5C1AM_Williams'!AJ26+'5C1AN_StLandry'!AJ26</f>
        <v>0</v>
      </c>
      <c r="AL26" s="241">
        <f>'5C1B_DArbonne'!AK26+'5C1A_Madison'!AK26+'5C1C_IntlHigh'!AK26+'5C3_UnvView'!AL26+'5C1F_LCCharter'!AK26+'5C1E_LFNO'!AK26+'5C1D_NOMMA'!AK26+'5C1AE_NobleMinds'!AK26+'5C1J_JCFAEast'!AK26+'5C1Q_Advantage'!AK26+'5C1AF_JCFA-Laf'!AK26+'5C1W_Willow'!AK26+'5C1Z_LincolnPrep'!AK26+'5C1R_Iberville'!AK26+'5C1N_Delta'!AK26+'5C1S_LCColPrep'!AK26+'5C1T_Northeast'!AK26+'5C1U_AcadianaRen'!AK26+'5C1I_LAKey'!AK26+'5C1V_LafRen'!AK26+'5C1O_Impact'!AK26+'5C2_LAVCA'!AL26+'5C1H_Southwest'!AK26+'5C1G_JSClark'!AK26+'5C1Y_GEOPrep'!AK26+'5C1AI_Harmony'!AK26+'5C1AJ_Athlos'!AK26+'5C1AG_Collegiate'!AK26+'5C1M_GEOMidCity'!AK26+'5C1AK_NxtGen'!AK26+'5C1AL_RedRiver'!AK26+'5C1AM_Williams'!AK26+'5C1AN_StLandry'!AK26</f>
        <v>0</v>
      </c>
      <c r="AM26" s="239">
        <f>'5C1B_DArbonne'!AL26+'5C1A_Madison'!AL26+'5C1C_IntlHigh'!AL26+'5C3_UnvView'!AM26+'5C1F_LCCharter'!AL26+'5C1E_LFNO'!AL26+'5C1D_NOMMA'!AL26+'5C1AE_NobleMinds'!AL26+'5C1J_JCFAEast'!AL26+'5C1Q_Advantage'!AL26+'5C1AF_JCFA-Laf'!AL26+'5C1W_Willow'!AL26+'5C1Z_LincolnPrep'!AL26+'5C1R_Iberville'!AL26+'5C1N_Delta'!AL26+'5C1S_LCColPrep'!AL26+'5C1T_Northeast'!AL26+'5C1U_AcadianaRen'!AL26+'5C1I_LAKey'!AL26+'5C1V_LafRen'!AL26+'5C1O_Impact'!AL26+'5C2_LAVCA'!AM26+'5C1H_Southwest'!AL26+'5C1G_JSClark'!AL26+'5C1Y_GEOPrep'!AL26+'5C1AI_Harmony'!AL26+'5C1AJ_Athlos'!AL26+'5C1AG_Collegiate'!AL26+'5C1M_GEOMidCity'!AL26+'5C1AK_NxtGen'!AL26+'5C1AL_RedRiver'!AL26+'5C1AM_Williams'!AL26+'5C1AN_StLandry'!AL26</f>
        <v>110833</v>
      </c>
      <c r="AN26" s="242">
        <f>'5C1B_DArbonne'!AM26+'5C1A_Madison'!AM26+'5C1C_IntlHigh'!AM26+'5C3_UnvView'!AN26+'5C1F_LCCharter'!AM26+'5C1E_LFNO'!AM26+'5C1D_NOMMA'!AM26+'5C1AE_NobleMinds'!AM26+'5C1J_JCFAEast'!AM26+'5C1Q_Advantage'!AM26+'5C1AF_JCFA-Laf'!AM26+'5C1W_Willow'!AM26+'5C1Z_LincolnPrep'!AM26+'5C1R_Iberville'!AM26+'5C1N_Delta'!AM26+'5C1S_LCColPrep'!AM26+'5C1T_Northeast'!AM26+'5C1U_AcadianaRen'!AM26+'5C1I_LAKey'!AM26+'5C1V_LafRen'!AM26+'5C1O_Impact'!AM26+'5C2_LAVCA'!AN26+'5C1H_Southwest'!AM26+'5C1G_JSClark'!AM26+'5C1Y_GEOPrep'!AM26+'5C1AI_Harmony'!AM26+'5C1AJ_Athlos'!AM26+'5C1AG_Collegiate'!AM26+'5C1M_GEOMidCity'!AM26+'5C1AK_NxtGen'!AM26+'5C1AL_RedRiver'!AM26+'5C1AM_Williams'!AM26+'5C1AN_StLandry'!AM26</f>
        <v>-246</v>
      </c>
      <c r="AO26" s="239">
        <f>'5C1B_DArbonne'!AN26+'5C1A_Madison'!AN26+'5C1C_IntlHigh'!AN26+'5C3_UnvView'!AO26+'5C1F_LCCharter'!AN26+'5C1E_LFNO'!AN26+'5C1D_NOMMA'!AN26+'5C1AE_NobleMinds'!AN26+'5C1J_JCFAEast'!AN26+'5C1Q_Advantage'!AN26+'5C1AF_JCFA-Laf'!AN26+'5C1W_Willow'!AN26+'5C1Z_LincolnPrep'!AN26+'5C1R_Iberville'!AN26+'5C1N_Delta'!AN26+'5C1S_LCColPrep'!AN26+'5C1T_Northeast'!AN26+'5C1U_AcadianaRen'!AN26+'5C1I_LAKey'!AN26+'5C1V_LafRen'!AN26+'5C1O_Impact'!AN26+'5C2_LAVCA'!AO26+'5C1H_Southwest'!AN26+'5C1G_JSClark'!AN26+'5C1Y_GEOPrep'!AN26+'5C1AI_Harmony'!AN26+'5C1AJ_Athlos'!AN26+'5C1AG_Collegiate'!AN26+'5C1M_GEOMidCity'!AN26+'5C1AK_NxtGen'!AN26+'5C1AL_RedRiver'!AN26+'5C1AM_Williams'!AN26+'5C1AN_StLandry'!AN26</f>
        <v>0</v>
      </c>
      <c r="AP26" s="240">
        <f>'5C1B_DArbonne'!AO26+'5C1A_Madison'!AO26+'5C1C_IntlHigh'!AO26+'5C3_UnvView'!AP26+'5C1F_LCCharter'!AO26+'5C1E_LFNO'!AO26+'5C1D_NOMMA'!AO26+'5C1AE_NobleMinds'!AO26+'5C1J_JCFAEast'!AO26+'5C1Q_Advantage'!AO26+'5C1AF_JCFA-Laf'!AO26+'5C1W_Willow'!AO26+'5C1Z_LincolnPrep'!AO26+'5C1R_Iberville'!AO26+'5C1N_Delta'!AO26+'5C1S_LCColPrep'!AO26+'5C1T_Northeast'!AO26+'5C1U_AcadianaRen'!AO26+'5C1I_LAKey'!AO26+'5C1V_LafRen'!AO26+'5C1O_Impact'!AO26+'5C2_LAVCA'!AP26+'5C1H_Southwest'!AO26+'5C1G_JSClark'!AO26+'5C1Y_GEOPrep'!AO26+'5C1AI_Harmony'!AO26+'5C1AJ_Athlos'!AO26+'5C1AG_Collegiate'!AO26+'5C1M_GEOMidCity'!AO26+'5C1AK_NxtGen'!AO26+'5C1AL_RedRiver'!AO26+'5C1AM_Williams'!AO26+'5C1AN_StLandry'!AO26</f>
        <v>0</v>
      </c>
      <c r="AQ26" s="239">
        <f>'5C1B_DArbonne'!AP26+'5C1A_Madison'!AP26+'5C1C_IntlHigh'!AP26+'5C3_UnvView'!AQ26+'5C1F_LCCharter'!AP26+'5C1E_LFNO'!AP26+'5C1D_NOMMA'!AP26+'5C1AE_NobleMinds'!AP26+'5C1J_JCFAEast'!AP26+'5C1Q_Advantage'!AP26+'5C1AF_JCFA-Laf'!AP26+'5C1W_Willow'!AP26+'5C1Z_LincolnPrep'!AP26+'5C1R_Iberville'!AP26+'5C1N_Delta'!AP26+'5C1S_LCColPrep'!AP26+'5C1T_Northeast'!AP26+'5C1U_AcadianaRen'!AP26+'5C1I_LAKey'!AP26+'5C1V_LafRen'!AP26+'5C1O_Impact'!AP26+'5C2_LAVCA'!AQ26+'5C1H_Southwest'!AP26+'5C1G_JSClark'!AP26+'5C1Y_GEOPrep'!AP26+'5C1AI_Harmony'!AP26+'5C1AJ_Athlos'!AP26+'5C1AG_Collegiate'!AP26+'5C1M_GEOMidCity'!AP26+'5C1AK_NxtGen'!AP26+'5C1AL_RedRiver'!AP26+'5C1AM_Williams'!AP26+'5C1AN_StLandry'!AP26</f>
        <v>98255</v>
      </c>
      <c r="AR26" s="240">
        <f>'5C1B_DArbonne'!AQ26+'5C1A_Madison'!AQ26+'5C1C_IntlHigh'!AQ26+'5C3_UnvView'!AR26+'5C1F_LCCharter'!AQ26+'5C1E_LFNO'!AQ26+'5C1D_NOMMA'!AQ26+'5C1AE_NobleMinds'!AQ26+'5C1J_JCFAEast'!AQ26+'5C1Q_Advantage'!AQ26+'5C1AF_JCFA-Laf'!AQ26+'5C1W_Willow'!AQ26+'5C1Z_LincolnPrep'!AQ26+'5C1R_Iberville'!AQ26+'5C1N_Delta'!AQ26+'5C1S_LCColPrep'!AQ26+'5C1T_Northeast'!AQ26+'5C1U_AcadianaRen'!AQ26+'5C1I_LAKey'!AQ26+'5C1V_LafRen'!AQ26+'5C1O_Impact'!AQ26+'5C2_LAVCA'!AR26+'5C1H_Southwest'!AQ26+'5C1G_JSClark'!AQ26+'5C1Y_GEOPrep'!AQ26+'5C1AI_Harmony'!AQ26+'5C1AJ_Athlos'!AQ26+'5C1AG_Collegiate'!AQ26+'5C1M_GEOMidCity'!AQ26+'5C1AK_NxtGen'!AQ26+'5C1AL_RedRiver'!AQ26+'5C1AM_Williams'!AQ26+'5C1AN_StLandry'!AQ26</f>
        <v>0</v>
      </c>
      <c r="AS26" s="240">
        <f>'5C1B_DArbonne'!AR26+'5C1A_Madison'!AR26+'5C1C_IntlHigh'!AR26+'5C3_UnvView'!AS26+'5C1F_LCCharter'!AR26+'5C1E_LFNO'!AR26+'5C1D_NOMMA'!AR26+'5C1AE_NobleMinds'!AR26+'5C1J_JCFAEast'!AR26+'5C1Q_Advantage'!AR26+'5C1AF_JCFA-Laf'!AR26+'5C1W_Willow'!AR26+'5C1Z_LincolnPrep'!AR26+'5C1R_Iberville'!AR26+'5C1N_Delta'!AR26+'5C1S_LCColPrep'!AR26+'5C1T_Northeast'!AR26+'5C1U_AcadianaRen'!AR26+'5C1I_LAKey'!AR26+'5C1V_LafRen'!AR26+'5C1O_Impact'!AR26+'5C2_LAVCA'!AS26+'5C1H_Southwest'!AR26+'5C1G_JSClark'!AR26+'5C1Y_GEOPrep'!AR26+'5C1AI_Harmony'!AR26+'5C1AJ_Athlos'!AR26+'5C1AG_Collegiate'!AR26+'5C1M_GEOMidCity'!AR26+'5C1AK_NxtGen'!AR26+'5C1AL_RedRiver'!AR26+'5C1AM_Williams'!AR26+'5C1AN_StLandry'!AR26</f>
        <v>0</v>
      </c>
      <c r="AT26" s="239">
        <f>'5C1B_DArbonne'!AS26+'5C1A_Madison'!AS26+'5C1C_IntlHigh'!AS26+'5C3_UnvView'!AT26+'5C1F_LCCharter'!AS26+'5C1E_LFNO'!AS26+'5C1D_NOMMA'!AS26+'5C1AE_NobleMinds'!AS26+'5C1J_JCFAEast'!AS26+'5C1Q_Advantage'!AS26+'5C1AF_JCFA-Laf'!AS26+'5C1W_Willow'!AS26+'5C1Z_LincolnPrep'!AS26+'5C1R_Iberville'!AS26+'5C1N_Delta'!AS26+'5C1S_LCColPrep'!AS26+'5C1T_Northeast'!AS26+'5C1U_AcadianaRen'!AS26+'5C1I_LAKey'!AS26+'5C1V_LafRen'!AS26+'5C1O_Impact'!AS26+'5C2_LAVCA'!AT26+'5C1H_Southwest'!AS26+'5C1G_JSClark'!AS26+'5C1Y_GEOPrep'!AS26+'5C1AI_Harmony'!AS26+'5C1AJ_Athlos'!AS26+'5C1AG_Collegiate'!AS26+'5C1M_GEOMidCity'!AS26+'5C1AK_NxtGen'!AS26+'5C1AL_RedRiver'!AS26+'5C1AM_Williams'!AS26+'5C1AN_StLandry'!AS26</f>
        <v>10496</v>
      </c>
      <c r="AU26" s="804">
        <f t="shared" si="2"/>
        <v>98255</v>
      </c>
      <c r="AV26" s="805">
        <f t="shared" si="3"/>
        <v>10496</v>
      </c>
      <c r="AW26" s="231">
        <f>'5C1B_DArbonne'!AV26+'5C1A_Madison'!AV26+'5C1C_IntlHigh'!AV26+'5C3_UnvView'!AW26+'5C1F_LCCharter'!AV26+'5C1E_LFNO'!AV26+'5C1D_NOMMA'!AV26+'5C1AE_NobleMinds'!AV26+'5C1J_JCFAEast'!AV26+'5C1Q_Advantage'!AV26+'5C1AF_JCFA-Laf'!AV26+'5C1W_Willow'!AV26+'5C1Z_LincolnPrep'!AV26+'5C1R_Iberville'!AV26+'5C1N_Delta'!AV26+'5C1S_LCColPrep'!AV26+'5C1T_Northeast'!AV26+'5C1U_AcadianaRen'!AV26+'5C1I_LAKey'!AV26+'5C1V_LafRen'!AV26+'5C1O_Impact'!AV26+'5C2_LAVCA'!AW26+'5C1H_Southwest'!AV26+'5C1G_JSClark'!AV26+'5C1Y_GEOPrep'!AV26+'5C1AI_Harmony'!AV26+'5C1AJ_Athlos'!AV26+'5C1AG_Collegiate'!AV26+'5C1M_GEOMidCity'!AV26+'5C1AK_NxtGen'!AV26+'5C1AL_RedRiver'!AV26+'5C1AM_Williams'!AV26+'5C1AN_StLandry'!AV26</f>
        <v>277</v>
      </c>
      <c r="AX26" s="231"/>
      <c r="AY26" s="231">
        <f t="shared" si="4"/>
        <v>277</v>
      </c>
    </row>
    <row r="27" spans="1:51" ht="16.149999999999999" customHeight="1" x14ac:dyDescent="0.2">
      <c r="A27" s="420">
        <v>21</v>
      </c>
      <c r="B27" s="197" t="s">
        <v>25</v>
      </c>
      <c r="C27" s="198">
        <f>'5C1B_DArbonne'!C27+'5C1A_Madison'!C27+'5C1C_IntlHigh'!C27+'5C3_UnvView'!C27+'5C1F_LCCharter'!C27+'5C1E_LFNO'!C27+'5C1D_NOMMA'!C27+'5C1AE_NobleMinds'!C27+'5C1J_JCFAEast'!C27+'5C1Q_Advantage'!C27+'5C1AF_JCFA-Laf'!C27+'5C1W_Willow'!C27+'5C1Z_LincolnPrep'!C27+'5C1R_Iberville'!C27+'5C1N_Delta'!C27+'5C1S_LCColPrep'!C27+'5C1T_Northeast'!C27+'5C1U_AcadianaRen'!C27+'5C1I_LAKey'!C27+'5C1V_LafRen'!C27+'5C1O_Impact'!C27+'5C2_LAVCA'!C27+'5C1H_Southwest'!C27+'5C1G_JSClark'!C27+'5C1Y_GEOPrep'!C27+'5C1AI_Harmony'!C27+'5C1AJ_Athlos'!C27+'5C1AG_Collegiate'!C27+'5C1M_GEOMidCity'!C27+'5C1AK_NxtGen'!C27+'5C1AL_RedRiver'!C27+'5C1AM_Williams'!C27+'5C1AN_StLandry'!C27</f>
        <v>0</v>
      </c>
      <c r="D27" s="199">
        <f>'9_Per Pupil Summary'!H26</f>
        <v>5118.4940772336267</v>
      </c>
      <c r="E27" s="200">
        <f>'5C1B_DArbonne'!E27+'5C1A_Madison'!E27+'5C1C_IntlHigh'!E27+'5C3_UnvView'!E27+'5C1F_LCCharter'!E27+'5C1E_LFNO'!E27+'5C1D_NOMMA'!E27+'5C1AE_NobleMinds'!E27+'5C1J_JCFAEast'!E27+'5C1Q_Advantage'!E27+'5C1AF_JCFA-Laf'!E27+'5C1W_Willow'!E27+'5C1Z_LincolnPrep'!E27+'5C1R_Iberville'!E27+'5C1N_Delta'!E27+'5C1S_LCColPrep'!E27+'5C1T_Northeast'!E27+'5C1U_AcadianaRen'!E27+'5C1I_LAKey'!E27+'5C1V_LafRen'!E27+'5C1O_Impact'!E27+'5C2_LAVCA'!E27+'5C1H_Southwest'!E27+'5C1G_JSClark'!E27+'5C1Y_GEOPrep'!E27+'5C1AI_Harmony'!E27+'5C1AJ_Athlos'!E27+'5C1AG_Collegiate'!E27+'5C1M_GEOMidCity'!E27+'5C1AK_NxtGen'!E27+'5C1AL_RedRiver'!E27+'5C1AM_Williams'!E27+'5C1AN_StLandry'!E27</f>
        <v>0</v>
      </c>
      <c r="F27" s="201">
        <f>'5C1B_DArbonne'!F27+'5C1A_Madison'!F27+'5C1C_IntlHigh'!F27+'5C3_UnvView'!F27+'5C1F_LCCharter'!F27+'5C1E_LFNO'!F27+'5C1D_NOMMA'!F27+'5C1AE_NobleMinds'!F27+'5C1J_JCFAEast'!F27+'5C1Q_Advantage'!F27+'5C1AF_JCFA-Laf'!F27+'5C1W_Willow'!F27+'5C1Z_LincolnPrep'!F27+'5C1R_Iberville'!F27+'5C1N_Delta'!F27+'5C1S_LCColPrep'!F27+'5C1T_Northeast'!F27+'5C1U_AcadianaRen'!F27+'5C1I_LAKey'!F27+'5C1V_LafRen'!F27+'5C1O_Impact'!F27+'5C2_LAVCA'!F27+'5C1H_Southwest'!F27+'5C1G_JSClark'!F27+'5C1Y_GEOPrep'!F27+'5C1AI_Harmony'!F27+'5C1AJ_Athlos'!F27+'5C1AG_Collegiate'!F27+'5C1M_GEOMidCity'!F27+'5C1AK_NxtGen'!F27+'5C1AL_RedRiver'!F27+'5C1AM_Williams'!F27+'5C1AN_StLandry'!F27</f>
        <v>0</v>
      </c>
      <c r="G27" s="199">
        <f>'9_Per Pupil Summary'!I26</f>
        <v>710.77311991629904</v>
      </c>
      <c r="H27" s="200">
        <f>'5C1B_DArbonne'!H27+'5C1A_Madison'!H27+'5C1C_IntlHigh'!H27+'5C3_UnvView'!H27+'5C1F_LCCharter'!H27+'5C1E_LFNO'!H27+'5C1D_NOMMA'!H27+'5C1AE_NobleMinds'!H27+'5C1J_JCFAEast'!H27+'5C1Q_Advantage'!H27+'5C1AF_JCFA-Laf'!H27+'5C1W_Willow'!H27+'5C1Z_LincolnPrep'!H27+'5C1R_Iberville'!H27+'5C1N_Delta'!H27+'5C1S_LCColPrep'!H27+'5C1T_Northeast'!H27+'5C1U_AcadianaRen'!H27+'5C1I_LAKey'!H27+'5C1V_LafRen'!H27+'5C1O_Impact'!H27+'5C2_LAVCA'!H27+'5C1H_Southwest'!H27+'5C1G_JSClark'!H27+'5C1Y_GEOPrep'!H27+'5C1AI_Harmony'!H27+'5C1AJ_Athlos'!H27+'5C1AG_Collegiate'!H27+'5C1M_GEOMidCity'!H27+'5C1AK_NxtGen'!H27+'5C1AL_RedRiver'!H27+'5C1AM_Williams'!H27+'5C1AN_StLandry'!H27</f>
        <v>0</v>
      </c>
      <c r="I27" s="201">
        <f>'5C1B_DArbonne'!I27+'5C1A_Madison'!I27+'5C1C_IntlHigh'!I27+'5C3_UnvView'!I27+'5C1F_LCCharter'!I27+'5C1E_LFNO'!I27+'5C1D_NOMMA'!I27+'5C1AE_NobleMinds'!I27+'5C1J_JCFAEast'!I27+'5C1Q_Advantage'!I27+'5C1AF_JCFA-Laf'!I27+'5C1W_Willow'!I27+'5C1Z_LincolnPrep'!I27+'5C1R_Iberville'!I27+'5C1N_Delta'!I27+'5C1S_LCColPrep'!I27+'5C1T_Northeast'!I27+'5C1U_AcadianaRen'!I27+'5C1I_LAKey'!I27+'5C1V_LafRen'!I27+'5C1O_Impact'!I27+'5C2_LAVCA'!I27+'5C1H_Southwest'!I27+'5C1G_JSClark'!I27+'5C1Y_GEOPrep'!I27+'5C1AI_Harmony'!I27+'5C1AJ_Athlos'!I27+'5C1AG_Collegiate'!I27+'5C1M_GEOMidCity'!I27+'5C1AK_NxtGen'!I27+'5C1AL_RedRiver'!I27+'5C1AM_Williams'!I27+'5C1AN_StLandry'!I27</f>
        <v>0</v>
      </c>
      <c r="J27" s="199">
        <f>'9_Per Pupil Summary'!J26</f>
        <v>193.84721452262701</v>
      </c>
      <c r="K27" s="200">
        <f>'5C1B_DArbonne'!K27+'5C1A_Madison'!K27+'5C1C_IntlHigh'!K27+'5C3_UnvView'!K27+'5C1F_LCCharter'!K27+'5C1E_LFNO'!K27+'5C1D_NOMMA'!K27+'5C1AE_NobleMinds'!K27+'5C1J_JCFAEast'!K27+'5C1Q_Advantage'!K27+'5C1AF_JCFA-Laf'!K27+'5C1W_Willow'!K27+'5C1Z_LincolnPrep'!K27+'5C1R_Iberville'!K27+'5C1N_Delta'!K27+'5C1S_LCColPrep'!K27+'5C1T_Northeast'!K27+'5C1U_AcadianaRen'!K27+'5C1I_LAKey'!K27+'5C1V_LafRen'!K27+'5C1O_Impact'!K27+'5C2_LAVCA'!K27+'5C1H_Southwest'!K27+'5C1G_JSClark'!K27+'5C1Y_GEOPrep'!K27+'5C1AI_Harmony'!K27+'5C1AJ_Athlos'!K27+'5C1AG_Collegiate'!K27+'5C1M_GEOMidCity'!K27+'5C1AK_NxtGen'!K27+'5C1AL_RedRiver'!K27+'5C1AM_Williams'!K27+'5C1AN_StLandry'!K27</f>
        <v>0</v>
      </c>
      <c r="L27" s="201">
        <f>'5C1B_DArbonne'!L27+'5C1A_Madison'!L27+'5C1C_IntlHigh'!L27+'5C3_UnvView'!L27+'5C1F_LCCharter'!L27+'5C1E_LFNO'!L27+'5C1D_NOMMA'!L27+'5C1AE_NobleMinds'!L27+'5C1J_JCFAEast'!L27+'5C1Q_Advantage'!L27+'5C1AF_JCFA-Laf'!L27+'5C1W_Willow'!L27+'5C1Z_LincolnPrep'!L27+'5C1R_Iberville'!L27+'5C1N_Delta'!L27+'5C1S_LCColPrep'!L27+'5C1T_Northeast'!L27+'5C1U_AcadianaRen'!L27+'5C1I_LAKey'!L27+'5C1V_LafRen'!L27+'5C1O_Impact'!L27+'5C2_LAVCA'!L27+'5C1H_Southwest'!L27+'5C1G_JSClark'!L27+'5C1Y_GEOPrep'!L27+'5C1AI_Harmony'!L27+'5C1AJ_Athlos'!L27+'5C1AG_Collegiate'!L27+'5C1M_GEOMidCity'!L27+'5C1AK_NxtGen'!L27+'5C1AL_RedRiver'!L27+'5C1AM_Williams'!L27+'5C1AN_StLandry'!L27</f>
        <v>0</v>
      </c>
      <c r="M27" s="199">
        <f>'9_Per Pupil Summary'!K26</f>
        <v>4846.1803630656759</v>
      </c>
      <c r="N27" s="200">
        <f>'5C1B_DArbonne'!N27+'5C1A_Madison'!N27+'5C1C_IntlHigh'!N27+'5C3_UnvView'!N27+'5C1F_LCCharter'!N27+'5C1E_LFNO'!N27+'5C1D_NOMMA'!N27+'5C1AE_NobleMinds'!N27+'5C1J_JCFAEast'!N27+'5C1Q_Advantage'!N27+'5C1AF_JCFA-Laf'!N27+'5C1W_Willow'!N27+'5C1Z_LincolnPrep'!N27+'5C1R_Iberville'!N27+'5C1N_Delta'!N27+'5C1S_LCColPrep'!N27+'5C1T_Northeast'!N27+'5C1U_AcadianaRen'!N27+'5C1I_LAKey'!N27+'5C1V_LafRen'!N27+'5C1O_Impact'!N27+'5C2_LAVCA'!N27+'5C1H_Southwest'!N27+'5C1G_JSClark'!N27+'5C1Y_GEOPrep'!N27+'5C1AI_Harmony'!N27+'5C1AJ_Athlos'!N27+'5C1AG_Collegiate'!N27+'5C1M_GEOMidCity'!N27+'5C1AK_NxtGen'!N27+'5C1AL_RedRiver'!N27+'5C1AM_Williams'!N27+'5C1AN_StLandry'!N27</f>
        <v>0</v>
      </c>
      <c r="O27" s="201">
        <f>'5C1B_DArbonne'!O27+'5C1A_Madison'!O27+'5C1C_IntlHigh'!O27+'5C3_UnvView'!O27+'5C1F_LCCharter'!O27+'5C1E_LFNO'!O27+'5C1D_NOMMA'!O27+'5C1AE_NobleMinds'!O27+'5C1J_JCFAEast'!O27+'5C1Q_Advantage'!O27+'5C1AF_JCFA-Laf'!O27+'5C1W_Willow'!O27+'5C1Z_LincolnPrep'!O27+'5C1R_Iberville'!O27+'5C1N_Delta'!O27+'5C1S_LCColPrep'!O27+'5C1T_Northeast'!O27+'5C1U_AcadianaRen'!O27+'5C1I_LAKey'!O27+'5C1V_LafRen'!O27+'5C1O_Impact'!O27+'5C2_LAVCA'!O27+'5C1H_Southwest'!O27+'5C1G_JSClark'!O27+'5C1Y_GEOPrep'!O27+'5C1AI_Harmony'!O27+'5C1AJ_Athlos'!O27+'5C1AG_Collegiate'!O27+'5C1M_GEOMidCity'!O27+'5C1AK_NxtGen'!O27+'5C1AL_RedRiver'!O27+'5C1AM_Williams'!O27+'5C1AN_StLandry'!O27</f>
        <v>0</v>
      </c>
      <c r="P27" s="199">
        <f>'9_Per Pupil Summary'!L26</f>
        <v>1938.4721452262704</v>
      </c>
      <c r="Q27" s="200">
        <f>'5C1B_DArbonne'!Q27+'5C1A_Madison'!Q27+'5C1C_IntlHigh'!Q27+'5C3_UnvView'!Q27+'5C1F_LCCharter'!Q27+'5C1E_LFNO'!Q27+'5C1D_NOMMA'!Q27+'5C1AE_NobleMinds'!Q27+'5C1J_JCFAEast'!Q27+'5C1Q_Advantage'!Q27+'5C1AF_JCFA-Laf'!Q27+'5C1W_Willow'!Q27+'5C1Z_LincolnPrep'!Q27+'5C1R_Iberville'!Q27+'5C1N_Delta'!Q27+'5C1S_LCColPrep'!Q27+'5C1T_Northeast'!Q27+'5C1U_AcadianaRen'!Q27+'5C1I_LAKey'!Q27+'5C1V_LafRen'!Q27+'5C1O_Impact'!Q27+'5C2_LAVCA'!Q27+'5C1H_Southwest'!Q27+'5C1G_JSClark'!Q27+'5C1Y_GEOPrep'!Q27+'5C1AI_Harmony'!Q27+'5C1AJ_Athlos'!Q27+'5C1AG_Collegiate'!Q27+'5C1M_GEOMidCity'!Q27+'5C1AK_NxtGen'!Q27+'5C1AL_RedRiver'!Q27+'5C1AM_Williams'!Q27+'5C1AN_StLandry'!Q27</f>
        <v>0</v>
      </c>
      <c r="R27" s="202">
        <f>'5C1B_DArbonne'!R27+'5C1A_Madison'!R27+'5C1C_IntlHigh'!R27+'5C3_UnvView'!R27+'5C1F_LCCharter'!R27+'5C1E_LFNO'!R27+'5C1D_NOMMA'!R27+'5C1AE_NobleMinds'!R27+'5C1J_JCFAEast'!R27+'5C1Q_Advantage'!R27+'5C1AF_JCFA-Laf'!R27+'5C1W_Willow'!R27+'5C1Z_LincolnPrep'!R27+'5C1R_Iberville'!R27+'5C1N_Delta'!R27+'5C1S_LCColPrep'!R27+'5C1T_Northeast'!R27+'5C1U_AcadianaRen'!R27+'5C1I_LAKey'!R27+'5C1V_LafRen'!R27+'5C1O_Impact'!R27+'5C2_LAVCA'!R27+'5C1H_Southwest'!R27+'5C1G_JSClark'!R27+'5C1Y_GEOPrep'!R27+'5C1AI_Harmony'!R27+'5C1AJ_Athlos'!R27+'5C1AG_Collegiate'!R27+'5C1M_GEOMidCity'!R27+'5C1AK_NxtGen'!R27+'5C1AL_RedRiver'!R27+'5C1AM_Williams'!R27+'5C1AN_StLandry'!R27</f>
        <v>106953</v>
      </c>
      <c r="S27" s="1102">
        <f>'5C3_UnvView'!S27+'5C2_LAVCA'!S27</f>
        <v>11215</v>
      </c>
      <c r="T27" s="199">
        <f>'5C1B_DArbonne'!S27+'5C1A_Madison'!S27+'5C1C_IntlHigh'!S27+'5C3_UnvView'!T27+'5C1F_LCCharter'!S27+'5C1E_LFNO'!S27+'5C1D_NOMMA'!S27+'5C1AE_NobleMinds'!S27+'5C1J_JCFAEast'!S27+'5C1Q_Advantage'!S27+'5C1AF_JCFA-Laf'!S27+'5C1W_Willow'!S27+'5C1Z_LincolnPrep'!S27+'5C1R_Iberville'!S27+'5C1N_Delta'!S27+'5C1S_LCColPrep'!S27+'5C1T_Northeast'!S27+'5C1U_AcadianaRen'!S27+'5C1I_LAKey'!S27+'5C1V_LafRen'!S27+'5C1O_Impact'!S27+'5C2_LAVCA'!T27+'5C1H_Southwest'!S27+'5C1G_JSClark'!S27+'5C1Y_GEOPrep'!S27+'5C1AI_Harmony'!S27+'5C1AJ_Athlos'!S27+'5C1AG_Collegiate'!S27+'5C1M_GEOMidCity'!S27+'5C1AK_NxtGen'!S27+'5C1AL_RedRiver'!S27+'5C1AM_Williams'!S27+'5C1AN_StLandry'!S27</f>
        <v>4304</v>
      </c>
      <c r="U27" s="199">
        <f>'5C1B_DArbonne'!T27+'5C1A_Madison'!T27+'5C1C_IntlHigh'!T27+'5C3_UnvView'!U27+'5C1F_LCCharter'!T27+'5C1E_LFNO'!T27+'5C1D_NOMMA'!T27+'5C1AE_NobleMinds'!T27+'5C1J_JCFAEast'!T27+'5C1Q_Advantage'!T27+'5C1AF_JCFA-Laf'!T27+'5C1W_Willow'!T27+'5C1Z_LincolnPrep'!T27+'5C1R_Iberville'!T27+'5C1N_Delta'!T27+'5C1S_LCColPrep'!T27+'5C1T_Northeast'!T27+'5C1U_AcadianaRen'!T27+'5C1I_LAKey'!T27+'5C1V_LafRen'!T27+'5C1O_Impact'!T27+'5C2_LAVCA'!U27+'5C1H_Southwest'!T27+'5C1G_JSClark'!T27+'5C1Y_GEOPrep'!T27+'5C1AI_Harmony'!T27+'5C1AJ_Athlos'!T27+'5C1AG_Collegiate'!T27+'5C1M_GEOMidCity'!T27+'5C1AK_NxtGen'!T27+'5C1AL_RedRiver'!T27+'5C1AM_Williams'!T27+'5C1AN_StLandry'!T27</f>
        <v>0</v>
      </c>
      <c r="V27" s="203">
        <f>'5C1B_DArbonne'!U27+'5C1A_Madison'!U27+'5C1C_IntlHigh'!U27+'5C3_UnvView'!V27+'5C1F_LCCharter'!U27+'5C1E_LFNO'!U27+'5C1D_NOMMA'!U27+'5C1AE_NobleMinds'!U27+'5C1J_JCFAEast'!U27+'5C1Q_Advantage'!U27+'5C1AF_JCFA-Laf'!U27+'5C1W_Willow'!U27+'5C1Z_LincolnPrep'!U27+'5C1R_Iberville'!U27+'5C1N_Delta'!U27+'5C1S_LCColPrep'!U27+'5C1T_Northeast'!U27+'5C1U_AcadianaRen'!U27+'5C1I_LAKey'!U27+'5C1V_LafRen'!U27+'5C1O_Impact'!U27+'5C2_LAVCA'!V27+'5C1H_Southwest'!U27+'5C1G_JSClark'!U27+'5C1Y_GEOPrep'!U27+'5C1AI_Harmony'!U27+'5C1AJ_Athlos'!U27+'5C1AG_Collegiate'!U27+'5C1M_GEOMidCity'!U27+'5C1AK_NxtGen'!U27+'5C1AL_RedRiver'!U27+'5C1AM_Williams'!U27+'5C1AN_StLandry'!U27</f>
        <v>0</v>
      </c>
      <c r="W27" s="202">
        <f>'5C1B_DArbonne'!V27+'5C1A_Madison'!V27+'5C1C_IntlHigh'!V27+'5C3_UnvView'!W27+'5C1F_LCCharter'!V27+'5C1E_LFNO'!V27+'5C1D_NOMMA'!V27+'5C1AE_NobleMinds'!V27+'5C1J_JCFAEast'!V27+'5C1Q_Advantage'!V27+'5C1AF_JCFA-Laf'!V27+'5C1W_Willow'!V27+'5C1Z_LincolnPrep'!V27+'5C1R_Iberville'!V27+'5C1N_Delta'!V27+'5C1S_LCColPrep'!V27+'5C1T_Northeast'!V27+'5C1U_AcadianaRen'!V27+'5C1I_LAKey'!V27+'5C1V_LafRen'!V27+'5C1O_Impact'!V27+'5C2_LAVCA'!W27+'5C1H_Southwest'!V27+'5C1G_JSClark'!V27+'5C1Y_GEOPrep'!V27+'5C1AI_Harmony'!V27+'5C1AJ_Athlos'!V27+'5C1AG_Collegiate'!V27+'5C1M_GEOMidCity'!V27+'5C1AK_NxtGen'!V27+'5C1AL_RedRiver'!V27+'5C1AM_Williams'!V27+'5C1AN_StLandry'!V27</f>
        <v>0</v>
      </c>
      <c r="X27" s="200">
        <f>'5C1B_DArbonne'!W27+'5C1A_Madison'!W27+'5C1C_IntlHigh'!W27+'5C3_UnvView'!X27+'5C1F_LCCharter'!W27+'5C1E_LFNO'!W27+'5C1D_NOMMA'!W27+'5C1AE_NobleMinds'!W27+'5C1J_JCFAEast'!W27+'5C1Q_Advantage'!W27+'5C1AF_JCFA-Laf'!W27+'5C1W_Willow'!W27+'5C1Z_LincolnPrep'!W27+'5C1R_Iberville'!W27+'5C1N_Delta'!W27+'5C1S_LCColPrep'!W27+'5C1T_Northeast'!W27+'5C1U_AcadianaRen'!W27+'5C1I_LAKey'!W27+'5C1V_LafRen'!W27+'5C1O_Impact'!W27+'5C2_LAVCA'!X27+'5C1H_Southwest'!W27+'5C1G_JSClark'!W27+'5C1Y_GEOPrep'!W27+'5C1AI_Harmony'!W27+'5C1AJ_Athlos'!W27+'5C1AG_Collegiate'!W27+'5C1M_GEOMidCity'!W27+'5C1AK_NxtGen'!W27+'5C1AL_RedRiver'!W27+'5C1AM_Williams'!W27+'5C1AN_StLandry'!W27</f>
        <v>0</v>
      </c>
      <c r="Y27" s="202">
        <f>'5C1B_DArbonne'!X27+'5C1A_Madison'!X27+'5C1C_IntlHigh'!X27+'5C3_UnvView'!Y27+'5C1F_LCCharter'!X27+'5C1E_LFNO'!X27+'5C1D_NOMMA'!X27+'5C1AE_NobleMinds'!X27+'5C1J_JCFAEast'!X27+'5C1Q_Advantage'!X27+'5C1AF_JCFA-Laf'!X27+'5C1W_Willow'!X27+'5C1Z_LincolnPrep'!X27+'5C1R_Iberville'!X27+'5C1N_Delta'!X27+'5C1S_LCColPrep'!X27+'5C1T_Northeast'!X27+'5C1U_AcadianaRen'!X27+'5C1I_LAKey'!X27+'5C1V_LafRen'!X27+'5C1O_Impact'!X27+'5C2_LAVCA'!Y27+'5C1H_Southwest'!X27+'5C1G_JSClark'!X27+'5C1Y_GEOPrep'!X27+'5C1AI_Harmony'!X27+'5C1AJ_Athlos'!X27+'5C1AG_Collegiate'!X27+'5C1M_GEOMidCity'!X27+'5C1AK_NxtGen'!X27+'5C1AL_RedRiver'!X27+'5C1AM_Williams'!X27+'5C1AN_StLandry'!X27</f>
        <v>0</v>
      </c>
      <c r="Z27" s="199">
        <f>'5C1B_DArbonne'!Y27+'5C1A_Madison'!Y27+'5C1C_IntlHigh'!Y27+'5C3_UnvView'!Z27+'5C1F_LCCharter'!Y27+'5C1E_LFNO'!Y27+'5C1D_NOMMA'!Y27+'5C1AE_NobleMinds'!Y27+'5C1J_JCFAEast'!Y27+'5C1Q_Advantage'!Y27+'5C1AF_JCFA-Laf'!Y27+'5C1W_Willow'!Y27+'5C1Z_LincolnPrep'!Y27+'5C1R_Iberville'!Y27+'5C1N_Delta'!Y27+'5C1S_LCColPrep'!Y27+'5C1T_Northeast'!Y27+'5C1U_AcadianaRen'!Y27+'5C1I_LAKey'!Y27+'5C1V_LafRen'!Y27+'5C1O_Impact'!Y27+'5C2_LAVCA'!Z27+'5C1H_Southwest'!Y27+'5C1G_JSClark'!Y27+'5C1Y_GEOPrep'!Y27+'5C1AI_Harmony'!Y27+'5C1AJ_Athlos'!Y27+'5C1AG_Collegiate'!Y27+'5C1M_GEOMidCity'!Y27+'5C1AK_NxtGen'!Y27+'5C1AL_RedRiver'!Y27+'5C1AM_Williams'!Y27+'5C1AN_StLandry'!Y27</f>
        <v>0</v>
      </c>
      <c r="AA27" s="202">
        <f>'5C1B_DArbonne'!Z27+'5C1A_Madison'!Z27+'5C1C_IntlHigh'!Z27+'5C3_UnvView'!AA27+'5C1F_LCCharter'!Z27+'5C1E_LFNO'!Z27+'5C1D_NOMMA'!Z27+'5C1AE_NobleMinds'!Z27+'5C1J_JCFAEast'!Z27+'5C1Q_Advantage'!Z27+'5C1AF_JCFA-Laf'!Z27+'5C1W_Willow'!Z27+'5C1Z_LincolnPrep'!Z27+'5C1R_Iberville'!Z27+'5C1N_Delta'!Z27+'5C1S_LCColPrep'!Z27+'5C1T_Northeast'!Z27+'5C1U_AcadianaRen'!Z27+'5C1I_LAKey'!Z27+'5C1V_LafRen'!Z27+'5C1O_Impact'!Z27+'5C2_LAVCA'!AA27+'5C1H_Southwest'!Z27+'5C1G_JSClark'!Z27+'5C1Y_GEOPrep'!Z27+'5C1AI_Harmony'!Z27+'5C1AJ_Athlos'!Z27+'5C1AG_Collegiate'!Z27+'5C1M_GEOMidCity'!Z27+'5C1AK_NxtGen'!Z27+'5C1AL_RedRiver'!Z27+'5C1AM_Williams'!Z27+'5C1AN_StLandry'!Z27</f>
        <v>0</v>
      </c>
      <c r="AB27" s="199">
        <f>'5C1B_DArbonne'!AA27+'5C1A_Madison'!AA27+'5C1C_IntlHigh'!AA27+'5C3_UnvView'!AB27+'5C1F_LCCharter'!AA27+'5C1E_LFNO'!AA27+'5C1D_NOMMA'!AA27+'5C1AE_NobleMinds'!AA27+'5C1J_JCFAEast'!AA27+'5C1Q_Advantage'!AA27+'5C1AF_JCFA-Laf'!AA27+'5C1W_Willow'!AA27+'5C1Z_LincolnPrep'!AA27+'5C1R_Iberville'!AA27+'5C1N_Delta'!AA27+'5C1S_LCColPrep'!AA27+'5C1T_Northeast'!AA27+'5C1U_AcadianaRen'!AA27+'5C1I_LAKey'!AA27+'5C1V_LafRen'!AA27+'5C1O_Impact'!AA27+'5C2_LAVCA'!AB27+'5C1H_Southwest'!AA27+'5C1G_JSClark'!AA27+'5C1Y_GEOPrep'!AA27+'5C1AI_Harmony'!AA27+'5C1AJ_Athlos'!AA27+'5C1AG_Collegiate'!AA27+'5C1M_GEOMidCity'!AA27+'5C1AK_NxtGen'!AA27+'5C1AL_RedRiver'!AA27+'5C1AM_Williams'!AA27+'5C1AN_StLandry'!AA27</f>
        <v>0</v>
      </c>
      <c r="AC27" s="199">
        <f>'5C1B_DArbonne'!AB27+'5C1A_Madison'!AB27+'5C1C_IntlHigh'!AB27+'5C3_UnvView'!AC27+'5C1F_LCCharter'!AB27+'5C1E_LFNO'!AB27+'5C1D_NOMMA'!AB27+'5C1AE_NobleMinds'!AB27+'5C1J_JCFAEast'!AB27+'5C1Q_Advantage'!AB27+'5C1AF_JCFA-Laf'!AB27+'5C1W_Willow'!AB27+'5C1Z_LincolnPrep'!AB27+'5C1R_Iberville'!AB27+'5C1N_Delta'!AB27+'5C1S_LCColPrep'!AB27+'5C1T_Northeast'!AB27+'5C1U_AcadianaRen'!AB27+'5C1I_LAKey'!AB27+'5C1V_LafRen'!AB27+'5C1O_Impact'!AB27+'5C2_LAVCA'!AC27+'5C1H_Southwest'!AB27+'5C1G_JSClark'!AB27+'5C1Y_GEOPrep'!AB27+'5C1AI_Harmony'!AB27+'5C1AJ_Athlos'!AB27+'5C1AG_Collegiate'!AB27+'5C1M_GEOMidCity'!AB27+'5C1AK_NxtGen'!AB27+'5C1AL_RedRiver'!AB27+'5C1AM_Williams'!AB27+'5C1AN_StLandry'!AB27</f>
        <v>0</v>
      </c>
      <c r="AD27" s="202">
        <f>'5C1B_DArbonne'!AC27+'5C1A_Madison'!AC27+'5C1C_IntlHigh'!AC27+'5C3_UnvView'!AD27+'5C1F_LCCharter'!AC27+'5C1E_LFNO'!AC27+'5C1D_NOMMA'!AC27+'5C1AE_NobleMinds'!AC27+'5C1J_JCFAEast'!AC27+'5C1Q_Advantage'!AC27+'5C1AF_JCFA-Laf'!AC27+'5C1W_Willow'!AC27+'5C1Z_LincolnPrep'!AC27+'5C1R_Iberville'!AC27+'5C1N_Delta'!AC27+'5C1S_LCColPrep'!AC27+'5C1T_Northeast'!AC27+'5C1U_AcadianaRen'!AC27+'5C1I_LAKey'!AC27+'5C1V_LafRen'!AC27+'5C1O_Impact'!AC27+'5C2_LAVCA'!AD27+'5C1H_Southwest'!AC27+'5C1G_JSClark'!AC27+'5C1Y_GEOPrep'!AC27+'5C1AI_Harmony'!AC27+'5C1AJ_Athlos'!AC27+'5C1AG_Collegiate'!AC27+'5C1M_GEOMidCity'!AC27+'5C1AK_NxtGen'!AC27+'5C1AL_RedRiver'!AC27+'5C1AM_Williams'!AC27+'5C1AN_StLandry'!AC27</f>
        <v>0</v>
      </c>
      <c r="AE27" s="204">
        <f>'5C1B_DArbonne'!AD27+'5C1A_Madison'!AD27+'5C1C_IntlHigh'!AD27+'5C3_UnvView'!AE27+'5C1F_LCCharter'!AD27+'5C1E_LFNO'!AD27+'5C1D_NOMMA'!AD27+'5C1AE_NobleMinds'!AD27+'5C1J_JCFAEast'!AD27+'5C1Q_Advantage'!AD27+'5C1AF_JCFA-Laf'!AD27+'5C1W_Willow'!AD27+'5C1Z_LincolnPrep'!AD27+'5C1R_Iberville'!AD27+'5C1N_Delta'!AD27+'5C1S_LCColPrep'!AD27+'5C1T_Northeast'!AD27+'5C1U_AcadianaRen'!AD27+'5C1I_LAKey'!AD27+'5C1V_LafRen'!AD27+'5C1O_Impact'!AD27+'5C2_LAVCA'!AE27+'5C1H_Southwest'!AD27+'5C1G_JSClark'!AD27+'5C1Y_GEOPrep'!AD27+'5C1AI_Harmony'!AD27+'5C1AJ_Athlos'!AD27+'5C1AG_Collegiate'!AD27+'5C1M_GEOMidCity'!AD27+'5C1AK_NxtGen'!AD27+'5C1AL_RedRiver'!AD27+'5C1AM_Williams'!AD27+'5C1AN_StLandry'!AD27</f>
        <v>0</v>
      </c>
      <c r="AF27" s="205">
        <f>'9_Per Pupil Summary'!N26</f>
        <v>3204</v>
      </c>
      <c r="AG27" s="206">
        <f>'5C1B_DArbonne'!AF27+'5C1A_Madison'!AF27+'5C1C_IntlHigh'!AF27+'5C3_UnvView'!AG27+'5C1F_LCCharter'!AF27+'5C1E_LFNO'!AF27+'5C1D_NOMMA'!AF27+'5C1AE_NobleMinds'!AF27+'5C1J_JCFAEast'!AF27+'5C1Q_Advantage'!AF27+'5C1AF_JCFA-Laf'!AF27+'5C1W_Willow'!AF27+'5C1Z_LincolnPrep'!AF27+'5C1R_Iberville'!AF27+'5C1N_Delta'!AF27+'5C1S_LCColPrep'!AF27+'5C1T_Northeast'!AF27+'5C1U_AcadianaRen'!AF27+'5C1I_LAKey'!AF27+'5C1V_LafRen'!AF27+'5C1O_Impact'!AF27+'5C2_LAVCA'!AG27+'5C1H_Southwest'!AF27+'5C1G_JSClark'!AF27+'5C1Y_GEOPrep'!AF27+'5C1AI_Harmony'!AF27+'5C1AJ_Athlos'!AF27+'5C1AG_Collegiate'!AF27+'5C1M_GEOMidCity'!AF27+'5C1AK_NxtGen'!AF27+'5C1AL_RedRiver'!AF27+'5C1AM_Williams'!AF27+'5C1AN_StLandry'!AF27</f>
        <v>0</v>
      </c>
      <c r="AH27" s="198">
        <f>'5C1B_DArbonne'!AG27+'5C1A_Madison'!AG27+'5C1C_IntlHigh'!AG27+'5C3_UnvView'!AH27+'5C1F_LCCharter'!AG27+'5C1E_LFNO'!AG27+'5C1D_NOMMA'!AG27+'5C1AE_NobleMinds'!AG27+'5C1J_JCFAEast'!AG27+'5C1Q_Advantage'!AG27+'5C1AF_JCFA-Laf'!AG27+'5C1W_Willow'!AG27+'5C1Z_LincolnPrep'!AG27+'5C1R_Iberville'!AG27+'5C1N_Delta'!AG27+'5C1S_LCColPrep'!AG27+'5C1T_Northeast'!AG27+'5C1U_AcadianaRen'!AG27+'5C1I_LAKey'!AG27+'5C1V_LafRen'!AG27+'5C1O_Impact'!AG27+'5C2_LAVCA'!AH27+'5C1H_Southwest'!AG27+'5C1G_JSClark'!AG27+'5C1Y_GEOPrep'!AG27+'5C1AI_Harmony'!AG27+'5C1AJ_Athlos'!AG27+'5C1AG_Collegiate'!AG27+'5C1M_GEOMidCity'!AG27+'5C1AK_NxtGen'!AG27+'5C1AL_RedRiver'!AG27+'5C1AM_Williams'!AG27+'5C1AN_StLandry'!AG27</f>
        <v>0</v>
      </c>
      <c r="AI27" s="205">
        <f>'5C1B_DArbonne'!AH27+'5C1A_Madison'!AH27+'5C1C_IntlHigh'!AH27+'5C3_UnvView'!AI27+'5C1F_LCCharter'!AH27+'5C1E_LFNO'!AH27+'5C1D_NOMMA'!AH27+'5C1AE_NobleMinds'!AH27+'5C1J_JCFAEast'!AH27+'5C1Q_Advantage'!AH27+'5C1AF_JCFA-Laf'!AH27+'5C1W_Willow'!AH27+'5C1Z_LincolnPrep'!AH27+'5C1R_Iberville'!AH27+'5C1N_Delta'!AH27+'5C1S_LCColPrep'!AH27+'5C1T_Northeast'!AH27+'5C1U_AcadianaRen'!AH27+'5C1I_LAKey'!AH27+'5C1V_LafRen'!AH27+'5C1O_Impact'!AH27+'5C2_LAVCA'!AI27+'5C1H_Southwest'!AH27+'5C1G_JSClark'!AH27+'5C1Y_GEOPrep'!AH27+'5C1AI_Harmony'!AH27+'5C1AJ_Athlos'!AH27+'5C1AG_Collegiate'!AH27+'5C1M_GEOMidCity'!AH27+'5C1AK_NxtGen'!AH27+'5C1AL_RedRiver'!AH27+'5C1AM_Williams'!AH27+'5C1AN_StLandry'!AH27</f>
        <v>0</v>
      </c>
      <c r="AJ27" s="198">
        <f>'5C1B_DArbonne'!AI27+'5C1A_Madison'!AI27+'5C1C_IntlHigh'!AI27+'5C3_UnvView'!AJ27+'5C1F_LCCharter'!AI27+'5C1E_LFNO'!AI27+'5C1D_NOMMA'!AI27+'5C1AE_NobleMinds'!AI27+'5C1J_JCFAEast'!AI27+'5C1Q_Advantage'!AI27+'5C1AF_JCFA-Laf'!AI27+'5C1W_Willow'!AI27+'5C1Z_LincolnPrep'!AI27+'5C1R_Iberville'!AI27+'5C1N_Delta'!AI27+'5C1S_LCColPrep'!AI27+'5C1T_Northeast'!AI27+'5C1U_AcadianaRen'!AI27+'5C1I_LAKey'!AI27+'5C1V_LafRen'!AI27+'5C1O_Impact'!AI27+'5C2_LAVCA'!AJ27+'5C1H_Southwest'!AI27+'5C1G_JSClark'!AI27+'5C1Y_GEOPrep'!AI27+'5C1AI_Harmony'!AI27+'5C1AJ_Athlos'!AI27+'5C1AG_Collegiate'!AI27+'5C1M_GEOMidCity'!AI27+'5C1AK_NxtGen'!AI27+'5C1AL_RedRiver'!AI27+'5C1AM_Williams'!AI27+'5C1AN_StLandry'!AI27</f>
        <v>0</v>
      </c>
      <c r="AK27" s="207">
        <f>'5C1B_DArbonne'!AJ27+'5C1A_Madison'!AJ27+'5C1C_IntlHigh'!AJ27+'5C3_UnvView'!AK27+'5C1F_LCCharter'!AJ27+'5C1E_LFNO'!AJ27+'5C1D_NOMMA'!AJ27+'5C1AE_NobleMinds'!AJ27+'5C1J_JCFAEast'!AJ27+'5C1Q_Advantage'!AJ27+'5C1AF_JCFA-Laf'!AJ27+'5C1W_Willow'!AJ27+'5C1Z_LincolnPrep'!AJ27+'5C1R_Iberville'!AJ27+'5C1N_Delta'!AJ27+'5C1S_LCColPrep'!AJ27+'5C1T_Northeast'!AJ27+'5C1U_AcadianaRen'!AJ27+'5C1I_LAKey'!AJ27+'5C1V_LafRen'!AJ27+'5C1O_Impact'!AJ27+'5C2_LAVCA'!AK27+'5C1H_Southwest'!AJ27+'5C1G_JSClark'!AJ27+'5C1Y_GEOPrep'!AJ27+'5C1AI_Harmony'!AJ27+'5C1AJ_Athlos'!AJ27+'5C1AG_Collegiate'!AJ27+'5C1M_GEOMidCity'!AJ27+'5C1AK_NxtGen'!AJ27+'5C1AL_RedRiver'!AJ27+'5C1AM_Williams'!AJ27+'5C1AN_StLandry'!AJ27</f>
        <v>0</v>
      </c>
      <c r="AL27" s="208">
        <f>'5C1B_DArbonne'!AK27+'5C1A_Madison'!AK27+'5C1C_IntlHigh'!AK27+'5C3_UnvView'!AL27+'5C1F_LCCharter'!AK27+'5C1E_LFNO'!AK27+'5C1D_NOMMA'!AK27+'5C1AE_NobleMinds'!AK27+'5C1J_JCFAEast'!AK27+'5C1Q_Advantage'!AK27+'5C1AF_JCFA-Laf'!AK27+'5C1W_Willow'!AK27+'5C1Z_LincolnPrep'!AK27+'5C1R_Iberville'!AK27+'5C1N_Delta'!AK27+'5C1S_LCColPrep'!AK27+'5C1T_Northeast'!AK27+'5C1U_AcadianaRen'!AK27+'5C1I_LAKey'!AK27+'5C1V_LafRen'!AK27+'5C1O_Impact'!AK27+'5C2_LAVCA'!AL27+'5C1H_Southwest'!AK27+'5C1G_JSClark'!AK27+'5C1Y_GEOPrep'!AK27+'5C1AI_Harmony'!AK27+'5C1AJ_Athlos'!AK27+'5C1AG_Collegiate'!AK27+'5C1M_GEOMidCity'!AK27+'5C1AK_NxtGen'!AK27+'5C1AL_RedRiver'!AK27+'5C1AM_Williams'!AK27+'5C1AN_StLandry'!AK27</f>
        <v>0</v>
      </c>
      <c r="AM27" s="206">
        <f>'5C1B_DArbonne'!AL27+'5C1A_Madison'!AL27+'5C1C_IntlHigh'!AL27+'5C3_UnvView'!AM27+'5C1F_LCCharter'!AL27+'5C1E_LFNO'!AL27+'5C1D_NOMMA'!AL27+'5C1AE_NobleMinds'!AL27+'5C1J_JCFAEast'!AL27+'5C1Q_Advantage'!AL27+'5C1AF_JCFA-Laf'!AL27+'5C1W_Willow'!AL27+'5C1Z_LincolnPrep'!AL27+'5C1R_Iberville'!AL27+'5C1N_Delta'!AL27+'5C1S_LCColPrep'!AL27+'5C1T_Northeast'!AL27+'5C1U_AcadianaRen'!AL27+'5C1I_LAKey'!AL27+'5C1V_LafRen'!AL27+'5C1O_Impact'!AL27+'5C2_LAVCA'!AM27+'5C1H_Southwest'!AL27+'5C1G_JSClark'!AL27+'5C1Y_GEOPrep'!AL27+'5C1AI_Harmony'!AL27+'5C1AJ_Athlos'!AL27+'5C1AG_Collegiate'!AL27+'5C1M_GEOMidCity'!AL27+'5C1AK_NxtGen'!AL27+'5C1AL_RedRiver'!AL27+'5C1AM_Williams'!AL27+'5C1AN_StLandry'!AL27</f>
        <v>68084</v>
      </c>
      <c r="AN27" s="209">
        <f>'5C1B_DArbonne'!AM27+'5C1A_Madison'!AM27+'5C1C_IntlHigh'!AM27+'5C3_UnvView'!AN27+'5C1F_LCCharter'!AM27+'5C1E_LFNO'!AM27+'5C1D_NOMMA'!AM27+'5C1AE_NobleMinds'!AM27+'5C1J_JCFAEast'!AM27+'5C1Q_Advantage'!AM27+'5C1AF_JCFA-Laf'!AM27+'5C1W_Willow'!AM27+'5C1Z_LincolnPrep'!AM27+'5C1R_Iberville'!AM27+'5C1N_Delta'!AM27+'5C1S_LCColPrep'!AM27+'5C1T_Northeast'!AM27+'5C1U_AcadianaRen'!AM27+'5C1I_LAKey'!AM27+'5C1V_LafRen'!AM27+'5C1O_Impact'!AM27+'5C2_LAVCA'!AN27+'5C1H_Southwest'!AM27+'5C1G_JSClark'!AM27+'5C1Y_GEOPrep'!AM27+'5C1AI_Harmony'!AM27+'5C1AJ_Athlos'!AM27+'5C1AG_Collegiate'!AM27+'5C1M_GEOMidCity'!AM27+'5C1AK_NxtGen'!AM27+'5C1AL_RedRiver'!AM27+'5C1AM_Williams'!AM27+'5C1AN_StLandry'!AM27</f>
        <v>-162</v>
      </c>
      <c r="AO27" s="206">
        <f>'5C1B_DArbonne'!AN27+'5C1A_Madison'!AN27+'5C1C_IntlHigh'!AN27+'5C3_UnvView'!AO27+'5C1F_LCCharter'!AN27+'5C1E_LFNO'!AN27+'5C1D_NOMMA'!AN27+'5C1AE_NobleMinds'!AN27+'5C1J_JCFAEast'!AN27+'5C1Q_Advantage'!AN27+'5C1AF_JCFA-Laf'!AN27+'5C1W_Willow'!AN27+'5C1Z_LincolnPrep'!AN27+'5C1R_Iberville'!AN27+'5C1N_Delta'!AN27+'5C1S_LCColPrep'!AN27+'5C1T_Northeast'!AN27+'5C1U_AcadianaRen'!AN27+'5C1I_LAKey'!AN27+'5C1V_LafRen'!AN27+'5C1O_Impact'!AN27+'5C2_LAVCA'!AO27+'5C1H_Southwest'!AN27+'5C1G_JSClark'!AN27+'5C1Y_GEOPrep'!AN27+'5C1AI_Harmony'!AN27+'5C1AJ_Athlos'!AN27+'5C1AG_Collegiate'!AN27+'5C1M_GEOMidCity'!AN27+'5C1AK_NxtGen'!AN27+'5C1AL_RedRiver'!AN27+'5C1AM_Williams'!AN27+'5C1AN_StLandry'!AN27</f>
        <v>0</v>
      </c>
      <c r="AP27" s="207">
        <f>'5C1B_DArbonne'!AO27+'5C1A_Madison'!AO27+'5C1C_IntlHigh'!AO27+'5C3_UnvView'!AP27+'5C1F_LCCharter'!AO27+'5C1E_LFNO'!AO27+'5C1D_NOMMA'!AO27+'5C1AE_NobleMinds'!AO27+'5C1J_JCFAEast'!AO27+'5C1Q_Advantage'!AO27+'5C1AF_JCFA-Laf'!AO27+'5C1W_Willow'!AO27+'5C1Z_LincolnPrep'!AO27+'5C1R_Iberville'!AO27+'5C1N_Delta'!AO27+'5C1S_LCColPrep'!AO27+'5C1T_Northeast'!AO27+'5C1U_AcadianaRen'!AO27+'5C1I_LAKey'!AO27+'5C1V_LafRen'!AO27+'5C1O_Impact'!AO27+'5C2_LAVCA'!AP27+'5C1H_Southwest'!AO27+'5C1G_JSClark'!AO27+'5C1Y_GEOPrep'!AO27+'5C1AI_Harmony'!AO27+'5C1AJ_Athlos'!AO27+'5C1AG_Collegiate'!AO27+'5C1M_GEOMidCity'!AO27+'5C1AK_NxtGen'!AO27+'5C1AL_RedRiver'!AO27+'5C1AM_Williams'!AO27+'5C1AN_StLandry'!AO27</f>
        <v>0</v>
      </c>
      <c r="AQ27" s="206">
        <f>'5C1B_DArbonne'!AP27+'5C1A_Madison'!AP27+'5C1C_IntlHigh'!AP27+'5C3_UnvView'!AQ27+'5C1F_LCCharter'!AP27+'5C1E_LFNO'!AP27+'5C1D_NOMMA'!AP27+'5C1AE_NobleMinds'!AP27+'5C1J_JCFAEast'!AP27+'5C1Q_Advantage'!AP27+'5C1AF_JCFA-Laf'!AP27+'5C1W_Willow'!AP27+'5C1Z_LincolnPrep'!AP27+'5C1R_Iberville'!AP27+'5C1N_Delta'!AP27+'5C1S_LCColPrep'!AP27+'5C1T_Northeast'!AP27+'5C1U_AcadianaRen'!AP27+'5C1I_LAKey'!AP27+'5C1V_LafRen'!AP27+'5C1O_Impact'!AP27+'5C2_LAVCA'!AQ27+'5C1H_Southwest'!AP27+'5C1G_JSClark'!AP27+'5C1Y_GEOPrep'!AP27+'5C1AI_Harmony'!AP27+'5C1AJ_Athlos'!AP27+'5C1AG_Collegiate'!AP27+'5C1M_GEOMidCity'!AP27+'5C1AK_NxtGen'!AP27+'5C1AL_RedRiver'!AP27+'5C1AM_Williams'!AP27+'5C1AN_StLandry'!AP27</f>
        <v>64718</v>
      </c>
      <c r="AR27" s="207">
        <f>'5C1B_DArbonne'!AQ27+'5C1A_Madison'!AQ27+'5C1C_IntlHigh'!AQ27+'5C3_UnvView'!AR27+'5C1F_LCCharter'!AQ27+'5C1E_LFNO'!AQ27+'5C1D_NOMMA'!AQ27+'5C1AE_NobleMinds'!AQ27+'5C1J_JCFAEast'!AQ27+'5C1Q_Advantage'!AQ27+'5C1AF_JCFA-Laf'!AQ27+'5C1W_Willow'!AQ27+'5C1Z_LincolnPrep'!AQ27+'5C1R_Iberville'!AQ27+'5C1N_Delta'!AQ27+'5C1S_LCColPrep'!AQ27+'5C1T_Northeast'!AQ27+'5C1U_AcadianaRen'!AQ27+'5C1I_LAKey'!AQ27+'5C1V_LafRen'!AQ27+'5C1O_Impact'!AQ27+'5C2_LAVCA'!AR27+'5C1H_Southwest'!AQ27+'5C1G_JSClark'!AQ27+'5C1Y_GEOPrep'!AQ27+'5C1AI_Harmony'!AQ27+'5C1AJ_Athlos'!AQ27+'5C1AG_Collegiate'!AQ27+'5C1M_GEOMidCity'!AQ27+'5C1AK_NxtGen'!AQ27+'5C1AL_RedRiver'!AQ27+'5C1AM_Williams'!AQ27+'5C1AN_StLandry'!AQ27</f>
        <v>0</v>
      </c>
      <c r="AS27" s="207">
        <f>'5C1B_DArbonne'!AR27+'5C1A_Madison'!AR27+'5C1C_IntlHigh'!AR27+'5C3_UnvView'!AS27+'5C1F_LCCharter'!AR27+'5C1E_LFNO'!AR27+'5C1D_NOMMA'!AR27+'5C1AE_NobleMinds'!AR27+'5C1J_JCFAEast'!AR27+'5C1Q_Advantage'!AR27+'5C1AF_JCFA-Laf'!AR27+'5C1W_Willow'!AR27+'5C1Z_LincolnPrep'!AR27+'5C1R_Iberville'!AR27+'5C1N_Delta'!AR27+'5C1S_LCColPrep'!AR27+'5C1T_Northeast'!AR27+'5C1U_AcadianaRen'!AR27+'5C1I_LAKey'!AR27+'5C1V_LafRen'!AR27+'5C1O_Impact'!AR27+'5C2_LAVCA'!AS27+'5C1H_Southwest'!AR27+'5C1G_JSClark'!AR27+'5C1Y_GEOPrep'!AR27+'5C1AI_Harmony'!AR27+'5C1AJ_Athlos'!AR27+'5C1AG_Collegiate'!AR27+'5C1M_GEOMidCity'!AR27+'5C1AK_NxtGen'!AR27+'5C1AL_RedRiver'!AR27+'5C1AM_Williams'!AR27+'5C1AN_StLandry'!AR27</f>
        <v>0</v>
      </c>
      <c r="AT27" s="206">
        <f>'5C1B_DArbonne'!AS27+'5C1A_Madison'!AS27+'5C1C_IntlHigh'!AS27+'5C3_UnvView'!AT27+'5C1F_LCCharter'!AS27+'5C1E_LFNO'!AS27+'5C1D_NOMMA'!AS27+'5C1AE_NobleMinds'!AS27+'5C1J_JCFAEast'!AS27+'5C1Q_Advantage'!AS27+'5C1AF_JCFA-Laf'!AS27+'5C1W_Willow'!AS27+'5C1Z_LincolnPrep'!AS27+'5C1R_Iberville'!AS27+'5C1N_Delta'!AS27+'5C1S_LCColPrep'!AS27+'5C1T_Northeast'!AS27+'5C1U_AcadianaRen'!AS27+'5C1I_LAKey'!AS27+'5C1V_LafRen'!AS27+'5C1O_Impact'!AS27+'5C2_LAVCA'!AT27+'5C1H_Southwest'!AS27+'5C1G_JSClark'!AS27+'5C1Y_GEOPrep'!AS27+'5C1AI_Harmony'!AS27+'5C1AJ_Athlos'!AS27+'5C1AG_Collegiate'!AS27+'5C1M_GEOMidCity'!AS27+'5C1AK_NxtGen'!AS27+'5C1AL_RedRiver'!AS27+'5C1AM_Williams'!AS27+'5C1AN_StLandry'!AS27</f>
        <v>7562</v>
      </c>
      <c r="AU27" s="800">
        <f t="shared" si="2"/>
        <v>64718</v>
      </c>
      <c r="AV27" s="801">
        <f t="shared" si="3"/>
        <v>7562</v>
      </c>
      <c r="AW27" s="200">
        <f>'5C1B_DArbonne'!AV27+'5C1A_Madison'!AV27+'5C1C_IntlHigh'!AV27+'5C3_UnvView'!AW27+'5C1F_LCCharter'!AV27+'5C1E_LFNO'!AV27+'5C1D_NOMMA'!AV27+'5C1AE_NobleMinds'!AV27+'5C1J_JCFAEast'!AV27+'5C1Q_Advantage'!AV27+'5C1AF_JCFA-Laf'!AV27+'5C1W_Willow'!AV27+'5C1Z_LincolnPrep'!AV27+'5C1R_Iberville'!AV27+'5C1N_Delta'!AV27+'5C1S_LCColPrep'!AV27+'5C1T_Northeast'!AV27+'5C1U_AcadianaRen'!AV27+'5C1I_LAKey'!AV27+'5C1V_LafRen'!AV27+'5C1O_Impact'!AV27+'5C2_LAVCA'!AW27+'5C1H_Southwest'!AV27+'5C1G_JSClark'!AV27+'5C1Y_GEOPrep'!AV27+'5C1AI_Harmony'!AV27+'5C1AJ_Athlos'!AV27+'5C1AG_Collegiate'!AV27+'5C1M_GEOMidCity'!AV27+'5C1AK_NxtGen'!AV27+'5C1AL_RedRiver'!AV27+'5C1AM_Williams'!AV27+'5C1AN_StLandry'!AV27</f>
        <v>170</v>
      </c>
      <c r="AX27" s="200"/>
      <c r="AY27" s="200">
        <f t="shared" si="4"/>
        <v>170</v>
      </c>
    </row>
    <row r="28" spans="1:51" ht="16.149999999999999" customHeight="1" x14ac:dyDescent="0.2">
      <c r="A28" s="421">
        <v>22</v>
      </c>
      <c r="B28" s="214" t="s">
        <v>26</v>
      </c>
      <c r="C28" s="215">
        <f>'5C1B_DArbonne'!C28+'5C1A_Madison'!C28+'5C1C_IntlHigh'!C28+'5C3_UnvView'!C28+'5C1F_LCCharter'!C28+'5C1E_LFNO'!C28+'5C1D_NOMMA'!C28+'5C1AE_NobleMinds'!C28+'5C1J_JCFAEast'!C28+'5C1Q_Advantage'!C28+'5C1AF_JCFA-Laf'!C28+'5C1W_Willow'!C28+'5C1Z_LincolnPrep'!C28+'5C1R_Iberville'!C28+'5C1N_Delta'!C28+'5C1S_LCColPrep'!C28+'5C1T_Northeast'!C28+'5C1U_AcadianaRen'!C28+'5C1I_LAKey'!C28+'5C1V_LafRen'!C28+'5C1O_Impact'!C28+'5C2_LAVCA'!C28+'5C1H_Southwest'!C28+'5C1G_JSClark'!C28+'5C1Y_GEOPrep'!C28+'5C1AI_Harmony'!C28+'5C1AJ_Athlos'!C28+'5C1AG_Collegiate'!C28+'5C1M_GEOMidCity'!C28+'5C1AK_NxtGen'!C28+'5C1AL_RedRiver'!C28+'5C1AM_Williams'!C28+'5C1AN_StLandry'!C28</f>
        <v>0</v>
      </c>
      <c r="D28" s="216">
        <f>'9_Per Pupil Summary'!H27</f>
        <v>5437.52660105619</v>
      </c>
      <c r="E28" s="217">
        <f>'5C1B_DArbonne'!E28+'5C1A_Madison'!E28+'5C1C_IntlHigh'!E28+'5C3_UnvView'!E28+'5C1F_LCCharter'!E28+'5C1E_LFNO'!E28+'5C1D_NOMMA'!E28+'5C1AE_NobleMinds'!E28+'5C1J_JCFAEast'!E28+'5C1Q_Advantage'!E28+'5C1AF_JCFA-Laf'!E28+'5C1W_Willow'!E28+'5C1Z_LincolnPrep'!E28+'5C1R_Iberville'!E28+'5C1N_Delta'!E28+'5C1S_LCColPrep'!E28+'5C1T_Northeast'!E28+'5C1U_AcadianaRen'!E28+'5C1I_LAKey'!E28+'5C1V_LafRen'!E28+'5C1O_Impact'!E28+'5C2_LAVCA'!E28+'5C1H_Southwest'!E28+'5C1G_JSClark'!E28+'5C1Y_GEOPrep'!E28+'5C1AI_Harmony'!E28+'5C1AJ_Athlos'!E28+'5C1AG_Collegiate'!E28+'5C1M_GEOMidCity'!E28+'5C1AK_NxtGen'!E28+'5C1AL_RedRiver'!E28+'5C1AM_Williams'!E28+'5C1AN_StLandry'!E28</f>
        <v>0</v>
      </c>
      <c r="F28" s="218">
        <f>'5C1B_DArbonne'!F28+'5C1A_Madison'!F28+'5C1C_IntlHigh'!F28+'5C3_UnvView'!F28+'5C1F_LCCharter'!F28+'5C1E_LFNO'!F28+'5C1D_NOMMA'!F28+'5C1AE_NobleMinds'!F28+'5C1J_JCFAEast'!F28+'5C1Q_Advantage'!F28+'5C1AF_JCFA-Laf'!F28+'5C1W_Willow'!F28+'5C1Z_LincolnPrep'!F28+'5C1R_Iberville'!F28+'5C1N_Delta'!F28+'5C1S_LCColPrep'!F28+'5C1T_Northeast'!F28+'5C1U_AcadianaRen'!F28+'5C1I_LAKey'!F28+'5C1V_LafRen'!F28+'5C1O_Impact'!F28+'5C2_LAVCA'!F28+'5C1H_Southwest'!F28+'5C1G_JSClark'!F28+'5C1Y_GEOPrep'!F28+'5C1AI_Harmony'!F28+'5C1AJ_Athlos'!F28+'5C1AG_Collegiate'!F28+'5C1M_GEOMidCity'!F28+'5C1AK_NxtGen'!F28+'5C1AL_RedRiver'!F28+'5C1AM_Williams'!F28+'5C1AN_StLandry'!F28</f>
        <v>0</v>
      </c>
      <c r="G28" s="216">
        <f>'9_Per Pupil Summary'!I27</f>
        <v>780.73805301057189</v>
      </c>
      <c r="H28" s="217">
        <f>'5C1B_DArbonne'!H28+'5C1A_Madison'!H28+'5C1C_IntlHigh'!H28+'5C3_UnvView'!H28+'5C1F_LCCharter'!H28+'5C1E_LFNO'!H28+'5C1D_NOMMA'!H28+'5C1AE_NobleMinds'!H28+'5C1J_JCFAEast'!H28+'5C1Q_Advantage'!H28+'5C1AF_JCFA-Laf'!H28+'5C1W_Willow'!H28+'5C1Z_LincolnPrep'!H28+'5C1R_Iberville'!H28+'5C1N_Delta'!H28+'5C1S_LCColPrep'!H28+'5C1T_Northeast'!H28+'5C1U_AcadianaRen'!H28+'5C1I_LAKey'!H28+'5C1V_LafRen'!H28+'5C1O_Impact'!H28+'5C2_LAVCA'!H28+'5C1H_Southwest'!H28+'5C1G_JSClark'!H28+'5C1Y_GEOPrep'!H28+'5C1AI_Harmony'!H28+'5C1AJ_Athlos'!H28+'5C1AG_Collegiate'!H28+'5C1M_GEOMidCity'!H28+'5C1AK_NxtGen'!H28+'5C1AL_RedRiver'!H28+'5C1AM_Williams'!H28+'5C1AN_StLandry'!H28</f>
        <v>0</v>
      </c>
      <c r="I28" s="218">
        <f>'5C1B_DArbonne'!I28+'5C1A_Madison'!I28+'5C1C_IntlHigh'!I28+'5C3_UnvView'!I28+'5C1F_LCCharter'!I28+'5C1E_LFNO'!I28+'5C1D_NOMMA'!I28+'5C1AE_NobleMinds'!I28+'5C1J_JCFAEast'!I28+'5C1Q_Advantage'!I28+'5C1AF_JCFA-Laf'!I28+'5C1W_Willow'!I28+'5C1Z_LincolnPrep'!I28+'5C1R_Iberville'!I28+'5C1N_Delta'!I28+'5C1S_LCColPrep'!I28+'5C1T_Northeast'!I28+'5C1U_AcadianaRen'!I28+'5C1I_LAKey'!I28+'5C1V_LafRen'!I28+'5C1O_Impact'!I28+'5C2_LAVCA'!I28+'5C1H_Southwest'!I28+'5C1G_JSClark'!I28+'5C1Y_GEOPrep'!I28+'5C1AI_Harmony'!I28+'5C1AJ_Athlos'!I28+'5C1AG_Collegiate'!I28+'5C1M_GEOMidCity'!I28+'5C1AK_NxtGen'!I28+'5C1AL_RedRiver'!I28+'5C1AM_Williams'!I28+'5C1AN_StLandry'!I28</f>
        <v>0</v>
      </c>
      <c r="J28" s="216">
        <f>'9_Per Pupil Summary'!J27</f>
        <v>212.92855991197416</v>
      </c>
      <c r="K28" s="217">
        <f>'5C1B_DArbonne'!K28+'5C1A_Madison'!K28+'5C1C_IntlHigh'!K28+'5C3_UnvView'!K28+'5C1F_LCCharter'!K28+'5C1E_LFNO'!K28+'5C1D_NOMMA'!K28+'5C1AE_NobleMinds'!K28+'5C1J_JCFAEast'!K28+'5C1Q_Advantage'!K28+'5C1AF_JCFA-Laf'!K28+'5C1W_Willow'!K28+'5C1Z_LincolnPrep'!K28+'5C1R_Iberville'!K28+'5C1N_Delta'!K28+'5C1S_LCColPrep'!K28+'5C1T_Northeast'!K28+'5C1U_AcadianaRen'!K28+'5C1I_LAKey'!K28+'5C1V_LafRen'!K28+'5C1O_Impact'!K28+'5C2_LAVCA'!K28+'5C1H_Southwest'!K28+'5C1G_JSClark'!K28+'5C1Y_GEOPrep'!K28+'5C1AI_Harmony'!K28+'5C1AJ_Athlos'!K28+'5C1AG_Collegiate'!K28+'5C1M_GEOMidCity'!K28+'5C1AK_NxtGen'!K28+'5C1AL_RedRiver'!K28+'5C1AM_Williams'!K28+'5C1AN_StLandry'!K28</f>
        <v>0</v>
      </c>
      <c r="L28" s="218">
        <f>'5C1B_DArbonne'!L28+'5C1A_Madison'!L28+'5C1C_IntlHigh'!L28+'5C3_UnvView'!L28+'5C1F_LCCharter'!L28+'5C1E_LFNO'!L28+'5C1D_NOMMA'!L28+'5C1AE_NobleMinds'!L28+'5C1J_JCFAEast'!L28+'5C1Q_Advantage'!L28+'5C1AF_JCFA-Laf'!L28+'5C1W_Willow'!L28+'5C1Z_LincolnPrep'!L28+'5C1R_Iberville'!L28+'5C1N_Delta'!L28+'5C1S_LCColPrep'!L28+'5C1T_Northeast'!L28+'5C1U_AcadianaRen'!L28+'5C1I_LAKey'!L28+'5C1V_LafRen'!L28+'5C1O_Impact'!L28+'5C2_LAVCA'!L28+'5C1H_Southwest'!L28+'5C1G_JSClark'!L28+'5C1Y_GEOPrep'!L28+'5C1AI_Harmony'!L28+'5C1AJ_Athlos'!L28+'5C1AG_Collegiate'!L28+'5C1M_GEOMidCity'!L28+'5C1AK_NxtGen'!L28+'5C1AL_RedRiver'!L28+'5C1AM_Williams'!L28+'5C1AN_StLandry'!L28</f>
        <v>0</v>
      </c>
      <c r="M28" s="216">
        <f>'9_Per Pupil Summary'!K27</f>
        <v>5323.2139977993538</v>
      </c>
      <c r="N28" s="217">
        <f>'5C1B_DArbonne'!N28+'5C1A_Madison'!N28+'5C1C_IntlHigh'!N28+'5C3_UnvView'!N28+'5C1F_LCCharter'!N28+'5C1E_LFNO'!N28+'5C1D_NOMMA'!N28+'5C1AE_NobleMinds'!N28+'5C1J_JCFAEast'!N28+'5C1Q_Advantage'!N28+'5C1AF_JCFA-Laf'!N28+'5C1W_Willow'!N28+'5C1Z_LincolnPrep'!N28+'5C1R_Iberville'!N28+'5C1N_Delta'!N28+'5C1S_LCColPrep'!N28+'5C1T_Northeast'!N28+'5C1U_AcadianaRen'!N28+'5C1I_LAKey'!N28+'5C1V_LafRen'!N28+'5C1O_Impact'!N28+'5C2_LAVCA'!N28+'5C1H_Southwest'!N28+'5C1G_JSClark'!N28+'5C1Y_GEOPrep'!N28+'5C1AI_Harmony'!N28+'5C1AJ_Athlos'!N28+'5C1AG_Collegiate'!N28+'5C1M_GEOMidCity'!N28+'5C1AK_NxtGen'!N28+'5C1AL_RedRiver'!N28+'5C1AM_Williams'!N28+'5C1AN_StLandry'!N28</f>
        <v>0</v>
      </c>
      <c r="O28" s="218">
        <f>'5C1B_DArbonne'!O28+'5C1A_Madison'!O28+'5C1C_IntlHigh'!O28+'5C3_UnvView'!O28+'5C1F_LCCharter'!O28+'5C1E_LFNO'!O28+'5C1D_NOMMA'!O28+'5C1AE_NobleMinds'!O28+'5C1J_JCFAEast'!O28+'5C1Q_Advantage'!O28+'5C1AF_JCFA-Laf'!O28+'5C1W_Willow'!O28+'5C1Z_LincolnPrep'!O28+'5C1R_Iberville'!O28+'5C1N_Delta'!O28+'5C1S_LCColPrep'!O28+'5C1T_Northeast'!O28+'5C1U_AcadianaRen'!O28+'5C1I_LAKey'!O28+'5C1V_LafRen'!O28+'5C1O_Impact'!O28+'5C2_LAVCA'!O28+'5C1H_Southwest'!O28+'5C1G_JSClark'!O28+'5C1Y_GEOPrep'!O28+'5C1AI_Harmony'!O28+'5C1AJ_Athlos'!O28+'5C1AG_Collegiate'!O28+'5C1M_GEOMidCity'!O28+'5C1AK_NxtGen'!O28+'5C1AL_RedRiver'!O28+'5C1AM_Williams'!O28+'5C1AN_StLandry'!O28</f>
        <v>0</v>
      </c>
      <c r="P28" s="216">
        <f>'9_Per Pupil Summary'!L27</f>
        <v>2129.2855991197416</v>
      </c>
      <c r="Q28" s="217">
        <f>'5C1B_DArbonne'!Q28+'5C1A_Madison'!Q28+'5C1C_IntlHigh'!Q28+'5C3_UnvView'!Q28+'5C1F_LCCharter'!Q28+'5C1E_LFNO'!Q28+'5C1D_NOMMA'!Q28+'5C1AE_NobleMinds'!Q28+'5C1J_JCFAEast'!Q28+'5C1Q_Advantage'!Q28+'5C1AF_JCFA-Laf'!Q28+'5C1W_Willow'!Q28+'5C1Z_LincolnPrep'!Q28+'5C1R_Iberville'!Q28+'5C1N_Delta'!Q28+'5C1S_LCColPrep'!Q28+'5C1T_Northeast'!Q28+'5C1U_AcadianaRen'!Q28+'5C1I_LAKey'!Q28+'5C1V_LafRen'!Q28+'5C1O_Impact'!Q28+'5C2_LAVCA'!Q28+'5C1H_Southwest'!Q28+'5C1G_JSClark'!Q28+'5C1Y_GEOPrep'!Q28+'5C1AI_Harmony'!Q28+'5C1AJ_Athlos'!Q28+'5C1AG_Collegiate'!Q28+'5C1M_GEOMidCity'!Q28+'5C1AK_NxtGen'!Q28+'5C1AL_RedRiver'!Q28+'5C1AM_Williams'!Q28+'5C1AN_StLandry'!Q28</f>
        <v>0</v>
      </c>
      <c r="R28" s="219">
        <f>'5C1B_DArbonne'!R28+'5C1A_Madison'!R28+'5C1C_IntlHigh'!R28+'5C3_UnvView'!R28+'5C1F_LCCharter'!R28+'5C1E_LFNO'!R28+'5C1D_NOMMA'!R28+'5C1AE_NobleMinds'!R28+'5C1J_JCFAEast'!R28+'5C1Q_Advantage'!R28+'5C1AF_JCFA-Laf'!R28+'5C1W_Willow'!R28+'5C1Z_LincolnPrep'!R28+'5C1R_Iberville'!R28+'5C1N_Delta'!R28+'5C1S_LCColPrep'!R28+'5C1T_Northeast'!R28+'5C1U_AcadianaRen'!R28+'5C1I_LAKey'!R28+'5C1V_LafRen'!R28+'5C1O_Impact'!R28+'5C2_LAVCA'!R28+'5C1H_Southwest'!R28+'5C1G_JSClark'!R28+'5C1Y_GEOPrep'!R28+'5C1AI_Harmony'!R28+'5C1AJ_Athlos'!R28+'5C1AG_Collegiate'!R28+'5C1M_GEOMidCity'!R28+'5C1AK_NxtGen'!R28+'5C1AL_RedRiver'!R28+'5C1AM_Williams'!R28+'5C1AN_StLandry'!R28</f>
        <v>161988</v>
      </c>
      <c r="S28" s="884">
        <f>'5C3_UnvView'!S28+'5C2_LAVCA'!S28</f>
        <v>17999</v>
      </c>
      <c r="T28" s="216">
        <f>'5C1B_DArbonne'!S28+'5C1A_Madison'!S28+'5C1C_IntlHigh'!S28+'5C3_UnvView'!T28+'5C1F_LCCharter'!S28+'5C1E_LFNO'!S28+'5C1D_NOMMA'!S28+'5C1AE_NobleMinds'!S28+'5C1J_JCFAEast'!S28+'5C1Q_Advantage'!S28+'5C1AF_JCFA-Laf'!S28+'5C1W_Willow'!S28+'5C1Z_LincolnPrep'!S28+'5C1R_Iberville'!S28+'5C1N_Delta'!S28+'5C1S_LCColPrep'!S28+'5C1T_Northeast'!S28+'5C1U_AcadianaRen'!S28+'5C1I_LAKey'!S28+'5C1V_LafRen'!S28+'5C1O_Impact'!S28+'5C2_LAVCA'!T28+'5C1H_Southwest'!S28+'5C1G_JSClark'!S28+'5C1Y_GEOPrep'!S28+'5C1AI_Harmony'!S28+'5C1AJ_Athlos'!S28+'5C1AG_Collegiate'!S28+'5C1M_GEOMidCity'!S28+'5C1AK_NxtGen'!S28+'5C1AL_RedRiver'!S28+'5C1AM_Williams'!S28+'5C1AN_StLandry'!S28</f>
        <v>-34179</v>
      </c>
      <c r="U28" s="216">
        <f>'5C1B_DArbonne'!T28+'5C1A_Madison'!T28+'5C1C_IntlHigh'!T28+'5C3_UnvView'!U28+'5C1F_LCCharter'!T28+'5C1E_LFNO'!T28+'5C1D_NOMMA'!T28+'5C1AE_NobleMinds'!T28+'5C1J_JCFAEast'!T28+'5C1Q_Advantage'!T28+'5C1AF_JCFA-Laf'!T28+'5C1W_Willow'!T28+'5C1Z_LincolnPrep'!T28+'5C1R_Iberville'!T28+'5C1N_Delta'!T28+'5C1S_LCColPrep'!T28+'5C1T_Northeast'!T28+'5C1U_AcadianaRen'!T28+'5C1I_LAKey'!T28+'5C1V_LafRen'!T28+'5C1O_Impact'!T28+'5C2_LAVCA'!U28+'5C1H_Southwest'!T28+'5C1G_JSClark'!T28+'5C1Y_GEOPrep'!T28+'5C1AI_Harmony'!T28+'5C1AJ_Athlos'!T28+'5C1AG_Collegiate'!T28+'5C1M_GEOMidCity'!T28+'5C1AK_NxtGen'!T28+'5C1AL_RedRiver'!T28+'5C1AM_Williams'!T28+'5C1AN_StLandry'!T28</f>
        <v>0</v>
      </c>
      <c r="V28" s="220">
        <f>'5C1B_DArbonne'!U28+'5C1A_Madison'!U28+'5C1C_IntlHigh'!U28+'5C3_UnvView'!V28+'5C1F_LCCharter'!U28+'5C1E_LFNO'!U28+'5C1D_NOMMA'!U28+'5C1AE_NobleMinds'!U28+'5C1J_JCFAEast'!U28+'5C1Q_Advantage'!U28+'5C1AF_JCFA-Laf'!U28+'5C1W_Willow'!U28+'5C1Z_LincolnPrep'!U28+'5C1R_Iberville'!U28+'5C1N_Delta'!U28+'5C1S_LCColPrep'!U28+'5C1T_Northeast'!U28+'5C1U_AcadianaRen'!U28+'5C1I_LAKey'!U28+'5C1V_LafRen'!U28+'5C1O_Impact'!U28+'5C2_LAVCA'!V28+'5C1H_Southwest'!U28+'5C1G_JSClark'!U28+'5C1Y_GEOPrep'!U28+'5C1AI_Harmony'!U28+'5C1AJ_Athlos'!U28+'5C1AG_Collegiate'!U28+'5C1M_GEOMidCity'!U28+'5C1AK_NxtGen'!U28+'5C1AL_RedRiver'!U28+'5C1AM_Williams'!U28+'5C1AN_StLandry'!U28</f>
        <v>0</v>
      </c>
      <c r="W28" s="219">
        <f>'5C1B_DArbonne'!V28+'5C1A_Madison'!V28+'5C1C_IntlHigh'!V28+'5C3_UnvView'!W28+'5C1F_LCCharter'!V28+'5C1E_LFNO'!V28+'5C1D_NOMMA'!V28+'5C1AE_NobleMinds'!V28+'5C1J_JCFAEast'!V28+'5C1Q_Advantage'!V28+'5C1AF_JCFA-Laf'!V28+'5C1W_Willow'!V28+'5C1Z_LincolnPrep'!V28+'5C1R_Iberville'!V28+'5C1N_Delta'!V28+'5C1S_LCColPrep'!V28+'5C1T_Northeast'!V28+'5C1U_AcadianaRen'!V28+'5C1I_LAKey'!V28+'5C1V_LafRen'!V28+'5C1O_Impact'!V28+'5C2_LAVCA'!W28+'5C1H_Southwest'!V28+'5C1G_JSClark'!V28+'5C1Y_GEOPrep'!V28+'5C1AI_Harmony'!V28+'5C1AJ_Athlos'!V28+'5C1AG_Collegiate'!V28+'5C1M_GEOMidCity'!V28+'5C1AK_NxtGen'!V28+'5C1AL_RedRiver'!V28+'5C1AM_Williams'!V28+'5C1AN_StLandry'!V28</f>
        <v>0</v>
      </c>
      <c r="X28" s="217">
        <f>'5C1B_DArbonne'!W28+'5C1A_Madison'!W28+'5C1C_IntlHigh'!W28+'5C3_UnvView'!X28+'5C1F_LCCharter'!W28+'5C1E_LFNO'!W28+'5C1D_NOMMA'!W28+'5C1AE_NobleMinds'!W28+'5C1J_JCFAEast'!W28+'5C1Q_Advantage'!W28+'5C1AF_JCFA-Laf'!W28+'5C1W_Willow'!W28+'5C1Z_LincolnPrep'!W28+'5C1R_Iberville'!W28+'5C1N_Delta'!W28+'5C1S_LCColPrep'!W28+'5C1T_Northeast'!W28+'5C1U_AcadianaRen'!W28+'5C1I_LAKey'!W28+'5C1V_LafRen'!W28+'5C1O_Impact'!W28+'5C2_LAVCA'!X28+'5C1H_Southwest'!W28+'5C1G_JSClark'!W28+'5C1Y_GEOPrep'!W28+'5C1AI_Harmony'!W28+'5C1AJ_Athlos'!W28+'5C1AG_Collegiate'!W28+'5C1M_GEOMidCity'!W28+'5C1AK_NxtGen'!W28+'5C1AL_RedRiver'!W28+'5C1AM_Williams'!W28+'5C1AN_StLandry'!W28</f>
        <v>0</v>
      </c>
      <c r="Y28" s="219">
        <f>'5C1B_DArbonne'!X28+'5C1A_Madison'!X28+'5C1C_IntlHigh'!X28+'5C3_UnvView'!Y28+'5C1F_LCCharter'!X28+'5C1E_LFNO'!X28+'5C1D_NOMMA'!X28+'5C1AE_NobleMinds'!X28+'5C1J_JCFAEast'!X28+'5C1Q_Advantage'!X28+'5C1AF_JCFA-Laf'!X28+'5C1W_Willow'!X28+'5C1Z_LincolnPrep'!X28+'5C1R_Iberville'!X28+'5C1N_Delta'!X28+'5C1S_LCColPrep'!X28+'5C1T_Northeast'!X28+'5C1U_AcadianaRen'!X28+'5C1I_LAKey'!X28+'5C1V_LafRen'!X28+'5C1O_Impact'!X28+'5C2_LAVCA'!Y28+'5C1H_Southwest'!X28+'5C1G_JSClark'!X28+'5C1Y_GEOPrep'!X28+'5C1AI_Harmony'!X28+'5C1AJ_Athlos'!X28+'5C1AG_Collegiate'!X28+'5C1M_GEOMidCity'!X28+'5C1AK_NxtGen'!X28+'5C1AL_RedRiver'!X28+'5C1AM_Williams'!X28+'5C1AN_StLandry'!X28</f>
        <v>0</v>
      </c>
      <c r="Z28" s="216">
        <f>'5C1B_DArbonne'!Y28+'5C1A_Madison'!Y28+'5C1C_IntlHigh'!Y28+'5C3_UnvView'!Z28+'5C1F_LCCharter'!Y28+'5C1E_LFNO'!Y28+'5C1D_NOMMA'!Y28+'5C1AE_NobleMinds'!Y28+'5C1J_JCFAEast'!Y28+'5C1Q_Advantage'!Y28+'5C1AF_JCFA-Laf'!Y28+'5C1W_Willow'!Y28+'5C1Z_LincolnPrep'!Y28+'5C1R_Iberville'!Y28+'5C1N_Delta'!Y28+'5C1S_LCColPrep'!Y28+'5C1T_Northeast'!Y28+'5C1U_AcadianaRen'!Y28+'5C1I_LAKey'!Y28+'5C1V_LafRen'!Y28+'5C1O_Impact'!Y28+'5C2_LAVCA'!Z28+'5C1H_Southwest'!Y28+'5C1G_JSClark'!Y28+'5C1Y_GEOPrep'!Y28+'5C1AI_Harmony'!Y28+'5C1AJ_Athlos'!Y28+'5C1AG_Collegiate'!Y28+'5C1M_GEOMidCity'!Y28+'5C1AK_NxtGen'!Y28+'5C1AL_RedRiver'!Y28+'5C1AM_Williams'!Y28+'5C1AN_StLandry'!Y28</f>
        <v>0</v>
      </c>
      <c r="AA28" s="219">
        <f>'5C1B_DArbonne'!Z28+'5C1A_Madison'!Z28+'5C1C_IntlHigh'!Z28+'5C3_UnvView'!AA28+'5C1F_LCCharter'!Z28+'5C1E_LFNO'!Z28+'5C1D_NOMMA'!Z28+'5C1AE_NobleMinds'!Z28+'5C1J_JCFAEast'!Z28+'5C1Q_Advantage'!Z28+'5C1AF_JCFA-Laf'!Z28+'5C1W_Willow'!Z28+'5C1Z_LincolnPrep'!Z28+'5C1R_Iberville'!Z28+'5C1N_Delta'!Z28+'5C1S_LCColPrep'!Z28+'5C1T_Northeast'!Z28+'5C1U_AcadianaRen'!Z28+'5C1I_LAKey'!Z28+'5C1V_LafRen'!Z28+'5C1O_Impact'!Z28+'5C2_LAVCA'!AA28+'5C1H_Southwest'!Z28+'5C1G_JSClark'!Z28+'5C1Y_GEOPrep'!Z28+'5C1AI_Harmony'!Z28+'5C1AJ_Athlos'!Z28+'5C1AG_Collegiate'!Z28+'5C1M_GEOMidCity'!Z28+'5C1AK_NxtGen'!Z28+'5C1AL_RedRiver'!Z28+'5C1AM_Williams'!Z28+'5C1AN_StLandry'!Z28</f>
        <v>0</v>
      </c>
      <c r="AB28" s="216">
        <f>'5C1B_DArbonne'!AA28+'5C1A_Madison'!AA28+'5C1C_IntlHigh'!AA28+'5C3_UnvView'!AB28+'5C1F_LCCharter'!AA28+'5C1E_LFNO'!AA28+'5C1D_NOMMA'!AA28+'5C1AE_NobleMinds'!AA28+'5C1J_JCFAEast'!AA28+'5C1Q_Advantage'!AA28+'5C1AF_JCFA-Laf'!AA28+'5C1W_Willow'!AA28+'5C1Z_LincolnPrep'!AA28+'5C1R_Iberville'!AA28+'5C1N_Delta'!AA28+'5C1S_LCColPrep'!AA28+'5C1T_Northeast'!AA28+'5C1U_AcadianaRen'!AA28+'5C1I_LAKey'!AA28+'5C1V_LafRen'!AA28+'5C1O_Impact'!AA28+'5C2_LAVCA'!AB28+'5C1H_Southwest'!AA28+'5C1G_JSClark'!AA28+'5C1Y_GEOPrep'!AA28+'5C1AI_Harmony'!AA28+'5C1AJ_Athlos'!AA28+'5C1AG_Collegiate'!AA28+'5C1M_GEOMidCity'!AA28+'5C1AK_NxtGen'!AA28+'5C1AL_RedRiver'!AA28+'5C1AM_Williams'!AA28+'5C1AN_StLandry'!AA28</f>
        <v>0</v>
      </c>
      <c r="AC28" s="216">
        <f>'5C1B_DArbonne'!AB28+'5C1A_Madison'!AB28+'5C1C_IntlHigh'!AB28+'5C3_UnvView'!AC28+'5C1F_LCCharter'!AB28+'5C1E_LFNO'!AB28+'5C1D_NOMMA'!AB28+'5C1AE_NobleMinds'!AB28+'5C1J_JCFAEast'!AB28+'5C1Q_Advantage'!AB28+'5C1AF_JCFA-Laf'!AB28+'5C1W_Willow'!AB28+'5C1Z_LincolnPrep'!AB28+'5C1R_Iberville'!AB28+'5C1N_Delta'!AB28+'5C1S_LCColPrep'!AB28+'5C1T_Northeast'!AB28+'5C1U_AcadianaRen'!AB28+'5C1I_LAKey'!AB28+'5C1V_LafRen'!AB28+'5C1O_Impact'!AB28+'5C2_LAVCA'!AC28+'5C1H_Southwest'!AB28+'5C1G_JSClark'!AB28+'5C1Y_GEOPrep'!AB28+'5C1AI_Harmony'!AB28+'5C1AJ_Athlos'!AB28+'5C1AG_Collegiate'!AB28+'5C1M_GEOMidCity'!AB28+'5C1AK_NxtGen'!AB28+'5C1AL_RedRiver'!AB28+'5C1AM_Williams'!AB28+'5C1AN_StLandry'!AB28</f>
        <v>0</v>
      </c>
      <c r="AD28" s="219">
        <f>'5C1B_DArbonne'!AC28+'5C1A_Madison'!AC28+'5C1C_IntlHigh'!AC28+'5C3_UnvView'!AD28+'5C1F_LCCharter'!AC28+'5C1E_LFNO'!AC28+'5C1D_NOMMA'!AC28+'5C1AE_NobleMinds'!AC28+'5C1J_JCFAEast'!AC28+'5C1Q_Advantage'!AC28+'5C1AF_JCFA-Laf'!AC28+'5C1W_Willow'!AC28+'5C1Z_LincolnPrep'!AC28+'5C1R_Iberville'!AC28+'5C1N_Delta'!AC28+'5C1S_LCColPrep'!AC28+'5C1T_Northeast'!AC28+'5C1U_AcadianaRen'!AC28+'5C1I_LAKey'!AC28+'5C1V_LafRen'!AC28+'5C1O_Impact'!AC28+'5C2_LAVCA'!AD28+'5C1H_Southwest'!AC28+'5C1G_JSClark'!AC28+'5C1Y_GEOPrep'!AC28+'5C1AI_Harmony'!AC28+'5C1AJ_Athlos'!AC28+'5C1AG_Collegiate'!AC28+'5C1M_GEOMidCity'!AC28+'5C1AK_NxtGen'!AC28+'5C1AL_RedRiver'!AC28+'5C1AM_Williams'!AC28+'5C1AN_StLandry'!AC28</f>
        <v>0</v>
      </c>
      <c r="AE28" s="222">
        <f>'5C1B_DArbonne'!AD28+'5C1A_Madison'!AD28+'5C1C_IntlHigh'!AD28+'5C3_UnvView'!AE28+'5C1F_LCCharter'!AD28+'5C1E_LFNO'!AD28+'5C1D_NOMMA'!AD28+'5C1AE_NobleMinds'!AD28+'5C1J_JCFAEast'!AD28+'5C1Q_Advantage'!AD28+'5C1AF_JCFA-Laf'!AD28+'5C1W_Willow'!AD28+'5C1Z_LincolnPrep'!AD28+'5C1R_Iberville'!AD28+'5C1N_Delta'!AD28+'5C1S_LCColPrep'!AD28+'5C1T_Northeast'!AD28+'5C1U_AcadianaRen'!AD28+'5C1I_LAKey'!AD28+'5C1V_LafRen'!AD28+'5C1O_Impact'!AD28+'5C2_LAVCA'!AE28+'5C1H_Southwest'!AD28+'5C1G_JSClark'!AD28+'5C1Y_GEOPrep'!AD28+'5C1AI_Harmony'!AD28+'5C1AJ_Athlos'!AD28+'5C1AG_Collegiate'!AD28+'5C1M_GEOMidCity'!AD28+'5C1AK_NxtGen'!AD28+'5C1AL_RedRiver'!AD28+'5C1AM_Williams'!AD28+'5C1AN_StLandry'!AD28</f>
        <v>0</v>
      </c>
      <c r="AF28" s="223">
        <f>'9_Per Pupil Summary'!N27</f>
        <v>2418</v>
      </c>
      <c r="AG28" s="224">
        <f>'5C1B_DArbonne'!AF28+'5C1A_Madison'!AF28+'5C1C_IntlHigh'!AF28+'5C3_UnvView'!AG28+'5C1F_LCCharter'!AF28+'5C1E_LFNO'!AF28+'5C1D_NOMMA'!AF28+'5C1AE_NobleMinds'!AF28+'5C1J_JCFAEast'!AF28+'5C1Q_Advantage'!AF28+'5C1AF_JCFA-Laf'!AF28+'5C1W_Willow'!AF28+'5C1Z_LincolnPrep'!AF28+'5C1R_Iberville'!AF28+'5C1N_Delta'!AF28+'5C1S_LCColPrep'!AF28+'5C1T_Northeast'!AF28+'5C1U_AcadianaRen'!AF28+'5C1I_LAKey'!AF28+'5C1V_LafRen'!AF28+'5C1O_Impact'!AF28+'5C2_LAVCA'!AG28+'5C1H_Southwest'!AF28+'5C1G_JSClark'!AF28+'5C1Y_GEOPrep'!AF28+'5C1AI_Harmony'!AF28+'5C1AJ_Athlos'!AF28+'5C1AG_Collegiate'!AF28+'5C1M_GEOMidCity'!AF28+'5C1AK_NxtGen'!AF28+'5C1AL_RedRiver'!AF28+'5C1AM_Williams'!AF28+'5C1AN_StLandry'!AF28</f>
        <v>0</v>
      </c>
      <c r="AH28" s="215">
        <f>'5C1B_DArbonne'!AG28+'5C1A_Madison'!AG28+'5C1C_IntlHigh'!AG28+'5C3_UnvView'!AH28+'5C1F_LCCharter'!AG28+'5C1E_LFNO'!AG28+'5C1D_NOMMA'!AG28+'5C1AE_NobleMinds'!AG28+'5C1J_JCFAEast'!AG28+'5C1Q_Advantage'!AG28+'5C1AF_JCFA-Laf'!AG28+'5C1W_Willow'!AG28+'5C1Z_LincolnPrep'!AG28+'5C1R_Iberville'!AG28+'5C1N_Delta'!AG28+'5C1S_LCColPrep'!AG28+'5C1T_Northeast'!AG28+'5C1U_AcadianaRen'!AG28+'5C1I_LAKey'!AG28+'5C1V_LafRen'!AG28+'5C1O_Impact'!AG28+'5C2_LAVCA'!AH28+'5C1H_Southwest'!AG28+'5C1G_JSClark'!AG28+'5C1Y_GEOPrep'!AG28+'5C1AI_Harmony'!AG28+'5C1AJ_Athlos'!AG28+'5C1AG_Collegiate'!AG28+'5C1M_GEOMidCity'!AG28+'5C1AK_NxtGen'!AG28+'5C1AL_RedRiver'!AG28+'5C1AM_Williams'!AG28+'5C1AN_StLandry'!AG28</f>
        <v>0</v>
      </c>
      <c r="AI28" s="223">
        <f>'5C1B_DArbonne'!AH28+'5C1A_Madison'!AH28+'5C1C_IntlHigh'!AH28+'5C3_UnvView'!AI28+'5C1F_LCCharter'!AH28+'5C1E_LFNO'!AH28+'5C1D_NOMMA'!AH28+'5C1AE_NobleMinds'!AH28+'5C1J_JCFAEast'!AH28+'5C1Q_Advantage'!AH28+'5C1AF_JCFA-Laf'!AH28+'5C1W_Willow'!AH28+'5C1Z_LincolnPrep'!AH28+'5C1R_Iberville'!AH28+'5C1N_Delta'!AH28+'5C1S_LCColPrep'!AH28+'5C1T_Northeast'!AH28+'5C1U_AcadianaRen'!AH28+'5C1I_LAKey'!AH28+'5C1V_LafRen'!AH28+'5C1O_Impact'!AH28+'5C2_LAVCA'!AI28+'5C1H_Southwest'!AH28+'5C1G_JSClark'!AH28+'5C1Y_GEOPrep'!AH28+'5C1AI_Harmony'!AH28+'5C1AJ_Athlos'!AH28+'5C1AG_Collegiate'!AH28+'5C1M_GEOMidCity'!AH28+'5C1AK_NxtGen'!AH28+'5C1AL_RedRiver'!AH28+'5C1AM_Williams'!AH28+'5C1AN_StLandry'!AH28</f>
        <v>0</v>
      </c>
      <c r="AJ28" s="215">
        <f>'5C1B_DArbonne'!AI28+'5C1A_Madison'!AI28+'5C1C_IntlHigh'!AI28+'5C3_UnvView'!AJ28+'5C1F_LCCharter'!AI28+'5C1E_LFNO'!AI28+'5C1D_NOMMA'!AI28+'5C1AE_NobleMinds'!AI28+'5C1J_JCFAEast'!AI28+'5C1Q_Advantage'!AI28+'5C1AF_JCFA-Laf'!AI28+'5C1W_Willow'!AI28+'5C1Z_LincolnPrep'!AI28+'5C1R_Iberville'!AI28+'5C1N_Delta'!AI28+'5C1S_LCColPrep'!AI28+'5C1T_Northeast'!AI28+'5C1U_AcadianaRen'!AI28+'5C1I_LAKey'!AI28+'5C1V_LafRen'!AI28+'5C1O_Impact'!AI28+'5C2_LAVCA'!AJ28+'5C1H_Southwest'!AI28+'5C1G_JSClark'!AI28+'5C1Y_GEOPrep'!AI28+'5C1AI_Harmony'!AI28+'5C1AJ_Athlos'!AI28+'5C1AG_Collegiate'!AI28+'5C1M_GEOMidCity'!AI28+'5C1AK_NxtGen'!AI28+'5C1AL_RedRiver'!AI28+'5C1AM_Williams'!AI28+'5C1AN_StLandry'!AI28</f>
        <v>0</v>
      </c>
      <c r="AK28" s="225">
        <f>'5C1B_DArbonne'!AJ28+'5C1A_Madison'!AJ28+'5C1C_IntlHigh'!AJ28+'5C3_UnvView'!AK28+'5C1F_LCCharter'!AJ28+'5C1E_LFNO'!AJ28+'5C1D_NOMMA'!AJ28+'5C1AE_NobleMinds'!AJ28+'5C1J_JCFAEast'!AJ28+'5C1Q_Advantage'!AJ28+'5C1AF_JCFA-Laf'!AJ28+'5C1W_Willow'!AJ28+'5C1Z_LincolnPrep'!AJ28+'5C1R_Iberville'!AJ28+'5C1N_Delta'!AJ28+'5C1S_LCColPrep'!AJ28+'5C1T_Northeast'!AJ28+'5C1U_AcadianaRen'!AJ28+'5C1I_LAKey'!AJ28+'5C1V_LafRen'!AJ28+'5C1O_Impact'!AJ28+'5C2_LAVCA'!AK28+'5C1H_Southwest'!AJ28+'5C1G_JSClark'!AJ28+'5C1Y_GEOPrep'!AJ28+'5C1AI_Harmony'!AJ28+'5C1AJ_Athlos'!AJ28+'5C1AG_Collegiate'!AJ28+'5C1M_GEOMidCity'!AJ28+'5C1AK_NxtGen'!AJ28+'5C1AL_RedRiver'!AJ28+'5C1AM_Williams'!AJ28+'5C1AN_StLandry'!AJ28</f>
        <v>0</v>
      </c>
      <c r="AL28" s="226">
        <f>'5C1B_DArbonne'!AK28+'5C1A_Madison'!AK28+'5C1C_IntlHigh'!AK28+'5C3_UnvView'!AL28+'5C1F_LCCharter'!AK28+'5C1E_LFNO'!AK28+'5C1D_NOMMA'!AK28+'5C1AE_NobleMinds'!AK28+'5C1J_JCFAEast'!AK28+'5C1Q_Advantage'!AK28+'5C1AF_JCFA-Laf'!AK28+'5C1W_Willow'!AK28+'5C1Z_LincolnPrep'!AK28+'5C1R_Iberville'!AK28+'5C1N_Delta'!AK28+'5C1S_LCColPrep'!AK28+'5C1T_Northeast'!AK28+'5C1U_AcadianaRen'!AK28+'5C1I_LAKey'!AK28+'5C1V_LafRen'!AK28+'5C1O_Impact'!AK28+'5C2_LAVCA'!AL28+'5C1H_Southwest'!AK28+'5C1G_JSClark'!AK28+'5C1Y_GEOPrep'!AK28+'5C1AI_Harmony'!AK28+'5C1AJ_Athlos'!AK28+'5C1AG_Collegiate'!AK28+'5C1M_GEOMidCity'!AK28+'5C1AK_NxtGen'!AK28+'5C1AL_RedRiver'!AK28+'5C1AM_Williams'!AK28+'5C1AN_StLandry'!AK28</f>
        <v>0</v>
      </c>
      <c r="AM28" s="224">
        <f>'5C1B_DArbonne'!AL28+'5C1A_Madison'!AL28+'5C1C_IntlHigh'!AL28+'5C3_UnvView'!AM28+'5C1F_LCCharter'!AL28+'5C1E_LFNO'!AL28+'5C1D_NOMMA'!AL28+'5C1AE_NobleMinds'!AL28+'5C1J_JCFAEast'!AL28+'5C1Q_Advantage'!AL28+'5C1AF_JCFA-Laf'!AL28+'5C1W_Willow'!AL28+'5C1Z_LincolnPrep'!AL28+'5C1R_Iberville'!AL28+'5C1N_Delta'!AL28+'5C1S_LCColPrep'!AL28+'5C1T_Northeast'!AL28+'5C1U_AcadianaRen'!AL28+'5C1I_LAKey'!AL28+'5C1V_LafRen'!AL28+'5C1O_Impact'!AL28+'5C2_LAVCA'!AM28+'5C1H_Southwest'!AL28+'5C1G_JSClark'!AL28+'5C1Y_GEOPrep'!AL28+'5C1AI_Harmony'!AL28+'5C1AJ_Athlos'!AL28+'5C1AG_Collegiate'!AL28+'5C1M_GEOMidCity'!AL28+'5C1AK_NxtGen'!AL28+'5C1AL_RedRiver'!AL28+'5C1AM_Williams'!AL28+'5C1AN_StLandry'!AL28</f>
        <v>41348</v>
      </c>
      <c r="AN28" s="227">
        <f>'5C1B_DArbonne'!AM28+'5C1A_Madison'!AM28+'5C1C_IntlHigh'!AM28+'5C3_UnvView'!AN28+'5C1F_LCCharter'!AM28+'5C1E_LFNO'!AM28+'5C1D_NOMMA'!AM28+'5C1AE_NobleMinds'!AM28+'5C1J_JCFAEast'!AM28+'5C1Q_Advantage'!AM28+'5C1AF_JCFA-Laf'!AM28+'5C1W_Willow'!AM28+'5C1Z_LincolnPrep'!AM28+'5C1R_Iberville'!AM28+'5C1N_Delta'!AM28+'5C1S_LCColPrep'!AM28+'5C1T_Northeast'!AM28+'5C1U_AcadianaRen'!AM28+'5C1I_LAKey'!AM28+'5C1V_LafRen'!AM28+'5C1O_Impact'!AM28+'5C2_LAVCA'!AN28+'5C1H_Southwest'!AM28+'5C1G_JSClark'!AM28+'5C1Y_GEOPrep'!AM28+'5C1AI_Harmony'!AM28+'5C1AJ_Athlos'!AM28+'5C1AG_Collegiate'!AM28+'5C1M_GEOMidCity'!AM28+'5C1AK_NxtGen'!AM28+'5C1AL_RedRiver'!AM28+'5C1AM_Williams'!AM28+'5C1AN_StLandry'!AM28</f>
        <v>-103</v>
      </c>
      <c r="AO28" s="224">
        <f>'5C1B_DArbonne'!AN28+'5C1A_Madison'!AN28+'5C1C_IntlHigh'!AN28+'5C3_UnvView'!AO28+'5C1F_LCCharter'!AN28+'5C1E_LFNO'!AN28+'5C1D_NOMMA'!AN28+'5C1AE_NobleMinds'!AN28+'5C1J_JCFAEast'!AN28+'5C1Q_Advantage'!AN28+'5C1AF_JCFA-Laf'!AN28+'5C1W_Willow'!AN28+'5C1Z_LincolnPrep'!AN28+'5C1R_Iberville'!AN28+'5C1N_Delta'!AN28+'5C1S_LCColPrep'!AN28+'5C1T_Northeast'!AN28+'5C1U_AcadianaRen'!AN28+'5C1I_LAKey'!AN28+'5C1V_LafRen'!AN28+'5C1O_Impact'!AN28+'5C2_LAVCA'!AO28+'5C1H_Southwest'!AN28+'5C1G_JSClark'!AN28+'5C1Y_GEOPrep'!AN28+'5C1AI_Harmony'!AN28+'5C1AJ_Athlos'!AN28+'5C1AG_Collegiate'!AN28+'5C1M_GEOMidCity'!AN28+'5C1AK_NxtGen'!AN28+'5C1AL_RedRiver'!AN28+'5C1AM_Williams'!AN28+'5C1AN_StLandry'!AN28</f>
        <v>0</v>
      </c>
      <c r="AP28" s="225">
        <f>'5C1B_DArbonne'!AO28+'5C1A_Madison'!AO28+'5C1C_IntlHigh'!AO28+'5C3_UnvView'!AP28+'5C1F_LCCharter'!AO28+'5C1E_LFNO'!AO28+'5C1D_NOMMA'!AO28+'5C1AE_NobleMinds'!AO28+'5C1J_JCFAEast'!AO28+'5C1Q_Advantage'!AO28+'5C1AF_JCFA-Laf'!AO28+'5C1W_Willow'!AO28+'5C1Z_LincolnPrep'!AO28+'5C1R_Iberville'!AO28+'5C1N_Delta'!AO28+'5C1S_LCColPrep'!AO28+'5C1T_Northeast'!AO28+'5C1U_AcadianaRen'!AO28+'5C1I_LAKey'!AO28+'5C1V_LafRen'!AO28+'5C1O_Impact'!AO28+'5C2_LAVCA'!AP28+'5C1H_Southwest'!AO28+'5C1G_JSClark'!AO28+'5C1Y_GEOPrep'!AO28+'5C1AI_Harmony'!AO28+'5C1AJ_Athlos'!AO28+'5C1AG_Collegiate'!AO28+'5C1M_GEOMidCity'!AO28+'5C1AK_NxtGen'!AO28+'5C1AL_RedRiver'!AO28+'5C1AM_Williams'!AO28+'5C1AN_StLandry'!AO28</f>
        <v>0</v>
      </c>
      <c r="AQ28" s="224">
        <f>'5C1B_DArbonne'!AP28+'5C1A_Madison'!AP28+'5C1C_IntlHigh'!AP28+'5C3_UnvView'!AQ28+'5C1F_LCCharter'!AP28+'5C1E_LFNO'!AP28+'5C1D_NOMMA'!AP28+'5C1AE_NobleMinds'!AP28+'5C1J_JCFAEast'!AP28+'5C1Q_Advantage'!AP28+'5C1AF_JCFA-Laf'!AP28+'5C1W_Willow'!AP28+'5C1Z_LincolnPrep'!AP28+'5C1R_Iberville'!AP28+'5C1N_Delta'!AP28+'5C1S_LCColPrep'!AP28+'5C1T_Northeast'!AP28+'5C1U_AcadianaRen'!AP28+'5C1I_LAKey'!AP28+'5C1V_LafRen'!AP28+'5C1O_Impact'!AP28+'5C2_LAVCA'!AQ28+'5C1H_Southwest'!AP28+'5C1G_JSClark'!AP28+'5C1Y_GEOPrep'!AP28+'5C1AI_Harmony'!AP28+'5C1AJ_Athlos'!AP28+'5C1AG_Collegiate'!AP28+'5C1M_GEOMidCity'!AP28+'5C1AK_NxtGen'!AP28+'5C1AL_RedRiver'!AP28+'5C1AM_Williams'!AP28+'5C1AN_StLandry'!AP28</f>
        <v>41245</v>
      </c>
      <c r="AR28" s="225">
        <f>'5C1B_DArbonne'!AQ28+'5C1A_Madison'!AQ28+'5C1C_IntlHigh'!AQ28+'5C3_UnvView'!AR28+'5C1F_LCCharter'!AQ28+'5C1E_LFNO'!AQ28+'5C1D_NOMMA'!AQ28+'5C1AE_NobleMinds'!AQ28+'5C1J_JCFAEast'!AQ28+'5C1Q_Advantage'!AQ28+'5C1AF_JCFA-Laf'!AQ28+'5C1W_Willow'!AQ28+'5C1Z_LincolnPrep'!AQ28+'5C1R_Iberville'!AQ28+'5C1N_Delta'!AQ28+'5C1S_LCColPrep'!AQ28+'5C1T_Northeast'!AQ28+'5C1U_AcadianaRen'!AQ28+'5C1I_LAKey'!AQ28+'5C1V_LafRen'!AQ28+'5C1O_Impact'!AQ28+'5C2_LAVCA'!AR28+'5C1H_Southwest'!AQ28+'5C1G_JSClark'!AQ28+'5C1Y_GEOPrep'!AQ28+'5C1AI_Harmony'!AQ28+'5C1AJ_Athlos'!AQ28+'5C1AG_Collegiate'!AQ28+'5C1M_GEOMidCity'!AQ28+'5C1AK_NxtGen'!AQ28+'5C1AL_RedRiver'!AQ28+'5C1AM_Williams'!AQ28+'5C1AN_StLandry'!AQ28</f>
        <v>0</v>
      </c>
      <c r="AS28" s="225">
        <f>'5C1B_DArbonne'!AR28+'5C1A_Madison'!AR28+'5C1C_IntlHigh'!AR28+'5C3_UnvView'!AS28+'5C1F_LCCharter'!AR28+'5C1E_LFNO'!AR28+'5C1D_NOMMA'!AR28+'5C1AE_NobleMinds'!AR28+'5C1J_JCFAEast'!AR28+'5C1Q_Advantage'!AR28+'5C1AF_JCFA-Laf'!AR28+'5C1W_Willow'!AR28+'5C1Z_LincolnPrep'!AR28+'5C1R_Iberville'!AR28+'5C1N_Delta'!AR28+'5C1S_LCColPrep'!AR28+'5C1T_Northeast'!AR28+'5C1U_AcadianaRen'!AR28+'5C1I_LAKey'!AR28+'5C1V_LafRen'!AR28+'5C1O_Impact'!AR28+'5C2_LAVCA'!AS28+'5C1H_Southwest'!AR28+'5C1G_JSClark'!AR28+'5C1Y_GEOPrep'!AR28+'5C1AI_Harmony'!AR28+'5C1AJ_Athlos'!AR28+'5C1AG_Collegiate'!AR28+'5C1M_GEOMidCity'!AR28+'5C1AK_NxtGen'!AR28+'5C1AL_RedRiver'!AR28+'5C1AM_Williams'!AR28+'5C1AN_StLandry'!AR28</f>
        <v>0</v>
      </c>
      <c r="AT28" s="224">
        <f>'5C1B_DArbonne'!AS28+'5C1A_Madison'!AS28+'5C1C_IntlHigh'!AS28+'5C3_UnvView'!AT28+'5C1F_LCCharter'!AS28+'5C1E_LFNO'!AS28+'5C1D_NOMMA'!AS28+'5C1AE_NobleMinds'!AS28+'5C1J_JCFAEast'!AS28+'5C1Q_Advantage'!AS28+'5C1AF_JCFA-Laf'!AS28+'5C1W_Willow'!AS28+'5C1Z_LincolnPrep'!AS28+'5C1R_Iberville'!AS28+'5C1N_Delta'!AS28+'5C1S_LCColPrep'!AS28+'5C1T_Northeast'!AS28+'5C1U_AcadianaRen'!AS28+'5C1I_LAKey'!AS28+'5C1V_LafRen'!AS28+'5C1O_Impact'!AS28+'5C2_LAVCA'!AT28+'5C1H_Southwest'!AS28+'5C1G_JSClark'!AS28+'5C1Y_GEOPrep'!AS28+'5C1AI_Harmony'!AS28+'5C1AJ_Athlos'!AS28+'5C1AG_Collegiate'!AS28+'5C1M_GEOMidCity'!AS28+'5C1AK_NxtGen'!AS28+'5C1AL_RedRiver'!AS28+'5C1AM_Williams'!AS28+'5C1AN_StLandry'!AS28</f>
        <v>2912</v>
      </c>
      <c r="AU28" s="802">
        <f t="shared" si="2"/>
        <v>41245</v>
      </c>
      <c r="AV28" s="803">
        <f t="shared" si="3"/>
        <v>2912</v>
      </c>
      <c r="AW28" s="217">
        <f>'5C1B_DArbonne'!AV28+'5C1A_Madison'!AV28+'5C1C_IntlHigh'!AV28+'5C3_UnvView'!AW28+'5C1F_LCCharter'!AV28+'5C1E_LFNO'!AV28+'5C1D_NOMMA'!AV28+'5C1AE_NobleMinds'!AV28+'5C1J_JCFAEast'!AV28+'5C1Q_Advantage'!AV28+'5C1AF_JCFA-Laf'!AV28+'5C1W_Willow'!AV28+'5C1Z_LincolnPrep'!AV28+'5C1R_Iberville'!AV28+'5C1N_Delta'!AV28+'5C1S_LCColPrep'!AV28+'5C1T_Northeast'!AV28+'5C1U_AcadianaRen'!AV28+'5C1I_LAKey'!AV28+'5C1V_LafRen'!AV28+'5C1O_Impact'!AV28+'5C2_LAVCA'!AW28+'5C1H_Southwest'!AV28+'5C1G_JSClark'!AV28+'5C1Y_GEOPrep'!AV28+'5C1AI_Harmony'!AV28+'5C1AJ_Athlos'!AV28+'5C1AG_Collegiate'!AV28+'5C1M_GEOMidCity'!AV28+'5C1AK_NxtGen'!AV28+'5C1AL_RedRiver'!AV28+'5C1AM_Williams'!AV28+'5C1AN_StLandry'!AV28</f>
        <v>103</v>
      </c>
      <c r="AX28" s="217"/>
      <c r="AY28" s="217">
        <f t="shared" si="4"/>
        <v>103</v>
      </c>
    </row>
    <row r="29" spans="1:51" ht="16.149999999999999" customHeight="1" x14ac:dyDescent="0.2">
      <c r="A29" s="421">
        <v>23</v>
      </c>
      <c r="B29" s="214" t="s">
        <v>27</v>
      </c>
      <c r="C29" s="215">
        <f>'5C1B_DArbonne'!C29+'5C1A_Madison'!C29+'5C1C_IntlHigh'!C29+'5C3_UnvView'!C29+'5C1F_LCCharter'!C29+'5C1E_LFNO'!C29+'5C1D_NOMMA'!C29+'5C1AE_NobleMinds'!C29+'5C1J_JCFAEast'!C29+'5C1Q_Advantage'!C29+'5C1AF_JCFA-Laf'!C29+'5C1W_Willow'!C29+'5C1Z_LincolnPrep'!C29+'5C1R_Iberville'!C29+'5C1N_Delta'!C29+'5C1S_LCColPrep'!C29+'5C1T_Northeast'!C29+'5C1U_AcadianaRen'!C29+'5C1I_LAKey'!C29+'5C1V_LafRen'!C29+'5C1O_Impact'!C29+'5C2_LAVCA'!C29+'5C1H_Southwest'!C29+'5C1G_JSClark'!C29+'5C1Y_GEOPrep'!C29+'5C1AI_Harmony'!C29+'5C1AJ_Athlos'!C29+'5C1AG_Collegiate'!C29+'5C1M_GEOMidCity'!C29+'5C1AK_NxtGen'!C29+'5C1AL_RedRiver'!C29+'5C1AM_Williams'!C29+'5C1AN_StLandry'!C29</f>
        <v>0</v>
      </c>
      <c r="D29" s="216">
        <f>'9_Per Pupil Summary'!H28</f>
        <v>4821.5177151353882</v>
      </c>
      <c r="E29" s="217">
        <f>'5C1B_DArbonne'!E29+'5C1A_Madison'!E29+'5C1C_IntlHigh'!E29+'5C3_UnvView'!E29+'5C1F_LCCharter'!E29+'5C1E_LFNO'!E29+'5C1D_NOMMA'!E29+'5C1AE_NobleMinds'!E29+'5C1J_JCFAEast'!E29+'5C1Q_Advantage'!E29+'5C1AF_JCFA-Laf'!E29+'5C1W_Willow'!E29+'5C1Z_LincolnPrep'!E29+'5C1R_Iberville'!E29+'5C1N_Delta'!E29+'5C1S_LCColPrep'!E29+'5C1T_Northeast'!E29+'5C1U_AcadianaRen'!E29+'5C1I_LAKey'!E29+'5C1V_LafRen'!E29+'5C1O_Impact'!E29+'5C2_LAVCA'!E29+'5C1H_Southwest'!E29+'5C1G_JSClark'!E29+'5C1Y_GEOPrep'!E29+'5C1AI_Harmony'!E29+'5C1AJ_Athlos'!E29+'5C1AG_Collegiate'!E29+'5C1M_GEOMidCity'!E29+'5C1AK_NxtGen'!E29+'5C1AL_RedRiver'!E29+'5C1AM_Williams'!E29+'5C1AN_StLandry'!E29</f>
        <v>0</v>
      </c>
      <c r="F29" s="218">
        <f>'5C1B_DArbonne'!F29+'5C1A_Madison'!F29+'5C1C_IntlHigh'!F29+'5C3_UnvView'!F29+'5C1F_LCCharter'!F29+'5C1E_LFNO'!F29+'5C1D_NOMMA'!F29+'5C1AE_NobleMinds'!F29+'5C1J_JCFAEast'!F29+'5C1Q_Advantage'!F29+'5C1AF_JCFA-Laf'!F29+'5C1W_Willow'!F29+'5C1Z_LincolnPrep'!F29+'5C1R_Iberville'!F29+'5C1N_Delta'!F29+'5C1S_LCColPrep'!F29+'5C1T_Northeast'!F29+'5C1U_AcadianaRen'!F29+'5C1I_LAKey'!F29+'5C1V_LafRen'!F29+'5C1O_Impact'!F29+'5C2_LAVCA'!F29+'5C1H_Southwest'!F29+'5C1G_JSClark'!F29+'5C1Y_GEOPrep'!F29+'5C1AI_Harmony'!F29+'5C1AJ_Athlos'!F29+'5C1AG_Collegiate'!F29+'5C1M_GEOMidCity'!F29+'5C1AK_NxtGen'!F29+'5C1AL_RedRiver'!F29+'5C1AM_Williams'!F29+'5C1AN_StLandry'!F29</f>
        <v>0</v>
      </c>
      <c r="G29" s="216">
        <f>'9_Per Pupil Summary'!I28</f>
        <v>642.74770440791849</v>
      </c>
      <c r="H29" s="217">
        <f>'5C1B_DArbonne'!H29+'5C1A_Madison'!H29+'5C1C_IntlHigh'!H29+'5C3_UnvView'!H29+'5C1F_LCCharter'!H29+'5C1E_LFNO'!H29+'5C1D_NOMMA'!H29+'5C1AE_NobleMinds'!H29+'5C1J_JCFAEast'!H29+'5C1Q_Advantage'!H29+'5C1AF_JCFA-Laf'!H29+'5C1W_Willow'!H29+'5C1Z_LincolnPrep'!H29+'5C1R_Iberville'!H29+'5C1N_Delta'!H29+'5C1S_LCColPrep'!H29+'5C1T_Northeast'!H29+'5C1U_AcadianaRen'!H29+'5C1I_LAKey'!H29+'5C1V_LafRen'!H29+'5C1O_Impact'!H29+'5C2_LAVCA'!H29+'5C1H_Southwest'!H29+'5C1G_JSClark'!H29+'5C1Y_GEOPrep'!H29+'5C1AI_Harmony'!H29+'5C1AJ_Athlos'!H29+'5C1AG_Collegiate'!H29+'5C1M_GEOMidCity'!H29+'5C1AK_NxtGen'!H29+'5C1AL_RedRiver'!H29+'5C1AM_Williams'!H29+'5C1AN_StLandry'!H29</f>
        <v>0</v>
      </c>
      <c r="I29" s="218">
        <f>'5C1B_DArbonne'!I29+'5C1A_Madison'!I29+'5C1C_IntlHigh'!I29+'5C3_UnvView'!I29+'5C1F_LCCharter'!I29+'5C1E_LFNO'!I29+'5C1D_NOMMA'!I29+'5C1AE_NobleMinds'!I29+'5C1J_JCFAEast'!I29+'5C1Q_Advantage'!I29+'5C1AF_JCFA-Laf'!I29+'5C1W_Willow'!I29+'5C1Z_LincolnPrep'!I29+'5C1R_Iberville'!I29+'5C1N_Delta'!I29+'5C1S_LCColPrep'!I29+'5C1T_Northeast'!I29+'5C1U_AcadianaRen'!I29+'5C1I_LAKey'!I29+'5C1V_LafRen'!I29+'5C1O_Impact'!I29+'5C2_LAVCA'!I29+'5C1H_Southwest'!I29+'5C1G_JSClark'!I29+'5C1Y_GEOPrep'!I29+'5C1AI_Harmony'!I29+'5C1AJ_Athlos'!I29+'5C1AG_Collegiate'!I29+'5C1M_GEOMidCity'!I29+'5C1AK_NxtGen'!I29+'5C1AL_RedRiver'!I29+'5C1AM_Williams'!I29+'5C1AN_StLandry'!I29</f>
        <v>0</v>
      </c>
      <c r="J29" s="216">
        <f>'9_Per Pupil Summary'!J28</f>
        <v>175.29482847488683</v>
      </c>
      <c r="K29" s="217">
        <f>'5C1B_DArbonne'!K29+'5C1A_Madison'!K29+'5C1C_IntlHigh'!K29+'5C3_UnvView'!K29+'5C1F_LCCharter'!K29+'5C1E_LFNO'!K29+'5C1D_NOMMA'!K29+'5C1AE_NobleMinds'!K29+'5C1J_JCFAEast'!K29+'5C1Q_Advantage'!K29+'5C1AF_JCFA-Laf'!K29+'5C1W_Willow'!K29+'5C1Z_LincolnPrep'!K29+'5C1R_Iberville'!K29+'5C1N_Delta'!K29+'5C1S_LCColPrep'!K29+'5C1T_Northeast'!K29+'5C1U_AcadianaRen'!K29+'5C1I_LAKey'!K29+'5C1V_LafRen'!K29+'5C1O_Impact'!K29+'5C2_LAVCA'!K29+'5C1H_Southwest'!K29+'5C1G_JSClark'!K29+'5C1Y_GEOPrep'!K29+'5C1AI_Harmony'!K29+'5C1AJ_Athlos'!K29+'5C1AG_Collegiate'!K29+'5C1M_GEOMidCity'!K29+'5C1AK_NxtGen'!K29+'5C1AL_RedRiver'!K29+'5C1AM_Williams'!K29+'5C1AN_StLandry'!K29</f>
        <v>0</v>
      </c>
      <c r="L29" s="218">
        <f>'5C1B_DArbonne'!L29+'5C1A_Madison'!L29+'5C1C_IntlHigh'!L29+'5C3_UnvView'!L29+'5C1F_LCCharter'!L29+'5C1E_LFNO'!L29+'5C1D_NOMMA'!L29+'5C1AE_NobleMinds'!L29+'5C1J_JCFAEast'!L29+'5C1Q_Advantage'!L29+'5C1AF_JCFA-Laf'!L29+'5C1W_Willow'!L29+'5C1Z_LincolnPrep'!L29+'5C1R_Iberville'!L29+'5C1N_Delta'!L29+'5C1S_LCColPrep'!L29+'5C1T_Northeast'!L29+'5C1U_AcadianaRen'!L29+'5C1I_LAKey'!L29+'5C1V_LafRen'!L29+'5C1O_Impact'!L29+'5C2_LAVCA'!L29+'5C1H_Southwest'!L29+'5C1G_JSClark'!L29+'5C1Y_GEOPrep'!L29+'5C1AI_Harmony'!L29+'5C1AJ_Athlos'!L29+'5C1AG_Collegiate'!L29+'5C1M_GEOMidCity'!L29+'5C1AK_NxtGen'!L29+'5C1AL_RedRiver'!L29+'5C1AM_Williams'!L29+'5C1AN_StLandry'!L29</f>
        <v>0</v>
      </c>
      <c r="M29" s="216">
        <f>'9_Per Pupil Summary'!K28</f>
        <v>4382.3707118721713</v>
      </c>
      <c r="N29" s="217">
        <f>'5C1B_DArbonne'!N29+'5C1A_Madison'!N29+'5C1C_IntlHigh'!N29+'5C3_UnvView'!N29+'5C1F_LCCharter'!N29+'5C1E_LFNO'!N29+'5C1D_NOMMA'!N29+'5C1AE_NobleMinds'!N29+'5C1J_JCFAEast'!N29+'5C1Q_Advantage'!N29+'5C1AF_JCFA-Laf'!N29+'5C1W_Willow'!N29+'5C1Z_LincolnPrep'!N29+'5C1R_Iberville'!N29+'5C1N_Delta'!N29+'5C1S_LCColPrep'!N29+'5C1T_Northeast'!N29+'5C1U_AcadianaRen'!N29+'5C1I_LAKey'!N29+'5C1V_LafRen'!N29+'5C1O_Impact'!N29+'5C2_LAVCA'!N29+'5C1H_Southwest'!N29+'5C1G_JSClark'!N29+'5C1Y_GEOPrep'!N29+'5C1AI_Harmony'!N29+'5C1AJ_Athlos'!N29+'5C1AG_Collegiate'!N29+'5C1M_GEOMidCity'!N29+'5C1AK_NxtGen'!N29+'5C1AL_RedRiver'!N29+'5C1AM_Williams'!N29+'5C1AN_StLandry'!N29</f>
        <v>0</v>
      </c>
      <c r="O29" s="218">
        <f>'5C1B_DArbonne'!O29+'5C1A_Madison'!O29+'5C1C_IntlHigh'!O29+'5C3_UnvView'!O29+'5C1F_LCCharter'!O29+'5C1E_LFNO'!O29+'5C1D_NOMMA'!O29+'5C1AE_NobleMinds'!O29+'5C1J_JCFAEast'!O29+'5C1Q_Advantage'!O29+'5C1AF_JCFA-Laf'!O29+'5C1W_Willow'!O29+'5C1Z_LincolnPrep'!O29+'5C1R_Iberville'!O29+'5C1N_Delta'!O29+'5C1S_LCColPrep'!O29+'5C1T_Northeast'!O29+'5C1U_AcadianaRen'!O29+'5C1I_LAKey'!O29+'5C1V_LafRen'!O29+'5C1O_Impact'!O29+'5C2_LAVCA'!O29+'5C1H_Southwest'!O29+'5C1G_JSClark'!O29+'5C1Y_GEOPrep'!O29+'5C1AI_Harmony'!O29+'5C1AJ_Athlos'!O29+'5C1AG_Collegiate'!O29+'5C1M_GEOMidCity'!O29+'5C1AK_NxtGen'!O29+'5C1AL_RedRiver'!O29+'5C1AM_Williams'!O29+'5C1AN_StLandry'!O29</f>
        <v>0</v>
      </c>
      <c r="P29" s="216">
        <f>'9_Per Pupil Summary'!L28</f>
        <v>1752.9482847488687</v>
      </c>
      <c r="Q29" s="217">
        <f>'5C1B_DArbonne'!Q29+'5C1A_Madison'!Q29+'5C1C_IntlHigh'!Q29+'5C3_UnvView'!Q29+'5C1F_LCCharter'!Q29+'5C1E_LFNO'!Q29+'5C1D_NOMMA'!Q29+'5C1AE_NobleMinds'!Q29+'5C1J_JCFAEast'!Q29+'5C1Q_Advantage'!Q29+'5C1AF_JCFA-Laf'!Q29+'5C1W_Willow'!Q29+'5C1Z_LincolnPrep'!Q29+'5C1R_Iberville'!Q29+'5C1N_Delta'!Q29+'5C1S_LCColPrep'!Q29+'5C1T_Northeast'!Q29+'5C1U_AcadianaRen'!Q29+'5C1I_LAKey'!Q29+'5C1V_LafRen'!Q29+'5C1O_Impact'!Q29+'5C2_LAVCA'!Q29+'5C1H_Southwest'!Q29+'5C1G_JSClark'!Q29+'5C1Y_GEOPrep'!Q29+'5C1AI_Harmony'!Q29+'5C1AJ_Athlos'!Q29+'5C1AG_Collegiate'!Q29+'5C1M_GEOMidCity'!Q29+'5C1AK_NxtGen'!Q29+'5C1AL_RedRiver'!Q29+'5C1AM_Williams'!Q29+'5C1AN_StLandry'!Q29</f>
        <v>0</v>
      </c>
      <c r="R29" s="219">
        <f>'5C1B_DArbonne'!R29+'5C1A_Madison'!R29+'5C1C_IntlHigh'!R29+'5C3_UnvView'!R29+'5C1F_LCCharter'!R29+'5C1E_LFNO'!R29+'5C1D_NOMMA'!R29+'5C1AE_NobleMinds'!R29+'5C1J_JCFAEast'!R29+'5C1Q_Advantage'!R29+'5C1AF_JCFA-Laf'!R29+'5C1W_Willow'!R29+'5C1Z_LincolnPrep'!R29+'5C1R_Iberville'!R29+'5C1N_Delta'!R29+'5C1S_LCColPrep'!R29+'5C1T_Northeast'!R29+'5C1U_AcadianaRen'!R29+'5C1I_LAKey'!R29+'5C1V_LafRen'!R29+'5C1O_Impact'!R29+'5C2_LAVCA'!R29+'5C1H_Southwest'!R29+'5C1G_JSClark'!R29+'5C1Y_GEOPrep'!R29+'5C1AI_Harmony'!R29+'5C1AJ_Athlos'!R29+'5C1AG_Collegiate'!R29+'5C1M_GEOMidCity'!R29+'5C1AK_NxtGen'!R29+'5C1AL_RedRiver'!R29+'5C1AM_Williams'!R29+'5C1AN_StLandry'!R29</f>
        <v>1170836</v>
      </c>
      <c r="S29" s="884">
        <f>'5C3_UnvView'!S29+'5C2_LAVCA'!S29</f>
        <v>53874</v>
      </c>
      <c r="T29" s="216">
        <f>'5C1B_DArbonne'!S29+'5C1A_Madison'!S29+'5C1C_IntlHigh'!S29+'5C3_UnvView'!T29+'5C1F_LCCharter'!S29+'5C1E_LFNO'!S29+'5C1D_NOMMA'!S29+'5C1AE_NobleMinds'!S29+'5C1J_JCFAEast'!S29+'5C1Q_Advantage'!S29+'5C1AF_JCFA-Laf'!S29+'5C1W_Willow'!S29+'5C1Z_LincolnPrep'!S29+'5C1R_Iberville'!S29+'5C1N_Delta'!S29+'5C1S_LCColPrep'!S29+'5C1T_Northeast'!S29+'5C1U_AcadianaRen'!S29+'5C1I_LAKey'!S29+'5C1V_LafRen'!S29+'5C1O_Impact'!S29+'5C2_LAVCA'!T29+'5C1H_Southwest'!S29+'5C1G_JSClark'!S29+'5C1Y_GEOPrep'!S29+'5C1AI_Harmony'!S29+'5C1AJ_Athlos'!S29+'5C1AG_Collegiate'!S29+'5C1M_GEOMidCity'!S29+'5C1AK_NxtGen'!S29+'5C1AL_RedRiver'!S29+'5C1AM_Williams'!S29+'5C1AN_StLandry'!S29</f>
        <v>8787</v>
      </c>
      <c r="U29" s="216">
        <f>'5C1B_DArbonne'!T29+'5C1A_Madison'!T29+'5C1C_IntlHigh'!T29+'5C3_UnvView'!U29+'5C1F_LCCharter'!T29+'5C1E_LFNO'!T29+'5C1D_NOMMA'!T29+'5C1AE_NobleMinds'!T29+'5C1J_JCFAEast'!T29+'5C1Q_Advantage'!T29+'5C1AF_JCFA-Laf'!T29+'5C1W_Willow'!T29+'5C1Z_LincolnPrep'!T29+'5C1R_Iberville'!T29+'5C1N_Delta'!T29+'5C1S_LCColPrep'!T29+'5C1T_Northeast'!T29+'5C1U_AcadianaRen'!T29+'5C1I_LAKey'!T29+'5C1V_LafRen'!T29+'5C1O_Impact'!T29+'5C2_LAVCA'!U29+'5C1H_Southwest'!T29+'5C1G_JSClark'!T29+'5C1Y_GEOPrep'!T29+'5C1AI_Harmony'!T29+'5C1AJ_Athlos'!T29+'5C1AG_Collegiate'!T29+'5C1M_GEOMidCity'!T29+'5C1AK_NxtGen'!T29+'5C1AL_RedRiver'!T29+'5C1AM_Williams'!T29+'5C1AN_StLandry'!T29</f>
        <v>0</v>
      </c>
      <c r="V29" s="220">
        <f>'5C1B_DArbonne'!U29+'5C1A_Madison'!U29+'5C1C_IntlHigh'!U29+'5C3_UnvView'!V29+'5C1F_LCCharter'!U29+'5C1E_LFNO'!U29+'5C1D_NOMMA'!U29+'5C1AE_NobleMinds'!U29+'5C1J_JCFAEast'!U29+'5C1Q_Advantage'!U29+'5C1AF_JCFA-Laf'!U29+'5C1W_Willow'!U29+'5C1Z_LincolnPrep'!U29+'5C1R_Iberville'!U29+'5C1N_Delta'!U29+'5C1S_LCColPrep'!U29+'5C1T_Northeast'!U29+'5C1U_AcadianaRen'!U29+'5C1I_LAKey'!U29+'5C1V_LafRen'!U29+'5C1O_Impact'!U29+'5C2_LAVCA'!V29+'5C1H_Southwest'!U29+'5C1G_JSClark'!U29+'5C1Y_GEOPrep'!U29+'5C1AI_Harmony'!U29+'5C1AJ_Athlos'!U29+'5C1AG_Collegiate'!U29+'5C1M_GEOMidCity'!U29+'5C1AK_NxtGen'!U29+'5C1AL_RedRiver'!U29+'5C1AM_Williams'!U29+'5C1AN_StLandry'!U29</f>
        <v>0</v>
      </c>
      <c r="W29" s="219">
        <f>'5C1B_DArbonne'!V29+'5C1A_Madison'!V29+'5C1C_IntlHigh'!V29+'5C3_UnvView'!W29+'5C1F_LCCharter'!V29+'5C1E_LFNO'!V29+'5C1D_NOMMA'!V29+'5C1AE_NobleMinds'!V29+'5C1J_JCFAEast'!V29+'5C1Q_Advantage'!V29+'5C1AF_JCFA-Laf'!V29+'5C1W_Willow'!V29+'5C1Z_LincolnPrep'!V29+'5C1R_Iberville'!V29+'5C1N_Delta'!V29+'5C1S_LCColPrep'!V29+'5C1T_Northeast'!V29+'5C1U_AcadianaRen'!V29+'5C1I_LAKey'!V29+'5C1V_LafRen'!V29+'5C1O_Impact'!V29+'5C2_LAVCA'!W29+'5C1H_Southwest'!V29+'5C1G_JSClark'!V29+'5C1Y_GEOPrep'!V29+'5C1AI_Harmony'!V29+'5C1AJ_Athlos'!V29+'5C1AG_Collegiate'!V29+'5C1M_GEOMidCity'!V29+'5C1AK_NxtGen'!V29+'5C1AL_RedRiver'!V29+'5C1AM_Williams'!V29+'5C1AN_StLandry'!V29</f>
        <v>0</v>
      </c>
      <c r="X29" s="217">
        <f>'5C1B_DArbonne'!W29+'5C1A_Madison'!W29+'5C1C_IntlHigh'!W29+'5C3_UnvView'!X29+'5C1F_LCCharter'!W29+'5C1E_LFNO'!W29+'5C1D_NOMMA'!W29+'5C1AE_NobleMinds'!W29+'5C1J_JCFAEast'!W29+'5C1Q_Advantage'!W29+'5C1AF_JCFA-Laf'!W29+'5C1W_Willow'!W29+'5C1Z_LincolnPrep'!W29+'5C1R_Iberville'!W29+'5C1N_Delta'!W29+'5C1S_LCColPrep'!W29+'5C1T_Northeast'!W29+'5C1U_AcadianaRen'!W29+'5C1I_LAKey'!W29+'5C1V_LafRen'!W29+'5C1O_Impact'!W29+'5C2_LAVCA'!X29+'5C1H_Southwest'!W29+'5C1G_JSClark'!W29+'5C1Y_GEOPrep'!W29+'5C1AI_Harmony'!W29+'5C1AJ_Athlos'!W29+'5C1AG_Collegiate'!W29+'5C1M_GEOMidCity'!W29+'5C1AK_NxtGen'!W29+'5C1AL_RedRiver'!W29+'5C1AM_Williams'!W29+'5C1AN_StLandry'!W29</f>
        <v>0</v>
      </c>
      <c r="Y29" s="219">
        <f>'5C1B_DArbonne'!X29+'5C1A_Madison'!X29+'5C1C_IntlHigh'!X29+'5C3_UnvView'!Y29+'5C1F_LCCharter'!X29+'5C1E_LFNO'!X29+'5C1D_NOMMA'!X29+'5C1AE_NobleMinds'!X29+'5C1J_JCFAEast'!X29+'5C1Q_Advantage'!X29+'5C1AF_JCFA-Laf'!X29+'5C1W_Willow'!X29+'5C1Z_LincolnPrep'!X29+'5C1R_Iberville'!X29+'5C1N_Delta'!X29+'5C1S_LCColPrep'!X29+'5C1T_Northeast'!X29+'5C1U_AcadianaRen'!X29+'5C1I_LAKey'!X29+'5C1V_LafRen'!X29+'5C1O_Impact'!X29+'5C2_LAVCA'!Y29+'5C1H_Southwest'!X29+'5C1G_JSClark'!X29+'5C1Y_GEOPrep'!X29+'5C1AI_Harmony'!X29+'5C1AJ_Athlos'!X29+'5C1AG_Collegiate'!X29+'5C1M_GEOMidCity'!X29+'5C1AK_NxtGen'!X29+'5C1AL_RedRiver'!X29+'5C1AM_Williams'!X29+'5C1AN_StLandry'!X29</f>
        <v>0</v>
      </c>
      <c r="Z29" s="216">
        <f>'5C1B_DArbonne'!Y29+'5C1A_Madison'!Y29+'5C1C_IntlHigh'!Y29+'5C3_UnvView'!Z29+'5C1F_LCCharter'!Y29+'5C1E_LFNO'!Y29+'5C1D_NOMMA'!Y29+'5C1AE_NobleMinds'!Y29+'5C1J_JCFAEast'!Y29+'5C1Q_Advantage'!Y29+'5C1AF_JCFA-Laf'!Y29+'5C1W_Willow'!Y29+'5C1Z_LincolnPrep'!Y29+'5C1R_Iberville'!Y29+'5C1N_Delta'!Y29+'5C1S_LCColPrep'!Y29+'5C1T_Northeast'!Y29+'5C1U_AcadianaRen'!Y29+'5C1I_LAKey'!Y29+'5C1V_LafRen'!Y29+'5C1O_Impact'!Y29+'5C2_LAVCA'!Z29+'5C1H_Southwest'!Y29+'5C1G_JSClark'!Y29+'5C1Y_GEOPrep'!Y29+'5C1AI_Harmony'!Y29+'5C1AJ_Athlos'!Y29+'5C1AG_Collegiate'!Y29+'5C1M_GEOMidCity'!Y29+'5C1AK_NxtGen'!Y29+'5C1AL_RedRiver'!Y29+'5C1AM_Williams'!Y29+'5C1AN_StLandry'!Y29</f>
        <v>0</v>
      </c>
      <c r="AA29" s="219">
        <f>'5C1B_DArbonne'!Z29+'5C1A_Madison'!Z29+'5C1C_IntlHigh'!Z29+'5C3_UnvView'!AA29+'5C1F_LCCharter'!Z29+'5C1E_LFNO'!Z29+'5C1D_NOMMA'!Z29+'5C1AE_NobleMinds'!Z29+'5C1J_JCFAEast'!Z29+'5C1Q_Advantage'!Z29+'5C1AF_JCFA-Laf'!Z29+'5C1W_Willow'!Z29+'5C1Z_LincolnPrep'!Z29+'5C1R_Iberville'!Z29+'5C1N_Delta'!Z29+'5C1S_LCColPrep'!Z29+'5C1T_Northeast'!Z29+'5C1U_AcadianaRen'!Z29+'5C1I_LAKey'!Z29+'5C1V_LafRen'!Z29+'5C1O_Impact'!Z29+'5C2_LAVCA'!AA29+'5C1H_Southwest'!Z29+'5C1G_JSClark'!Z29+'5C1Y_GEOPrep'!Z29+'5C1AI_Harmony'!Z29+'5C1AJ_Athlos'!Z29+'5C1AG_Collegiate'!Z29+'5C1M_GEOMidCity'!Z29+'5C1AK_NxtGen'!Z29+'5C1AL_RedRiver'!Z29+'5C1AM_Williams'!Z29+'5C1AN_StLandry'!Z29</f>
        <v>0</v>
      </c>
      <c r="AB29" s="216">
        <f>'5C1B_DArbonne'!AA29+'5C1A_Madison'!AA29+'5C1C_IntlHigh'!AA29+'5C3_UnvView'!AB29+'5C1F_LCCharter'!AA29+'5C1E_LFNO'!AA29+'5C1D_NOMMA'!AA29+'5C1AE_NobleMinds'!AA29+'5C1J_JCFAEast'!AA29+'5C1Q_Advantage'!AA29+'5C1AF_JCFA-Laf'!AA29+'5C1W_Willow'!AA29+'5C1Z_LincolnPrep'!AA29+'5C1R_Iberville'!AA29+'5C1N_Delta'!AA29+'5C1S_LCColPrep'!AA29+'5C1T_Northeast'!AA29+'5C1U_AcadianaRen'!AA29+'5C1I_LAKey'!AA29+'5C1V_LafRen'!AA29+'5C1O_Impact'!AA29+'5C2_LAVCA'!AB29+'5C1H_Southwest'!AA29+'5C1G_JSClark'!AA29+'5C1Y_GEOPrep'!AA29+'5C1AI_Harmony'!AA29+'5C1AJ_Athlos'!AA29+'5C1AG_Collegiate'!AA29+'5C1M_GEOMidCity'!AA29+'5C1AK_NxtGen'!AA29+'5C1AL_RedRiver'!AA29+'5C1AM_Williams'!AA29+'5C1AN_StLandry'!AA29</f>
        <v>0</v>
      </c>
      <c r="AC29" s="216">
        <f>'5C1B_DArbonne'!AB29+'5C1A_Madison'!AB29+'5C1C_IntlHigh'!AB29+'5C3_UnvView'!AC29+'5C1F_LCCharter'!AB29+'5C1E_LFNO'!AB29+'5C1D_NOMMA'!AB29+'5C1AE_NobleMinds'!AB29+'5C1J_JCFAEast'!AB29+'5C1Q_Advantage'!AB29+'5C1AF_JCFA-Laf'!AB29+'5C1W_Willow'!AB29+'5C1Z_LincolnPrep'!AB29+'5C1R_Iberville'!AB29+'5C1N_Delta'!AB29+'5C1S_LCColPrep'!AB29+'5C1T_Northeast'!AB29+'5C1U_AcadianaRen'!AB29+'5C1I_LAKey'!AB29+'5C1V_LafRen'!AB29+'5C1O_Impact'!AB29+'5C2_LAVCA'!AC29+'5C1H_Southwest'!AB29+'5C1G_JSClark'!AB29+'5C1Y_GEOPrep'!AB29+'5C1AI_Harmony'!AB29+'5C1AJ_Athlos'!AB29+'5C1AG_Collegiate'!AB29+'5C1M_GEOMidCity'!AB29+'5C1AK_NxtGen'!AB29+'5C1AL_RedRiver'!AB29+'5C1AM_Williams'!AB29+'5C1AN_StLandry'!AB29</f>
        <v>0</v>
      </c>
      <c r="AD29" s="219">
        <f>'5C1B_DArbonne'!AC29+'5C1A_Madison'!AC29+'5C1C_IntlHigh'!AC29+'5C3_UnvView'!AD29+'5C1F_LCCharter'!AC29+'5C1E_LFNO'!AC29+'5C1D_NOMMA'!AC29+'5C1AE_NobleMinds'!AC29+'5C1J_JCFAEast'!AC29+'5C1Q_Advantage'!AC29+'5C1AF_JCFA-Laf'!AC29+'5C1W_Willow'!AC29+'5C1Z_LincolnPrep'!AC29+'5C1R_Iberville'!AC29+'5C1N_Delta'!AC29+'5C1S_LCColPrep'!AC29+'5C1T_Northeast'!AC29+'5C1U_AcadianaRen'!AC29+'5C1I_LAKey'!AC29+'5C1V_LafRen'!AC29+'5C1O_Impact'!AC29+'5C2_LAVCA'!AD29+'5C1H_Southwest'!AC29+'5C1G_JSClark'!AC29+'5C1Y_GEOPrep'!AC29+'5C1AI_Harmony'!AC29+'5C1AJ_Athlos'!AC29+'5C1AG_Collegiate'!AC29+'5C1M_GEOMidCity'!AC29+'5C1AK_NxtGen'!AC29+'5C1AL_RedRiver'!AC29+'5C1AM_Williams'!AC29+'5C1AN_StLandry'!AC29</f>
        <v>0</v>
      </c>
      <c r="AE29" s="222">
        <f>'5C1B_DArbonne'!AD29+'5C1A_Madison'!AD29+'5C1C_IntlHigh'!AD29+'5C3_UnvView'!AE29+'5C1F_LCCharter'!AD29+'5C1E_LFNO'!AD29+'5C1D_NOMMA'!AD29+'5C1AE_NobleMinds'!AD29+'5C1J_JCFAEast'!AD29+'5C1Q_Advantage'!AD29+'5C1AF_JCFA-Laf'!AD29+'5C1W_Willow'!AD29+'5C1Z_LincolnPrep'!AD29+'5C1R_Iberville'!AD29+'5C1N_Delta'!AD29+'5C1S_LCColPrep'!AD29+'5C1T_Northeast'!AD29+'5C1U_AcadianaRen'!AD29+'5C1I_LAKey'!AD29+'5C1V_LafRen'!AD29+'5C1O_Impact'!AD29+'5C2_LAVCA'!AE29+'5C1H_Southwest'!AD29+'5C1G_JSClark'!AD29+'5C1Y_GEOPrep'!AD29+'5C1AI_Harmony'!AD29+'5C1AJ_Athlos'!AD29+'5C1AG_Collegiate'!AD29+'5C1M_GEOMidCity'!AD29+'5C1AK_NxtGen'!AD29+'5C1AL_RedRiver'!AD29+'5C1AM_Williams'!AD29+'5C1AN_StLandry'!AD29</f>
        <v>0</v>
      </c>
      <c r="AF29" s="223">
        <f>'9_Per Pupil Summary'!N28</f>
        <v>4325</v>
      </c>
      <c r="AG29" s="224">
        <f>'5C1B_DArbonne'!AF29+'5C1A_Madison'!AF29+'5C1C_IntlHigh'!AF29+'5C3_UnvView'!AG29+'5C1F_LCCharter'!AF29+'5C1E_LFNO'!AF29+'5C1D_NOMMA'!AF29+'5C1AE_NobleMinds'!AF29+'5C1J_JCFAEast'!AF29+'5C1Q_Advantage'!AF29+'5C1AF_JCFA-Laf'!AF29+'5C1W_Willow'!AF29+'5C1Z_LincolnPrep'!AF29+'5C1R_Iberville'!AF29+'5C1N_Delta'!AF29+'5C1S_LCColPrep'!AF29+'5C1T_Northeast'!AF29+'5C1U_AcadianaRen'!AF29+'5C1I_LAKey'!AF29+'5C1V_LafRen'!AF29+'5C1O_Impact'!AF29+'5C2_LAVCA'!AG29+'5C1H_Southwest'!AF29+'5C1G_JSClark'!AF29+'5C1Y_GEOPrep'!AF29+'5C1AI_Harmony'!AF29+'5C1AJ_Athlos'!AF29+'5C1AG_Collegiate'!AF29+'5C1M_GEOMidCity'!AF29+'5C1AK_NxtGen'!AF29+'5C1AL_RedRiver'!AF29+'5C1AM_Williams'!AF29+'5C1AN_StLandry'!AF29</f>
        <v>0</v>
      </c>
      <c r="AH29" s="215">
        <f>'5C1B_DArbonne'!AG29+'5C1A_Madison'!AG29+'5C1C_IntlHigh'!AG29+'5C3_UnvView'!AH29+'5C1F_LCCharter'!AG29+'5C1E_LFNO'!AG29+'5C1D_NOMMA'!AG29+'5C1AE_NobleMinds'!AG29+'5C1J_JCFAEast'!AG29+'5C1Q_Advantage'!AG29+'5C1AF_JCFA-Laf'!AG29+'5C1W_Willow'!AG29+'5C1Z_LincolnPrep'!AG29+'5C1R_Iberville'!AG29+'5C1N_Delta'!AG29+'5C1S_LCColPrep'!AG29+'5C1T_Northeast'!AG29+'5C1U_AcadianaRen'!AG29+'5C1I_LAKey'!AG29+'5C1V_LafRen'!AG29+'5C1O_Impact'!AG29+'5C2_LAVCA'!AH29+'5C1H_Southwest'!AG29+'5C1G_JSClark'!AG29+'5C1Y_GEOPrep'!AG29+'5C1AI_Harmony'!AG29+'5C1AJ_Athlos'!AG29+'5C1AG_Collegiate'!AG29+'5C1M_GEOMidCity'!AG29+'5C1AK_NxtGen'!AG29+'5C1AL_RedRiver'!AG29+'5C1AM_Williams'!AG29+'5C1AN_StLandry'!AG29</f>
        <v>0</v>
      </c>
      <c r="AI29" s="223">
        <f>'5C1B_DArbonne'!AH29+'5C1A_Madison'!AH29+'5C1C_IntlHigh'!AH29+'5C3_UnvView'!AI29+'5C1F_LCCharter'!AH29+'5C1E_LFNO'!AH29+'5C1D_NOMMA'!AH29+'5C1AE_NobleMinds'!AH29+'5C1J_JCFAEast'!AH29+'5C1Q_Advantage'!AH29+'5C1AF_JCFA-Laf'!AH29+'5C1W_Willow'!AH29+'5C1Z_LincolnPrep'!AH29+'5C1R_Iberville'!AH29+'5C1N_Delta'!AH29+'5C1S_LCColPrep'!AH29+'5C1T_Northeast'!AH29+'5C1U_AcadianaRen'!AH29+'5C1I_LAKey'!AH29+'5C1V_LafRen'!AH29+'5C1O_Impact'!AH29+'5C2_LAVCA'!AI29+'5C1H_Southwest'!AH29+'5C1G_JSClark'!AH29+'5C1Y_GEOPrep'!AH29+'5C1AI_Harmony'!AH29+'5C1AJ_Athlos'!AH29+'5C1AG_Collegiate'!AH29+'5C1M_GEOMidCity'!AH29+'5C1AK_NxtGen'!AH29+'5C1AL_RedRiver'!AH29+'5C1AM_Williams'!AH29+'5C1AN_StLandry'!AH29</f>
        <v>0</v>
      </c>
      <c r="AJ29" s="215">
        <f>'5C1B_DArbonne'!AI29+'5C1A_Madison'!AI29+'5C1C_IntlHigh'!AI29+'5C3_UnvView'!AJ29+'5C1F_LCCharter'!AI29+'5C1E_LFNO'!AI29+'5C1D_NOMMA'!AI29+'5C1AE_NobleMinds'!AI29+'5C1J_JCFAEast'!AI29+'5C1Q_Advantage'!AI29+'5C1AF_JCFA-Laf'!AI29+'5C1W_Willow'!AI29+'5C1Z_LincolnPrep'!AI29+'5C1R_Iberville'!AI29+'5C1N_Delta'!AI29+'5C1S_LCColPrep'!AI29+'5C1T_Northeast'!AI29+'5C1U_AcadianaRen'!AI29+'5C1I_LAKey'!AI29+'5C1V_LafRen'!AI29+'5C1O_Impact'!AI29+'5C2_LAVCA'!AJ29+'5C1H_Southwest'!AI29+'5C1G_JSClark'!AI29+'5C1Y_GEOPrep'!AI29+'5C1AI_Harmony'!AI29+'5C1AJ_Athlos'!AI29+'5C1AG_Collegiate'!AI29+'5C1M_GEOMidCity'!AI29+'5C1AK_NxtGen'!AI29+'5C1AL_RedRiver'!AI29+'5C1AM_Williams'!AI29+'5C1AN_StLandry'!AI29</f>
        <v>0</v>
      </c>
      <c r="AK29" s="225">
        <f>'5C1B_DArbonne'!AJ29+'5C1A_Madison'!AJ29+'5C1C_IntlHigh'!AJ29+'5C3_UnvView'!AK29+'5C1F_LCCharter'!AJ29+'5C1E_LFNO'!AJ29+'5C1D_NOMMA'!AJ29+'5C1AE_NobleMinds'!AJ29+'5C1J_JCFAEast'!AJ29+'5C1Q_Advantage'!AJ29+'5C1AF_JCFA-Laf'!AJ29+'5C1W_Willow'!AJ29+'5C1Z_LincolnPrep'!AJ29+'5C1R_Iberville'!AJ29+'5C1N_Delta'!AJ29+'5C1S_LCColPrep'!AJ29+'5C1T_Northeast'!AJ29+'5C1U_AcadianaRen'!AJ29+'5C1I_LAKey'!AJ29+'5C1V_LafRen'!AJ29+'5C1O_Impact'!AJ29+'5C2_LAVCA'!AK29+'5C1H_Southwest'!AJ29+'5C1G_JSClark'!AJ29+'5C1Y_GEOPrep'!AJ29+'5C1AI_Harmony'!AJ29+'5C1AJ_Athlos'!AJ29+'5C1AG_Collegiate'!AJ29+'5C1M_GEOMidCity'!AJ29+'5C1AK_NxtGen'!AJ29+'5C1AL_RedRiver'!AJ29+'5C1AM_Williams'!AJ29+'5C1AN_StLandry'!AJ29</f>
        <v>0</v>
      </c>
      <c r="AL29" s="226">
        <f>'5C1B_DArbonne'!AK29+'5C1A_Madison'!AK29+'5C1C_IntlHigh'!AK29+'5C3_UnvView'!AL29+'5C1F_LCCharter'!AK29+'5C1E_LFNO'!AK29+'5C1D_NOMMA'!AK29+'5C1AE_NobleMinds'!AK29+'5C1J_JCFAEast'!AK29+'5C1Q_Advantage'!AK29+'5C1AF_JCFA-Laf'!AK29+'5C1W_Willow'!AK29+'5C1Z_LincolnPrep'!AK29+'5C1R_Iberville'!AK29+'5C1N_Delta'!AK29+'5C1S_LCColPrep'!AK29+'5C1T_Northeast'!AK29+'5C1U_AcadianaRen'!AK29+'5C1I_LAKey'!AK29+'5C1V_LafRen'!AK29+'5C1O_Impact'!AK29+'5C2_LAVCA'!AL29+'5C1H_Southwest'!AK29+'5C1G_JSClark'!AK29+'5C1Y_GEOPrep'!AK29+'5C1AI_Harmony'!AK29+'5C1AJ_Athlos'!AK29+'5C1AG_Collegiate'!AK29+'5C1M_GEOMidCity'!AK29+'5C1AK_NxtGen'!AK29+'5C1AL_RedRiver'!AK29+'5C1AM_Williams'!AK29+'5C1AN_StLandry'!AK29</f>
        <v>0</v>
      </c>
      <c r="AM29" s="224">
        <f>'5C1B_DArbonne'!AL29+'5C1A_Madison'!AL29+'5C1C_IntlHigh'!AL29+'5C3_UnvView'!AM29+'5C1F_LCCharter'!AL29+'5C1E_LFNO'!AL29+'5C1D_NOMMA'!AL29+'5C1AE_NobleMinds'!AL29+'5C1J_JCFAEast'!AL29+'5C1Q_Advantage'!AL29+'5C1AF_JCFA-Laf'!AL29+'5C1W_Willow'!AL29+'5C1Z_LincolnPrep'!AL29+'5C1R_Iberville'!AL29+'5C1N_Delta'!AL29+'5C1S_LCColPrep'!AL29+'5C1T_Northeast'!AL29+'5C1U_AcadianaRen'!AL29+'5C1I_LAKey'!AL29+'5C1V_LafRen'!AL29+'5C1O_Impact'!AL29+'5C2_LAVCA'!AM29+'5C1H_Southwest'!AL29+'5C1G_JSClark'!AL29+'5C1Y_GEOPrep'!AL29+'5C1AI_Harmony'!AL29+'5C1AJ_Athlos'!AL29+'5C1AG_Collegiate'!AL29+'5C1M_GEOMidCity'!AL29+'5C1AK_NxtGen'!AL29+'5C1AL_RedRiver'!AL29+'5C1AM_Williams'!AL29+'5C1AN_StLandry'!AL29</f>
        <v>982640</v>
      </c>
      <c r="AN29" s="227">
        <f>'5C1B_DArbonne'!AM29+'5C1A_Madison'!AM29+'5C1C_IntlHigh'!AM29+'5C3_UnvView'!AN29+'5C1F_LCCharter'!AM29+'5C1E_LFNO'!AM29+'5C1D_NOMMA'!AM29+'5C1AE_NobleMinds'!AM29+'5C1J_JCFAEast'!AM29+'5C1Q_Advantage'!AM29+'5C1AF_JCFA-Laf'!AM29+'5C1W_Willow'!AM29+'5C1Z_LincolnPrep'!AM29+'5C1R_Iberville'!AM29+'5C1N_Delta'!AM29+'5C1S_LCColPrep'!AM29+'5C1T_Northeast'!AM29+'5C1U_AcadianaRen'!AM29+'5C1I_LAKey'!AM29+'5C1V_LafRen'!AM29+'5C1O_Impact'!AM29+'5C2_LAVCA'!AN29+'5C1H_Southwest'!AM29+'5C1G_JSClark'!AM29+'5C1Y_GEOPrep'!AM29+'5C1AI_Harmony'!AM29+'5C1AJ_Athlos'!AM29+'5C1AG_Collegiate'!AM29+'5C1M_GEOMidCity'!AM29+'5C1AK_NxtGen'!AM29+'5C1AL_RedRiver'!AM29+'5C1AM_Williams'!AM29+'5C1AN_StLandry'!AM29</f>
        <v>-954</v>
      </c>
      <c r="AO29" s="224">
        <f>'5C1B_DArbonne'!AN29+'5C1A_Madison'!AN29+'5C1C_IntlHigh'!AN29+'5C3_UnvView'!AO29+'5C1F_LCCharter'!AN29+'5C1E_LFNO'!AN29+'5C1D_NOMMA'!AN29+'5C1AE_NobleMinds'!AN29+'5C1J_JCFAEast'!AN29+'5C1Q_Advantage'!AN29+'5C1AF_JCFA-Laf'!AN29+'5C1W_Willow'!AN29+'5C1Z_LincolnPrep'!AN29+'5C1R_Iberville'!AN29+'5C1N_Delta'!AN29+'5C1S_LCColPrep'!AN29+'5C1T_Northeast'!AN29+'5C1U_AcadianaRen'!AN29+'5C1I_LAKey'!AN29+'5C1V_LafRen'!AN29+'5C1O_Impact'!AN29+'5C2_LAVCA'!AO29+'5C1H_Southwest'!AN29+'5C1G_JSClark'!AN29+'5C1Y_GEOPrep'!AN29+'5C1AI_Harmony'!AN29+'5C1AJ_Athlos'!AN29+'5C1AG_Collegiate'!AN29+'5C1M_GEOMidCity'!AN29+'5C1AK_NxtGen'!AN29+'5C1AL_RedRiver'!AN29+'5C1AM_Williams'!AN29+'5C1AN_StLandry'!AN29</f>
        <v>0</v>
      </c>
      <c r="AP29" s="225">
        <f>'5C1B_DArbonne'!AO29+'5C1A_Madison'!AO29+'5C1C_IntlHigh'!AO29+'5C3_UnvView'!AP29+'5C1F_LCCharter'!AO29+'5C1E_LFNO'!AO29+'5C1D_NOMMA'!AO29+'5C1AE_NobleMinds'!AO29+'5C1J_JCFAEast'!AO29+'5C1Q_Advantage'!AO29+'5C1AF_JCFA-Laf'!AO29+'5C1W_Willow'!AO29+'5C1Z_LincolnPrep'!AO29+'5C1R_Iberville'!AO29+'5C1N_Delta'!AO29+'5C1S_LCColPrep'!AO29+'5C1T_Northeast'!AO29+'5C1U_AcadianaRen'!AO29+'5C1I_LAKey'!AO29+'5C1V_LafRen'!AO29+'5C1O_Impact'!AO29+'5C2_LAVCA'!AP29+'5C1H_Southwest'!AO29+'5C1G_JSClark'!AO29+'5C1Y_GEOPrep'!AO29+'5C1AI_Harmony'!AO29+'5C1AJ_Athlos'!AO29+'5C1AG_Collegiate'!AO29+'5C1M_GEOMidCity'!AO29+'5C1AK_NxtGen'!AO29+'5C1AL_RedRiver'!AO29+'5C1AM_Williams'!AO29+'5C1AN_StLandry'!AO29</f>
        <v>-1667</v>
      </c>
      <c r="AQ29" s="224">
        <f>'5C1B_DArbonne'!AP29+'5C1A_Madison'!AP29+'5C1C_IntlHigh'!AP29+'5C3_UnvView'!AQ29+'5C1F_LCCharter'!AP29+'5C1E_LFNO'!AP29+'5C1D_NOMMA'!AP29+'5C1AE_NobleMinds'!AP29+'5C1J_JCFAEast'!AP29+'5C1Q_Advantage'!AP29+'5C1AF_JCFA-Laf'!AP29+'5C1W_Willow'!AP29+'5C1Z_LincolnPrep'!AP29+'5C1R_Iberville'!AP29+'5C1N_Delta'!AP29+'5C1S_LCColPrep'!AP29+'5C1T_Northeast'!AP29+'5C1U_AcadianaRen'!AP29+'5C1I_LAKey'!AP29+'5C1V_LafRen'!AP29+'5C1O_Impact'!AP29+'5C2_LAVCA'!AQ29+'5C1H_Southwest'!AP29+'5C1G_JSClark'!AP29+'5C1Y_GEOPrep'!AP29+'5C1AI_Harmony'!AP29+'5C1AJ_Athlos'!AP29+'5C1AG_Collegiate'!AP29+'5C1M_GEOMidCity'!AP29+'5C1AK_NxtGen'!AP29+'5C1AL_RedRiver'!AP29+'5C1AM_Williams'!AP29+'5C1AN_StLandry'!AP29</f>
        <v>378845</v>
      </c>
      <c r="AR29" s="225">
        <f>'5C1B_DArbonne'!AQ29+'5C1A_Madison'!AQ29+'5C1C_IntlHigh'!AQ29+'5C3_UnvView'!AR29+'5C1F_LCCharter'!AQ29+'5C1E_LFNO'!AQ29+'5C1D_NOMMA'!AQ29+'5C1AE_NobleMinds'!AQ29+'5C1J_JCFAEast'!AQ29+'5C1Q_Advantage'!AQ29+'5C1AF_JCFA-Laf'!AQ29+'5C1W_Willow'!AQ29+'5C1Z_LincolnPrep'!AQ29+'5C1R_Iberville'!AQ29+'5C1N_Delta'!AQ29+'5C1S_LCColPrep'!AQ29+'5C1T_Northeast'!AQ29+'5C1U_AcadianaRen'!AQ29+'5C1I_LAKey'!AQ29+'5C1V_LafRen'!AQ29+'5C1O_Impact'!AQ29+'5C2_LAVCA'!AR29+'5C1H_Southwest'!AQ29+'5C1G_JSClark'!AQ29+'5C1Y_GEOPrep'!AQ29+'5C1AI_Harmony'!AQ29+'5C1AJ_Athlos'!AQ29+'5C1AG_Collegiate'!AQ29+'5C1M_GEOMidCity'!AQ29+'5C1AK_NxtGen'!AQ29+'5C1AL_RedRiver'!AQ29+'5C1AM_Williams'!AQ29+'5C1AN_StLandry'!AQ29</f>
        <v>0</v>
      </c>
      <c r="AS29" s="225">
        <f>'5C1B_DArbonne'!AR29+'5C1A_Madison'!AR29+'5C1C_IntlHigh'!AR29+'5C3_UnvView'!AS29+'5C1F_LCCharter'!AR29+'5C1E_LFNO'!AR29+'5C1D_NOMMA'!AR29+'5C1AE_NobleMinds'!AR29+'5C1J_JCFAEast'!AR29+'5C1Q_Advantage'!AR29+'5C1AF_JCFA-Laf'!AR29+'5C1W_Willow'!AR29+'5C1Z_LincolnPrep'!AR29+'5C1R_Iberville'!AR29+'5C1N_Delta'!AR29+'5C1S_LCColPrep'!AR29+'5C1T_Northeast'!AR29+'5C1U_AcadianaRen'!AR29+'5C1I_LAKey'!AR29+'5C1V_LafRen'!AR29+'5C1O_Impact'!AR29+'5C2_LAVCA'!AS29+'5C1H_Southwest'!AR29+'5C1G_JSClark'!AR29+'5C1Y_GEOPrep'!AR29+'5C1AI_Harmony'!AR29+'5C1AJ_Athlos'!AR29+'5C1AG_Collegiate'!AR29+'5C1M_GEOMidCity'!AR29+'5C1AK_NxtGen'!AR29+'5C1AL_RedRiver'!AR29+'5C1AM_Williams'!AR29+'5C1AN_StLandry'!AR29</f>
        <v>0</v>
      </c>
      <c r="AT29" s="224">
        <f>'5C1B_DArbonne'!AS29+'5C1A_Madison'!AS29+'5C1C_IntlHigh'!AS29+'5C3_UnvView'!AT29+'5C1F_LCCharter'!AS29+'5C1E_LFNO'!AS29+'5C1D_NOMMA'!AS29+'5C1AE_NobleMinds'!AS29+'5C1J_JCFAEast'!AS29+'5C1Q_Advantage'!AS29+'5C1AF_JCFA-Laf'!AS29+'5C1W_Willow'!AS29+'5C1Z_LincolnPrep'!AS29+'5C1R_Iberville'!AS29+'5C1N_Delta'!AS29+'5C1S_LCColPrep'!AS29+'5C1T_Northeast'!AS29+'5C1U_AcadianaRen'!AS29+'5C1I_LAKey'!AS29+'5C1V_LafRen'!AS29+'5C1O_Impact'!AS29+'5C2_LAVCA'!AT29+'5C1H_Southwest'!AS29+'5C1G_JSClark'!AS29+'5C1Y_GEOPrep'!AS29+'5C1AI_Harmony'!AS29+'5C1AJ_Athlos'!AS29+'5C1AG_Collegiate'!AS29+'5C1M_GEOMidCity'!AS29+'5C1AK_NxtGen'!AS29+'5C1AL_RedRiver'!AS29+'5C1AM_Williams'!AS29+'5C1AN_StLandry'!AS29</f>
        <v>92823</v>
      </c>
      <c r="AU29" s="802">
        <f t="shared" si="2"/>
        <v>378845</v>
      </c>
      <c r="AV29" s="803">
        <f t="shared" si="3"/>
        <v>92823</v>
      </c>
      <c r="AW29" s="217">
        <f>'5C1B_DArbonne'!AV29+'5C1A_Madison'!AV29+'5C1C_IntlHigh'!AV29+'5C3_UnvView'!AW29+'5C1F_LCCharter'!AV29+'5C1E_LFNO'!AV29+'5C1D_NOMMA'!AV29+'5C1AE_NobleMinds'!AV29+'5C1J_JCFAEast'!AV29+'5C1Q_Advantage'!AV29+'5C1AF_JCFA-Laf'!AV29+'5C1W_Willow'!AV29+'5C1Z_LincolnPrep'!AV29+'5C1R_Iberville'!AV29+'5C1N_Delta'!AV29+'5C1S_LCColPrep'!AV29+'5C1T_Northeast'!AV29+'5C1U_AcadianaRen'!AV29+'5C1I_LAKey'!AV29+'5C1V_LafRen'!AV29+'5C1O_Impact'!AV29+'5C2_LAVCA'!AW29+'5C1H_Southwest'!AV29+'5C1G_JSClark'!AV29+'5C1Y_GEOPrep'!AV29+'5C1AI_Harmony'!AV29+'5C1AJ_Athlos'!AV29+'5C1AG_Collegiate'!AV29+'5C1M_GEOMidCity'!AV29+'5C1AK_NxtGen'!AV29+'5C1AL_RedRiver'!AV29+'5C1AM_Williams'!AV29+'5C1AN_StLandry'!AV29</f>
        <v>2457</v>
      </c>
      <c r="AX29" s="217"/>
      <c r="AY29" s="217">
        <f t="shared" si="4"/>
        <v>2457</v>
      </c>
    </row>
    <row r="30" spans="1:51" ht="16.149999999999999" customHeight="1" x14ac:dyDescent="0.2">
      <c r="A30" s="421">
        <v>24</v>
      </c>
      <c r="B30" s="214" t="s">
        <v>28</v>
      </c>
      <c r="C30" s="215">
        <f>'5C1B_DArbonne'!C30+'5C1A_Madison'!C30+'5C1C_IntlHigh'!C30+'5C3_UnvView'!C30+'5C1F_LCCharter'!C30+'5C1E_LFNO'!C30+'5C1D_NOMMA'!C30+'5C1AE_NobleMinds'!C30+'5C1J_JCFAEast'!C30+'5C1Q_Advantage'!C30+'5C1AF_JCFA-Laf'!C30+'5C1W_Willow'!C30+'5C1Z_LincolnPrep'!C30+'5C1R_Iberville'!C30+'5C1N_Delta'!C30+'5C1S_LCColPrep'!C30+'5C1T_Northeast'!C30+'5C1U_AcadianaRen'!C30+'5C1I_LAKey'!C30+'5C1V_LafRen'!C30+'5C1O_Impact'!C30+'5C2_LAVCA'!C30+'5C1H_Southwest'!C30+'5C1G_JSClark'!C30+'5C1Y_GEOPrep'!C30+'5C1AI_Harmony'!C30+'5C1AJ_Athlos'!C30+'5C1AG_Collegiate'!C30+'5C1M_GEOMidCity'!C30+'5C1AK_NxtGen'!C30+'5C1AL_RedRiver'!C30+'5C1AM_Williams'!C30+'5C1AN_StLandry'!C30</f>
        <v>0</v>
      </c>
      <c r="D30" s="216">
        <f>'9_Per Pupil Summary'!H29</f>
        <v>2353.6800417006771</v>
      </c>
      <c r="E30" s="217">
        <f>'5C1B_DArbonne'!E30+'5C1A_Madison'!E30+'5C1C_IntlHigh'!E30+'5C3_UnvView'!E30+'5C1F_LCCharter'!E30+'5C1E_LFNO'!E30+'5C1D_NOMMA'!E30+'5C1AE_NobleMinds'!E30+'5C1J_JCFAEast'!E30+'5C1Q_Advantage'!E30+'5C1AF_JCFA-Laf'!E30+'5C1W_Willow'!E30+'5C1Z_LincolnPrep'!E30+'5C1R_Iberville'!E30+'5C1N_Delta'!E30+'5C1S_LCColPrep'!E30+'5C1T_Northeast'!E30+'5C1U_AcadianaRen'!E30+'5C1I_LAKey'!E30+'5C1V_LafRen'!E30+'5C1O_Impact'!E30+'5C2_LAVCA'!E30+'5C1H_Southwest'!E30+'5C1G_JSClark'!E30+'5C1Y_GEOPrep'!E30+'5C1AI_Harmony'!E30+'5C1AJ_Athlos'!E30+'5C1AG_Collegiate'!E30+'5C1M_GEOMidCity'!E30+'5C1AK_NxtGen'!E30+'5C1AL_RedRiver'!E30+'5C1AM_Williams'!E30+'5C1AN_StLandry'!E30</f>
        <v>0</v>
      </c>
      <c r="F30" s="218">
        <f>'5C1B_DArbonne'!F30+'5C1A_Madison'!F30+'5C1C_IntlHigh'!F30+'5C3_UnvView'!F30+'5C1F_LCCharter'!F30+'5C1E_LFNO'!F30+'5C1D_NOMMA'!F30+'5C1AE_NobleMinds'!F30+'5C1J_JCFAEast'!F30+'5C1Q_Advantage'!F30+'5C1AF_JCFA-Laf'!F30+'5C1W_Willow'!F30+'5C1Z_LincolnPrep'!F30+'5C1R_Iberville'!F30+'5C1N_Delta'!F30+'5C1S_LCColPrep'!F30+'5C1T_Northeast'!F30+'5C1U_AcadianaRen'!F30+'5C1I_LAKey'!F30+'5C1V_LafRen'!F30+'5C1O_Impact'!F30+'5C2_LAVCA'!F30+'5C1H_Southwest'!F30+'5C1G_JSClark'!F30+'5C1Y_GEOPrep'!F30+'5C1AI_Harmony'!F30+'5C1AJ_Athlos'!F30+'5C1AG_Collegiate'!F30+'5C1M_GEOMidCity'!F30+'5C1AK_NxtGen'!F30+'5C1AL_RedRiver'!F30+'5C1AM_Williams'!F30+'5C1AN_StLandry'!F30</f>
        <v>0</v>
      </c>
      <c r="G30" s="216">
        <f>'9_Per Pupil Summary'!I29</f>
        <v>220.82499654861098</v>
      </c>
      <c r="H30" s="217">
        <f>'5C1B_DArbonne'!H30+'5C1A_Madison'!H30+'5C1C_IntlHigh'!H30+'5C3_UnvView'!H30+'5C1F_LCCharter'!H30+'5C1E_LFNO'!H30+'5C1D_NOMMA'!H30+'5C1AE_NobleMinds'!H30+'5C1J_JCFAEast'!H30+'5C1Q_Advantage'!H30+'5C1AF_JCFA-Laf'!H30+'5C1W_Willow'!H30+'5C1Z_LincolnPrep'!H30+'5C1R_Iberville'!H30+'5C1N_Delta'!H30+'5C1S_LCColPrep'!H30+'5C1T_Northeast'!H30+'5C1U_AcadianaRen'!H30+'5C1I_LAKey'!H30+'5C1V_LafRen'!H30+'5C1O_Impact'!H30+'5C2_LAVCA'!H30+'5C1H_Southwest'!H30+'5C1G_JSClark'!H30+'5C1Y_GEOPrep'!H30+'5C1AI_Harmony'!H30+'5C1AJ_Athlos'!H30+'5C1AG_Collegiate'!H30+'5C1M_GEOMidCity'!H30+'5C1AK_NxtGen'!H30+'5C1AL_RedRiver'!H30+'5C1AM_Williams'!H30+'5C1AN_StLandry'!H30</f>
        <v>0</v>
      </c>
      <c r="I30" s="218">
        <f>'5C1B_DArbonne'!I30+'5C1A_Madison'!I30+'5C1C_IntlHigh'!I30+'5C3_UnvView'!I30+'5C1F_LCCharter'!I30+'5C1E_LFNO'!I30+'5C1D_NOMMA'!I30+'5C1AE_NobleMinds'!I30+'5C1J_JCFAEast'!I30+'5C1Q_Advantage'!I30+'5C1AF_JCFA-Laf'!I30+'5C1W_Willow'!I30+'5C1Z_LincolnPrep'!I30+'5C1R_Iberville'!I30+'5C1N_Delta'!I30+'5C1S_LCColPrep'!I30+'5C1T_Northeast'!I30+'5C1U_AcadianaRen'!I30+'5C1I_LAKey'!I30+'5C1V_LafRen'!I30+'5C1O_Impact'!I30+'5C2_LAVCA'!I30+'5C1H_Southwest'!I30+'5C1G_JSClark'!I30+'5C1Y_GEOPrep'!I30+'5C1AI_Harmony'!I30+'5C1AJ_Athlos'!I30+'5C1AG_Collegiate'!I30+'5C1M_GEOMidCity'!I30+'5C1AK_NxtGen'!I30+'5C1AL_RedRiver'!I30+'5C1AM_Williams'!I30+'5C1AN_StLandry'!I30</f>
        <v>0</v>
      </c>
      <c r="J30" s="216">
        <f>'9_Per Pupil Summary'!J29</f>
        <v>60.224999058712086</v>
      </c>
      <c r="K30" s="217">
        <f>'5C1B_DArbonne'!K30+'5C1A_Madison'!K30+'5C1C_IntlHigh'!K30+'5C3_UnvView'!K30+'5C1F_LCCharter'!K30+'5C1E_LFNO'!K30+'5C1D_NOMMA'!K30+'5C1AE_NobleMinds'!K30+'5C1J_JCFAEast'!K30+'5C1Q_Advantage'!K30+'5C1AF_JCFA-Laf'!K30+'5C1W_Willow'!K30+'5C1Z_LincolnPrep'!K30+'5C1R_Iberville'!K30+'5C1N_Delta'!K30+'5C1S_LCColPrep'!K30+'5C1T_Northeast'!K30+'5C1U_AcadianaRen'!K30+'5C1I_LAKey'!K30+'5C1V_LafRen'!K30+'5C1O_Impact'!K30+'5C2_LAVCA'!K30+'5C1H_Southwest'!K30+'5C1G_JSClark'!K30+'5C1Y_GEOPrep'!K30+'5C1AI_Harmony'!K30+'5C1AJ_Athlos'!K30+'5C1AG_Collegiate'!K30+'5C1M_GEOMidCity'!K30+'5C1AK_NxtGen'!K30+'5C1AL_RedRiver'!K30+'5C1AM_Williams'!K30+'5C1AN_StLandry'!K30</f>
        <v>0</v>
      </c>
      <c r="L30" s="218">
        <f>'5C1B_DArbonne'!L30+'5C1A_Madison'!L30+'5C1C_IntlHigh'!L30+'5C3_UnvView'!L30+'5C1F_LCCharter'!L30+'5C1E_LFNO'!L30+'5C1D_NOMMA'!L30+'5C1AE_NobleMinds'!L30+'5C1J_JCFAEast'!L30+'5C1Q_Advantage'!L30+'5C1AF_JCFA-Laf'!L30+'5C1W_Willow'!L30+'5C1Z_LincolnPrep'!L30+'5C1R_Iberville'!L30+'5C1N_Delta'!L30+'5C1S_LCColPrep'!L30+'5C1T_Northeast'!L30+'5C1U_AcadianaRen'!L30+'5C1I_LAKey'!L30+'5C1V_LafRen'!L30+'5C1O_Impact'!L30+'5C2_LAVCA'!L30+'5C1H_Southwest'!L30+'5C1G_JSClark'!L30+'5C1Y_GEOPrep'!L30+'5C1AI_Harmony'!L30+'5C1AJ_Athlos'!L30+'5C1AG_Collegiate'!L30+'5C1M_GEOMidCity'!L30+'5C1AK_NxtGen'!L30+'5C1AL_RedRiver'!L30+'5C1AM_Williams'!L30+'5C1AN_StLandry'!L30</f>
        <v>0</v>
      </c>
      <c r="M30" s="216">
        <f>'9_Per Pupil Summary'!K29</f>
        <v>1505.6249764678021</v>
      </c>
      <c r="N30" s="217">
        <f>'5C1B_DArbonne'!N30+'5C1A_Madison'!N30+'5C1C_IntlHigh'!N30+'5C3_UnvView'!N30+'5C1F_LCCharter'!N30+'5C1E_LFNO'!N30+'5C1D_NOMMA'!N30+'5C1AE_NobleMinds'!N30+'5C1J_JCFAEast'!N30+'5C1Q_Advantage'!N30+'5C1AF_JCFA-Laf'!N30+'5C1W_Willow'!N30+'5C1Z_LincolnPrep'!N30+'5C1R_Iberville'!N30+'5C1N_Delta'!N30+'5C1S_LCColPrep'!N30+'5C1T_Northeast'!N30+'5C1U_AcadianaRen'!N30+'5C1I_LAKey'!N30+'5C1V_LafRen'!N30+'5C1O_Impact'!N30+'5C2_LAVCA'!N30+'5C1H_Southwest'!N30+'5C1G_JSClark'!N30+'5C1Y_GEOPrep'!N30+'5C1AI_Harmony'!N30+'5C1AJ_Athlos'!N30+'5C1AG_Collegiate'!N30+'5C1M_GEOMidCity'!N30+'5C1AK_NxtGen'!N30+'5C1AL_RedRiver'!N30+'5C1AM_Williams'!N30+'5C1AN_StLandry'!N30</f>
        <v>0</v>
      </c>
      <c r="O30" s="218">
        <f>'5C1B_DArbonne'!O30+'5C1A_Madison'!O30+'5C1C_IntlHigh'!O30+'5C3_UnvView'!O30+'5C1F_LCCharter'!O30+'5C1E_LFNO'!O30+'5C1D_NOMMA'!O30+'5C1AE_NobleMinds'!O30+'5C1J_JCFAEast'!O30+'5C1Q_Advantage'!O30+'5C1AF_JCFA-Laf'!O30+'5C1W_Willow'!O30+'5C1Z_LincolnPrep'!O30+'5C1R_Iberville'!O30+'5C1N_Delta'!O30+'5C1S_LCColPrep'!O30+'5C1T_Northeast'!O30+'5C1U_AcadianaRen'!O30+'5C1I_LAKey'!O30+'5C1V_LafRen'!O30+'5C1O_Impact'!O30+'5C2_LAVCA'!O30+'5C1H_Southwest'!O30+'5C1G_JSClark'!O30+'5C1Y_GEOPrep'!O30+'5C1AI_Harmony'!O30+'5C1AJ_Athlos'!O30+'5C1AG_Collegiate'!O30+'5C1M_GEOMidCity'!O30+'5C1AK_NxtGen'!O30+'5C1AL_RedRiver'!O30+'5C1AM_Williams'!O30+'5C1AN_StLandry'!O30</f>
        <v>0</v>
      </c>
      <c r="P30" s="216">
        <f>'9_Per Pupil Summary'!L29</f>
        <v>602.24999058712092</v>
      </c>
      <c r="Q30" s="217">
        <f>'5C1B_DArbonne'!Q30+'5C1A_Madison'!Q30+'5C1C_IntlHigh'!Q30+'5C3_UnvView'!Q30+'5C1F_LCCharter'!Q30+'5C1E_LFNO'!Q30+'5C1D_NOMMA'!Q30+'5C1AE_NobleMinds'!Q30+'5C1J_JCFAEast'!Q30+'5C1Q_Advantage'!Q30+'5C1AF_JCFA-Laf'!Q30+'5C1W_Willow'!Q30+'5C1Z_LincolnPrep'!Q30+'5C1R_Iberville'!Q30+'5C1N_Delta'!Q30+'5C1S_LCColPrep'!Q30+'5C1T_Northeast'!Q30+'5C1U_AcadianaRen'!Q30+'5C1I_LAKey'!Q30+'5C1V_LafRen'!Q30+'5C1O_Impact'!Q30+'5C2_LAVCA'!Q30+'5C1H_Southwest'!Q30+'5C1G_JSClark'!Q30+'5C1Y_GEOPrep'!Q30+'5C1AI_Harmony'!Q30+'5C1AJ_Athlos'!Q30+'5C1AG_Collegiate'!Q30+'5C1M_GEOMidCity'!Q30+'5C1AK_NxtGen'!Q30+'5C1AL_RedRiver'!Q30+'5C1AM_Williams'!Q30+'5C1AN_StLandry'!Q30</f>
        <v>0</v>
      </c>
      <c r="R30" s="219">
        <f>'5C1B_DArbonne'!R30+'5C1A_Madison'!R30+'5C1C_IntlHigh'!R30+'5C3_UnvView'!R30+'5C1F_LCCharter'!R30+'5C1E_LFNO'!R30+'5C1D_NOMMA'!R30+'5C1AE_NobleMinds'!R30+'5C1J_JCFAEast'!R30+'5C1Q_Advantage'!R30+'5C1AF_JCFA-Laf'!R30+'5C1W_Willow'!R30+'5C1Z_LincolnPrep'!R30+'5C1R_Iberville'!R30+'5C1N_Delta'!R30+'5C1S_LCColPrep'!R30+'5C1T_Northeast'!R30+'5C1U_AcadianaRen'!R30+'5C1I_LAKey'!R30+'5C1V_LafRen'!R30+'5C1O_Impact'!R30+'5C2_LAVCA'!R30+'5C1H_Southwest'!R30+'5C1G_JSClark'!R30+'5C1Y_GEOPrep'!R30+'5C1AI_Harmony'!R30+'5C1AJ_Athlos'!R30+'5C1AG_Collegiate'!R30+'5C1M_GEOMidCity'!R30+'5C1AK_NxtGen'!R30+'5C1AL_RedRiver'!R30+'5C1AM_Williams'!R30+'5C1AN_StLandry'!R30</f>
        <v>564887</v>
      </c>
      <c r="S30" s="884">
        <f>'5C3_UnvView'!S30+'5C2_LAVCA'!S30</f>
        <v>4664</v>
      </c>
      <c r="T30" s="216">
        <f>'5C1B_DArbonne'!S30+'5C1A_Madison'!S30+'5C1C_IntlHigh'!S30+'5C3_UnvView'!T30+'5C1F_LCCharter'!S30+'5C1E_LFNO'!S30+'5C1D_NOMMA'!S30+'5C1AE_NobleMinds'!S30+'5C1J_JCFAEast'!S30+'5C1Q_Advantage'!S30+'5C1AF_JCFA-Laf'!S30+'5C1W_Willow'!S30+'5C1Z_LincolnPrep'!S30+'5C1R_Iberville'!S30+'5C1N_Delta'!S30+'5C1S_LCColPrep'!S30+'5C1T_Northeast'!S30+'5C1U_AcadianaRen'!S30+'5C1I_LAKey'!S30+'5C1V_LafRen'!S30+'5C1O_Impact'!S30+'5C2_LAVCA'!T30+'5C1H_Southwest'!S30+'5C1G_JSClark'!S30+'5C1Y_GEOPrep'!S30+'5C1AI_Harmony'!S30+'5C1AJ_Athlos'!S30+'5C1AG_Collegiate'!S30+'5C1M_GEOMidCity'!S30+'5C1AK_NxtGen'!S30+'5C1AL_RedRiver'!S30+'5C1AM_Williams'!S30+'5C1AN_StLandry'!S30</f>
        <v>-11924</v>
      </c>
      <c r="U30" s="216">
        <f>'5C1B_DArbonne'!T30+'5C1A_Madison'!T30+'5C1C_IntlHigh'!T30+'5C3_UnvView'!U30+'5C1F_LCCharter'!T30+'5C1E_LFNO'!T30+'5C1D_NOMMA'!T30+'5C1AE_NobleMinds'!T30+'5C1J_JCFAEast'!T30+'5C1Q_Advantage'!T30+'5C1AF_JCFA-Laf'!T30+'5C1W_Willow'!T30+'5C1Z_LincolnPrep'!T30+'5C1R_Iberville'!T30+'5C1N_Delta'!T30+'5C1S_LCColPrep'!T30+'5C1T_Northeast'!T30+'5C1U_AcadianaRen'!T30+'5C1I_LAKey'!T30+'5C1V_LafRen'!T30+'5C1O_Impact'!T30+'5C2_LAVCA'!U30+'5C1H_Southwest'!T30+'5C1G_JSClark'!T30+'5C1Y_GEOPrep'!T30+'5C1AI_Harmony'!T30+'5C1AJ_Athlos'!T30+'5C1AG_Collegiate'!T30+'5C1M_GEOMidCity'!T30+'5C1AK_NxtGen'!T30+'5C1AL_RedRiver'!T30+'5C1AM_Williams'!T30+'5C1AN_StLandry'!T30</f>
        <v>0</v>
      </c>
      <c r="V30" s="220">
        <f>'5C1B_DArbonne'!U30+'5C1A_Madison'!U30+'5C1C_IntlHigh'!U30+'5C3_UnvView'!V30+'5C1F_LCCharter'!U30+'5C1E_LFNO'!U30+'5C1D_NOMMA'!U30+'5C1AE_NobleMinds'!U30+'5C1J_JCFAEast'!U30+'5C1Q_Advantage'!U30+'5C1AF_JCFA-Laf'!U30+'5C1W_Willow'!U30+'5C1Z_LincolnPrep'!U30+'5C1R_Iberville'!U30+'5C1N_Delta'!U30+'5C1S_LCColPrep'!U30+'5C1T_Northeast'!U30+'5C1U_AcadianaRen'!U30+'5C1I_LAKey'!U30+'5C1V_LafRen'!U30+'5C1O_Impact'!U30+'5C2_LAVCA'!V30+'5C1H_Southwest'!U30+'5C1G_JSClark'!U30+'5C1Y_GEOPrep'!U30+'5C1AI_Harmony'!U30+'5C1AJ_Athlos'!U30+'5C1AG_Collegiate'!U30+'5C1M_GEOMidCity'!U30+'5C1AK_NxtGen'!U30+'5C1AL_RedRiver'!U30+'5C1AM_Williams'!U30+'5C1AN_StLandry'!U30</f>
        <v>0</v>
      </c>
      <c r="W30" s="219">
        <f>'5C1B_DArbonne'!V30+'5C1A_Madison'!V30+'5C1C_IntlHigh'!V30+'5C3_UnvView'!W30+'5C1F_LCCharter'!V30+'5C1E_LFNO'!V30+'5C1D_NOMMA'!V30+'5C1AE_NobleMinds'!V30+'5C1J_JCFAEast'!V30+'5C1Q_Advantage'!V30+'5C1AF_JCFA-Laf'!V30+'5C1W_Willow'!V30+'5C1Z_LincolnPrep'!V30+'5C1R_Iberville'!V30+'5C1N_Delta'!V30+'5C1S_LCColPrep'!V30+'5C1T_Northeast'!V30+'5C1U_AcadianaRen'!V30+'5C1I_LAKey'!V30+'5C1V_LafRen'!V30+'5C1O_Impact'!V30+'5C2_LAVCA'!W30+'5C1H_Southwest'!V30+'5C1G_JSClark'!V30+'5C1Y_GEOPrep'!V30+'5C1AI_Harmony'!V30+'5C1AJ_Athlos'!V30+'5C1AG_Collegiate'!V30+'5C1M_GEOMidCity'!V30+'5C1AK_NxtGen'!V30+'5C1AL_RedRiver'!V30+'5C1AM_Williams'!V30+'5C1AN_StLandry'!V30</f>
        <v>0</v>
      </c>
      <c r="X30" s="217">
        <f>'5C1B_DArbonne'!W30+'5C1A_Madison'!W30+'5C1C_IntlHigh'!W30+'5C3_UnvView'!X30+'5C1F_LCCharter'!W30+'5C1E_LFNO'!W30+'5C1D_NOMMA'!W30+'5C1AE_NobleMinds'!W30+'5C1J_JCFAEast'!W30+'5C1Q_Advantage'!W30+'5C1AF_JCFA-Laf'!W30+'5C1W_Willow'!W30+'5C1Z_LincolnPrep'!W30+'5C1R_Iberville'!W30+'5C1N_Delta'!W30+'5C1S_LCColPrep'!W30+'5C1T_Northeast'!W30+'5C1U_AcadianaRen'!W30+'5C1I_LAKey'!W30+'5C1V_LafRen'!W30+'5C1O_Impact'!W30+'5C2_LAVCA'!X30+'5C1H_Southwest'!W30+'5C1G_JSClark'!W30+'5C1Y_GEOPrep'!W30+'5C1AI_Harmony'!W30+'5C1AJ_Athlos'!W30+'5C1AG_Collegiate'!W30+'5C1M_GEOMidCity'!W30+'5C1AK_NxtGen'!W30+'5C1AL_RedRiver'!W30+'5C1AM_Williams'!W30+'5C1AN_StLandry'!W30</f>
        <v>0</v>
      </c>
      <c r="Y30" s="219">
        <f>'5C1B_DArbonne'!X30+'5C1A_Madison'!X30+'5C1C_IntlHigh'!X30+'5C3_UnvView'!Y30+'5C1F_LCCharter'!X30+'5C1E_LFNO'!X30+'5C1D_NOMMA'!X30+'5C1AE_NobleMinds'!X30+'5C1J_JCFAEast'!X30+'5C1Q_Advantage'!X30+'5C1AF_JCFA-Laf'!X30+'5C1W_Willow'!X30+'5C1Z_LincolnPrep'!X30+'5C1R_Iberville'!X30+'5C1N_Delta'!X30+'5C1S_LCColPrep'!X30+'5C1T_Northeast'!X30+'5C1U_AcadianaRen'!X30+'5C1I_LAKey'!X30+'5C1V_LafRen'!X30+'5C1O_Impact'!X30+'5C2_LAVCA'!Y30+'5C1H_Southwest'!X30+'5C1G_JSClark'!X30+'5C1Y_GEOPrep'!X30+'5C1AI_Harmony'!X30+'5C1AJ_Athlos'!X30+'5C1AG_Collegiate'!X30+'5C1M_GEOMidCity'!X30+'5C1AK_NxtGen'!X30+'5C1AL_RedRiver'!X30+'5C1AM_Williams'!X30+'5C1AN_StLandry'!X30</f>
        <v>0</v>
      </c>
      <c r="Z30" s="216">
        <f>'5C1B_DArbonne'!Y30+'5C1A_Madison'!Y30+'5C1C_IntlHigh'!Y30+'5C3_UnvView'!Z30+'5C1F_LCCharter'!Y30+'5C1E_LFNO'!Y30+'5C1D_NOMMA'!Y30+'5C1AE_NobleMinds'!Y30+'5C1J_JCFAEast'!Y30+'5C1Q_Advantage'!Y30+'5C1AF_JCFA-Laf'!Y30+'5C1W_Willow'!Y30+'5C1Z_LincolnPrep'!Y30+'5C1R_Iberville'!Y30+'5C1N_Delta'!Y30+'5C1S_LCColPrep'!Y30+'5C1T_Northeast'!Y30+'5C1U_AcadianaRen'!Y30+'5C1I_LAKey'!Y30+'5C1V_LafRen'!Y30+'5C1O_Impact'!Y30+'5C2_LAVCA'!Z30+'5C1H_Southwest'!Y30+'5C1G_JSClark'!Y30+'5C1Y_GEOPrep'!Y30+'5C1AI_Harmony'!Y30+'5C1AJ_Athlos'!Y30+'5C1AG_Collegiate'!Y30+'5C1M_GEOMidCity'!Y30+'5C1AK_NxtGen'!Y30+'5C1AL_RedRiver'!Y30+'5C1AM_Williams'!Y30+'5C1AN_StLandry'!Y30</f>
        <v>0</v>
      </c>
      <c r="AA30" s="219">
        <f>'5C1B_DArbonne'!Z30+'5C1A_Madison'!Z30+'5C1C_IntlHigh'!Z30+'5C3_UnvView'!AA30+'5C1F_LCCharter'!Z30+'5C1E_LFNO'!Z30+'5C1D_NOMMA'!Z30+'5C1AE_NobleMinds'!Z30+'5C1J_JCFAEast'!Z30+'5C1Q_Advantage'!Z30+'5C1AF_JCFA-Laf'!Z30+'5C1W_Willow'!Z30+'5C1Z_LincolnPrep'!Z30+'5C1R_Iberville'!Z30+'5C1N_Delta'!Z30+'5C1S_LCColPrep'!Z30+'5C1T_Northeast'!Z30+'5C1U_AcadianaRen'!Z30+'5C1I_LAKey'!Z30+'5C1V_LafRen'!Z30+'5C1O_Impact'!Z30+'5C2_LAVCA'!AA30+'5C1H_Southwest'!Z30+'5C1G_JSClark'!Z30+'5C1Y_GEOPrep'!Z30+'5C1AI_Harmony'!Z30+'5C1AJ_Athlos'!Z30+'5C1AG_Collegiate'!Z30+'5C1M_GEOMidCity'!Z30+'5C1AK_NxtGen'!Z30+'5C1AL_RedRiver'!Z30+'5C1AM_Williams'!Z30+'5C1AN_StLandry'!Z30</f>
        <v>0</v>
      </c>
      <c r="AB30" s="216">
        <f>'5C1B_DArbonne'!AA30+'5C1A_Madison'!AA30+'5C1C_IntlHigh'!AA30+'5C3_UnvView'!AB30+'5C1F_LCCharter'!AA30+'5C1E_LFNO'!AA30+'5C1D_NOMMA'!AA30+'5C1AE_NobleMinds'!AA30+'5C1J_JCFAEast'!AA30+'5C1Q_Advantage'!AA30+'5C1AF_JCFA-Laf'!AA30+'5C1W_Willow'!AA30+'5C1Z_LincolnPrep'!AA30+'5C1R_Iberville'!AA30+'5C1N_Delta'!AA30+'5C1S_LCColPrep'!AA30+'5C1T_Northeast'!AA30+'5C1U_AcadianaRen'!AA30+'5C1I_LAKey'!AA30+'5C1V_LafRen'!AA30+'5C1O_Impact'!AA30+'5C2_LAVCA'!AB30+'5C1H_Southwest'!AA30+'5C1G_JSClark'!AA30+'5C1Y_GEOPrep'!AA30+'5C1AI_Harmony'!AA30+'5C1AJ_Athlos'!AA30+'5C1AG_Collegiate'!AA30+'5C1M_GEOMidCity'!AA30+'5C1AK_NxtGen'!AA30+'5C1AL_RedRiver'!AA30+'5C1AM_Williams'!AA30+'5C1AN_StLandry'!AA30</f>
        <v>0</v>
      </c>
      <c r="AC30" s="216">
        <f>'5C1B_DArbonne'!AB30+'5C1A_Madison'!AB30+'5C1C_IntlHigh'!AB30+'5C3_UnvView'!AC30+'5C1F_LCCharter'!AB30+'5C1E_LFNO'!AB30+'5C1D_NOMMA'!AB30+'5C1AE_NobleMinds'!AB30+'5C1J_JCFAEast'!AB30+'5C1Q_Advantage'!AB30+'5C1AF_JCFA-Laf'!AB30+'5C1W_Willow'!AB30+'5C1Z_LincolnPrep'!AB30+'5C1R_Iberville'!AB30+'5C1N_Delta'!AB30+'5C1S_LCColPrep'!AB30+'5C1T_Northeast'!AB30+'5C1U_AcadianaRen'!AB30+'5C1I_LAKey'!AB30+'5C1V_LafRen'!AB30+'5C1O_Impact'!AB30+'5C2_LAVCA'!AC30+'5C1H_Southwest'!AB30+'5C1G_JSClark'!AB30+'5C1Y_GEOPrep'!AB30+'5C1AI_Harmony'!AB30+'5C1AJ_Athlos'!AB30+'5C1AG_Collegiate'!AB30+'5C1M_GEOMidCity'!AB30+'5C1AK_NxtGen'!AB30+'5C1AL_RedRiver'!AB30+'5C1AM_Williams'!AB30+'5C1AN_StLandry'!AB30</f>
        <v>0</v>
      </c>
      <c r="AD30" s="219">
        <f>'5C1B_DArbonne'!AC30+'5C1A_Madison'!AC30+'5C1C_IntlHigh'!AC30+'5C3_UnvView'!AD30+'5C1F_LCCharter'!AC30+'5C1E_LFNO'!AC30+'5C1D_NOMMA'!AC30+'5C1AE_NobleMinds'!AC30+'5C1J_JCFAEast'!AC30+'5C1Q_Advantage'!AC30+'5C1AF_JCFA-Laf'!AC30+'5C1W_Willow'!AC30+'5C1Z_LincolnPrep'!AC30+'5C1R_Iberville'!AC30+'5C1N_Delta'!AC30+'5C1S_LCColPrep'!AC30+'5C1T_Northeast'!AC30+'5C1U_AcadianaRen'!AC30+'5C1I_LAKey'!AC30+'5C1V_LafRen'!AC30+'5C1O_Impact'!AC30+'5C2_LAVCA'!AD30+'5C1H_Southwest'!AC30+'5C1G_JSClark'!AC30+'5C1Y_GEOPrep'!AC30+'5C1AI_Harmony'!AC30+'5C1AJ_Athlos'!AC30+'5C1AG_Collegiate'!AC30+'5C1M_GEOMidCity'!AC30+'5C1AK_NxtGen'!AC30+'5C1AL_RedRiver'!AC30+'5C1AM_Williams'!AC30+'5C1AN_StLandry'!AC30</f>
        <v>0</v>
      </c>
      <c r="AE30" s="222">
        <f>'5C1B_DArbonne'!AD30+'5C1A_Madison'!AD30+'5C1C_IntlHigh'!AD30+'5C3_UnvView'!AE30+'5C1F_LCCharter'!AD30+'5C1E_LFNO'!AD30+'5C1D_NOMMA'!AD30+'5C1AE_NobleMinds'!AD30+'5C1J_JCFAEast'!AD30+'5C1Q_Advantage'!AD30+'5C1AF_JCFA-Laf'!AD30+'5C1W_Willow'!AD30+'5C1Z_LincolnPrep'!AD30+'5C1R_Iberville'!AD30+'5C1N_Delta'!AD30+'5C1S_LCColPrep'!AD30+'5C1T_Northeast'!AD30+'5C1U_AcadianaRen'!AD30+'5C1I_LAKey'!AD30+'5C1V_LafRen'!AD30+'5C1O_Impact'!AD30+'5C2_LAVCA'!AE30+'5C1H_Southwest'!AD30+'5C1G_JSClark'!AD30+'5C1Y_GEOPrep'!AD30+'5C1AI_Harmony'!AD30+'5C1AJ_Athlos'!AD30+'5C1AG_Collegiate'!AD30+'5C1M_GEOMidCity'!AD30+'5C1AK_NxtGen'!AD30+'5C1AL_RedRiver'!AD30+'5C1AM_Williams'!AD30+'5C1AN_StLandry'!AD30</f>
        <v>0</v>
      </c>
      <c r="AF30" s="223">
        <f>'9_Per Pupil Summary'!N29</f>
        <v>16543</v>
      </c>
      <c r="AG30" s="224">
        <f>'5C1B_DArbonne'!AF30+'5C1A_Madison'!AF30+'5C1C_IntlHigh'!AF30+'5C3_UnvView'!AG30+'5C1F_LCCharter'!AF30+'5C1E_LFNO'!AF30+'5C1D_NOMMA'!AF30+'5C1AE_NobleMinds'!AF30+'5C1J_JCFAEast'!AF30+'5C1Q_Advantage'!AF30+'5C1AF_JCFA-Laf'!AF30+'5C1W_Willow'!AF30+'5C1Z_LincolnPrep'!AF30+'5C1R_Iberville'!AF30+'5C1N_Delta'!AF30+'5C1S_LCColPrep'!AF30+'5C1T_Northeast'!AF30+'5C1U_AcadianaRen'!AF30+'5C1I_LAKey'!AF30+'5C1V_LafRen'!AF30+'5C1O_Impact'!AF30+'5C2_LAVCA'!AG30+'5C1H_Southwest'!AF30+'5C1G_JSClark'!AF30+'5C1Y_GEOPrep'!AF30+'5C1AI_Harmony'!AF30+'5C1AJ_Athlos'!AF30+'5C1AG_Collegiate'!AF30+'5C1M_GEOMidCity'!AF30+'5C1AK_NxtGen'!AF30+'5C1AL_RedRiver'!AF30+'5C1AM_Williams'!AF30+'5C1AN_StLandry'!AF30</f>
        <v>0</v>
      </c>
      <c r="AH30" s="215">
        <f>'5C1B_DArbonne'!AG30+'5C1A_Madison'!AG30+'5C1C_IntlHigh'!AG30+'5C3_UnvView'!AH30+'5C1F_LCCharter'!AG30+'5C1E_LFNO'!AG30+'5C1D_NOMMA'!AG30+'5C1AE_NobleMinds'!AG30+'5C1J_JCFAEast'!AG30+'5C1Q_Advantage'!AG30+'5C1AF_JCFA-Laf'!AG30+'5C1W_Willow'!AG30+'5C1Z_LincolnPrep'!AG30+'5C1R_Iberville'!AG30+'5C1N_Delta'!AG30+'5C1S_LCColPrep'!AG30+'5C1T_Northeast'!AG30+'5C1U_AcadianaRen'!AG30+'5C1I_LAKey'!AG30+'5C1V_LafRen'!AG30+'5C1O_Impact'!AG30+'5C2_LAVCA'!AH30+'5C1H_Southwest'!AG30+'5C1G_JSClark'!AG30+'5C1Y_GEOPrep'!AG30+'5C1AI_Harmony'!AG30+'5C1AJ_Athlos'!AG30+'5C1AG_Collegiate'!AG30+'5C1M_GEOMidCity'!AG30+'5C1AK_NxtGen'!AG30+'5C1AL_RedRiver'!AG30+'5C1AM_Williams'!AG30+'5C1AN_StLandry'!AG30</f>
        <v>0</v>
      </c>
      <c r="AI30" s="223">
        <f>'5C1B_DArbonne'!AH30+'5C1A_Madison'!AH30+'5C1C_IntlHigh'!AH30+'5C3_UnvView'!AI30+'5C1F_LCCharter'!AH30+'5C1E_LFNO'!AH30+'5C1D_NOMMA'!AH30+'5C1AE_NobleMinds'!AH30+'5C1J_JCFAEast'!AH30+'5C1Q_Advantage'!AH30+'5C1AF_JCFA-Laf'!AH30+'5C1W_Willow'!AH30+'5C1Z_LincolnPrep'!AH30+'5C1R_Iberville'!AH30+'5C1N_Delta'!AH30+'5C1S_LCColPrep'!AH30+'5C1T_Northeast'!AH30+'5C1U_AcadianaRen'!AH30+'5C1I_LAKey'!AH30+'5C1V_LafRen'!AH30+'5C1O_Impact'!AH30+'5C2_LAVCA'!AI30+'5C1H_Southwest'!AH30+'5C1G_JSClark'!AH30+'5C1Y_GEOPrep'!AH30+'5C1AI_Harmony'!AH30+'5C1AJ_Athlos'!AH30+'5C1AG_Collegiate'!AH30+'5C1M_GEOMidCity'!AH30+'5C1AK_NxtGen'!AH30+'5C1AL_RedRiver'!AH30+'5C1AM_Williams'!AH30+'5C1AN_StLandry'!AH30</f>
        <v>0</v>
      </c>
      <c r="AJ30" s="215">
        <f>'5C1B_DArbonne'!AI30+'5C1A_Madison'!AI30+'5C1C_IntlHigh'!AI30+'5C3_UnvView'!AJ30+'5C1F_LCCharter'!AI30+'5C1E_LFNO'!AI30+'5C1D_NOMMA'!AI30+'5C1AE_NobleMinds'!AI30+'5C1J_JCFAEast'!AI30+'5C1Q_Advantage'!AI30+'5C1AF_JCFA-Laf'!AI30+'5C1W_Willow'!AI30+'5C1Z_LincolnPrep'!AI30+'5C1R_Iberville'!AI30+'5C1N_Delta'!AI30+'5C1S_LCColPrep'!AI30+'5C1T_Northeast'!AI30+'5C1U_AcadianaRen'!AI30+'5C1I_LAKey'!AI30+'5C1V_LafRen'!AI30+'5C1O_Impact'!AI30+'5C2_LAVCA'!AJ30+'5C1H_Southwest'!AI30+'5C1G_JSClark'!AI30+'5C1Y_GEOPrep'!AI30+'5C1AI_Harmony'!AI30+'5C1AJ_Athlos'!AI30+'5C1AG_Collegiate'!AI30+'5C1M_GEOMidCity'!AI30+'5C1AK_NxtGen'!AI30+'5C1AL_RedRiver'!AI30+'5C1AM_Williams'!AI30+'5C1AN_StLandry'!AI30</f>
        <v>0</v>
      </c>
      <c r="AK30" s="225">
        <f>'5C1B_DArbonne'!AJ30+'5C1A_Madison'!AJ30+'5C1C_IntlHigh'!AJ30+'5C3_UnvView'!AK30+'5C1F_LCCharter'!AJ30+'5C1E_LFNO'!AJ30+'5C1D_NOMMA'!AJ30+'5C1AE_NobleMinds'!AJ30+'5C1J_JCFAEast'!AJ30+'5C1Q_Advantage'!AJ30+'5C1AF_JCFA-Laf'!AJ30+'5C1W_Willow'!AJ30+'5C1Z_LincolnPrep'!AJ30+'5C1R_Iberville'!AJ30+'5C1N_Delta'!AJ30+'5C1S_LCColPrep'!AJ30+'5C1T_Northeast'!AJ30+'5C1U_AcadianaRen'!AJ30+'5C1I_LAKey'!AJ30+'5C1V_LafRen'!AJ30+'5C1O_Impact'!AJ30+'5C2_LAVCA'!AK30+'5C1H_Southwest'!AJ30+'5C1G_JSClark'!AJ30+'5C1Y_GEOPrep'!AJ30+'5C1AI_Harmony'!AJ30+'5C1AJ_Athlos'!AJ30+'5C1AG_Collegiate'!AJ30+'5C1M_GEOMidCity'!AJ30+'5C1AK_NxtGen'!AJ30+'5C1AL_RedRiver'!AJ30+'5C1AM_Williams'!AJ30+'5C1AN_StLandry'!AJ30</f>
        <v>0</v>
      </c>
      <c r="AL30" s="226">
        <f>'5C1B_DArbonne'!AK30+'5C1A_Madison'!AK30+'5C1C_IntlHigh'!AK30+'5C3_UnvView'!AL30+'5C1F_LCCharter'!AK30+'5C1E_LFNO'!AK30+'5C1D_NOMMA'!AK30+'5C1AE_NobleMinds'!AK30+'5C1J_JCFAEast'!AK30+'5C1Q_Advantage'!AK30+'5C1AF_JCFA-Laf'!AK30+'5C1W_Willow'!AK30+'5C1Z_LincolnPrep'!AK30+'5C1R_Iberville'!AK30+'5C1N_Delta'!AK30+'5C1S_LCColPrep'!AK30+'5C1T_Northeast'!AK30+'5C1U_AcadianaRen'!AK30+'5C1I_LAKey'!AK30+'5C1V_LafRen'!AK30+'5C1O_Impact'!AK30+'5C2_LAVCA'!AL30+'5C1H_Southwest'!AK30+'5C1G_JSClark'!AK30+'5C1Y_GEOPrep'!AK30+'5C1AI_Harmony'!AK30+'5C1AJ_Athlos'!AK30+'5C1AG_Collegiate'!AK30+'5C1M_GEOMidCity'!AK30+'5C1AK_NxtGen'!AK30+'5C1AL_RedRiver'!AK30+'5C1AM_Williams'!AK30+'5C1AN_StLandry'!AK30</f>
        <v>0</v>
      </c>
      <c r="AM30" s="224">
        <f>'5C1B_DArbonne'!AL30+'5C1A_Madison'!AL30+'5C1C_IntlHigh'!AL30+'5C3_UnvView'!AM30+'5C1F_LCCharter'!AL30+'5C1E_LFNO'!AL30+'5C1D_NOMMA'!AL30+'5C1AE_NobleMinds'!AL30+'5C1J_JCFAEast'!AL30+'5C1Q_Advantage'!AL30+'5C1AF_JCFA-Laf'!AL30+'5C1W_Willow'!AL30+'5C1Z_LincolnPrep'!AL30+'5C1R_Iberville'!AL30+'5C1N_Delta'!AL30+'5C1S_LCColPrep'!AL30+'5C1T_Northeast'!AL30+'5C1U_AcadianaRen'!AL30+'5C1I_LAKey'!AL30+'5C1V_LafRen'!AL30+'5C1O_Impact'!AL30+'5C2_LAVCA'!AM30+'5C1H_Southwest'!AL30+'5C1G_JSClark'!AL30+'5C1Y_GEOPrep'!AL30+'5C1AI_Harmony'!AL30+'5C1AJ_Athlos'!AL30+'5C1AG_Collegiate'!AL30+'5C1M_GEOMidCity'!AL30+'5C1AK_NxtGen'!AL30+'5C1AL_RedRiver'!AL30+'5C1AM_Williams'!AL30+'5C1AN_StLandry'!AL30</f>
        <v>3021579</v>
      </c>
      <c r="AN30" s="227">
        <f>'5C1B_DArbonne'!AM30+'5C1A_Madison'!AM30+'5C1C_IntlHigh'!AM30+'5C3_UnvView'!AN30+'5C1F_LCCharter'!AM30+'5C1E_LFNO'!AM30+'5C1D_NOMMA'!AM30+'5C1AE_NobleMinds'!AM30+'5C1J_JCFAEast'!AM30+'5C1Q_Advantage'!AM30+'5C1AF_JCFA-Laf'!AM30+'5C1W_Willow'!AM30+'5C1Z_LincolnPrep'!AM30+'5C1R_Iberville'!AM30+'5C1N_Delta'!AM30+'5C1S_LCColPrep'!AM30+'5C1T_Northeast'!AM30+'5C1U_AcadianaRen'!AM30+'5C1I_LAKey'!AM30+'5C1V_LafRen'!AM30+'5C1O_Impact'!AM30+'5C2_LAVCA'!AN30+'5C1H_Southwest'!AM30+'5C1G_JSClark'!AM30+'5C1Y_GEOPrep'!AM30+'5C1AI_Harmony'!AM30+'5C1AJ_Athlos'!AM30+'5C1AG_Collegiate'!AM30+'5C1M_GEOMidCity'!AM30+'5C1AK_NxtGen'!AM30+'5C1AL_RedRiver'!AM30+'5C1AM_Williams'!AM30+'5C1AN_StLandry'!AM30</f>
        <v>-502</v>
      </c>
      <c r="AO30" s="224">
        <f>'5C1B_DArbonne'!AN30+'5C1A_Madison'!AN30+'5C1C_IntlHigh'!AN30+'5C3_UnvView'!AO30+'5C1F_LCCharter'!AN30+'5C1E_LFNO'!AN30+'5C1D_NOMMA'!AN30+'5C1AE_NobleMinds'!AN30+'5C1J_JCFAEast'!AN30+'5C1Q_Advantage'!AN30+'5C1AF_JCFA-Laf'!AN30+'5C1W_Willow'!AN30+'5C1Z_LincolnPrep'!AN30+'5C1R_Iberville'!AN30+'5C1N_Delta'!AN30+'5C1S_LCColPrep'!AN30+'5C1T_Northeast'!AN30+'5C1U_AcadianaRen'!AN30+'5C1I_LAKey'!AN30+'5C1V_LafRen'!AN30+'5C1O_Impact'!AN30+'5C2_LAVCA'!AO30+'5C1H_Southwest'!AN30+'5C1G_JSClark'!AN30+'5C1Y_GEOPrep'!AN30+'5C1AI_Harmony'!AN30+'5C1AJ_Athlos'!AN30+'5C1AG_Collegiate'!AN30+'5C1M_GEOMidCity'!AN30+'5C1AK_NxtGen'!AN30+'5C1AL_RedRiver'!AN30+'5C1AM_Williams'!AN30+'5C1AN_StLandry'!AN30</f>
        <v>0</v>
      </c>
      <c r="AP30" s="225">
        <f>'5C1B_DArbonne'!AO30+'5C1A_Madison'!AO30+'5C1C_IntlHigh'!AO30+'5C3_UnvView'!AP30+'5C1F_LCCharter'!AO30+'5C1E_LFNO'!AO30+'5C1D_NOMMA'!AO30+'5C1AE_NobleMinds'!AO30+'5C1J_JCFAEast'!AO30+'5C1Q_Advantage'!AO30+'5C1AF_JCFA-Laf'!AO30+'5C1W_Willow'!AO30+'5C1Z_LincolnPrep'!AO30+'5C1R_Iberville'!AO30+'5C1N_Delta'!AO30+'5C1S_LCColPrep'!AO30+'5C1T_Northeast'!AO30+'5C1U_AcadianaRen'!AO30+'5C1I_LAKey'!AO30+'5C1V_LafRen'!AO30+'5C1O_Impact'!AO30+'5C2_LAVCA'!AP30+'5C1H_Southwest'!AO30+'5C1G_JSClark'!AO30+'5C1Y_GEOPrep'!AO30+'5C1AI_Harmony'!AO30+'5C1AJ_Athlos'!AO30+'5C1AG_Collegiate'!AO30+'5C1M_GEOMidCity'!AO30+'5C1AK_NxtGen'!AO30+'5C1AL_RedRiver'!AO30+'5C1AM_Williams'!AO30+'5C1AN_StLandry'!AO30</f>
        <v>0</v>
      </c>
      <c r="AQ30" s="224">
        <f>'5C1B_DArbonne'!AP30+'5C1A_Madison'!AP30+'5C1C_IntlHigh'!AP30+'5C3_UnvView'!AQ30+'5C1F_LCCharter'!AP30+'5C1E_LFNO'!AP30+'5C1D_NOMMA'!AP30+'5C1AE_NobleMinds'!AP30+'5C1J_JCFAEast'!AP30+'5C1Q_Advantage'!AP30+'5C1AF_JCFA-Laf'!AP30+'5C1W_Willow'!AP30+'5C1Z_LincolnPrep'!AP30+'5C1R_Iberville'!AP30+'5C1N_Delta'!AP30+'5C1S_LCColPrep'!AP30+'5C1T_Northeast'!AP30+'5C1U_AcadianaRen'!AP30+'5C1I_LAKey'!AP30+'5C1V_LafRen'!AP30+'5C1O_Impact'!AP30+'5C2_LAVCA'!AQ30+'5C1H_Southwest'!AP30+'5C1G_JSClark'!AP30+'5C1Y_GEOPrep'!AP30+'5C1AI_Harmony'!AP30+'5C1AJ_Athlos'!AP30+'5C1AG_Collegiate'!AP30+'5C1M_GEOMidCity'!AP30+'5C1AK_NxtGen'!AP30+'5C1AL_RedRiver'!AP30+'5C1AM_Williams'!AP30+'5C1AN_StLandry'!AP30</f>
        <v>200495</v>
      </c>
      <c r="AR30" s="225">
        <f>'5C1B_DArbonne'!AQ30+'5C1A_Madison'!AQ30+'5C1C_IntlHigh'!AQ30+'5C3_UnvView'!AR30+'5C1F_LCCharter'!AQ30+'5C1E_LFNO'!AQ30+'5C1D_NOMMA'!AQ30+'5C1AE_NobleMinds'!AQ30+'5C1J_JCFAEast'!AQ30+'5C1Q_Advantage'!AQ30+'5C1AF_JCFA-Laf'!AQ30+'5C1W_Willow'!AQ30+'5C1Z_LincolnPrep'!AQ30+'5C1R_Iberville'!AQ30+'5C1N_Delta'!AQ30+'5C1S_LCColPrep'!AQ30+'5C1T_Northeast'!AQ30+'5C1U_AcadianaRen'!AQ30+'5C1I_LAKey'!AQ30+'5C1V_LafRen'!AQ30+'5C1O_Impact'!AQ30+'5C2_LAVCA'!AR30+'5C1H_Southwest'!AQ30+'5C1G_JSClark'!AQ30+'5C1Y_GEOPrep'!AQ30+'5C1AI_Harmony'!AQ30+'5C1AJ_Athlos'!AQ30+'5C1AG_Collegiate'!AQ30+'5C1M_GEOMidCity'!AQ30+'5C1AK_NxtGen'!AQ30+'5C1AL_RedRiver'!AQ30+'5C1AM_Williams'!AQ30+'5C1AN_StLandry'!AQ30</f>
        <v>0</v>
      </c>
      <c r="AS30" s="225">
        <f>'5C1B_DArbonne'!AR30+'5C1A_Madison'!AR30+'5C1C_IntlHigh'!AR30+'5C3_UnvView'!AS30+'5C1F_LCCharter'!AR30+'5C1E_LFNO'!AR30+'5C1D_NOMMA'!AR30+'5C1AE_NobleMinds'!AR30+'5C1J_JCFAEast'!AR30+'5C1Q_Advantage'!AR30+'5C1AF_JCFA-Laf'!AR30+'5C1W_Willow'!AR30+'5C1Z_LincolnPrep'!AR30+'5C1R_Iberville'!AR30+'5C1N_Delta'!AR30+'5C1S_LCColPrep'!AR30+'5C1T_Northeast'!AR30+'5C1U_AcadianaRen'!AR30+'5C1I_LAKey'!AR30+'5C1V_LafRen'!AR30+'5C1O_Impact'!AR30+'5C2_LAVCA'!AS30+'5C1H_Southwest'!AR30+'5C1G_JSClark'!AR30+'5C1Y_GEOPrep'!AR30+'5C1AI_Harmony'!AR30+'5C1AJ_Athlos'!AR30+'5C1AG_Collegiate'!AR30+'5C1M_GEOMidCity'!AR30+'5C1AK_NxtGen'!AR30+'5C1AL_RedRiver'!AR30+'5C1AM_Williams'!AR30+'5C1AN_StLandry'!AR30</f>
        <v>0</v>
      </c>
      <c r="AT30" s="224">
        <f>'5C1B_DArbonne'!AS30+'5C1A_Madison'!AS30+'5C1C_IntlHigh'!AS30+'5C3_UnvView'!AT30+'5C1F_LCCharter'!AS30+'5C1E_LFNO'!AS30+'5C1D_NOMMA'!AS30+'5C1AE_NobleMinds'!AS30+'5C1J_JCFAEast'!AS30+'5C1Q_Advantage'!AS30+'5C1AF_JCFA-Laf'!AS30+'5C1W_Willow'!AS30+'5C1Z_LincolnPrep'!AS30+'5C1R_Iberville'!AS30+'5C1N_Delta'!AS30+'5C1S_LCColPrep'!AS30+'5C1T_Northeast'!AS30+'5C1U_AcadianaRen'!AS30+'5C1I_LAKey'!AS30+'5C1V_LafRen'!AS30+'5C1O_Impact'!AS30+'5C2_LAVCA'!AT30+'5C1H_Southwest'!AS30+'5C1G_JSClark'!AS30+'5C1Y_GEOPrep'!AS30+'5C1AI_Harmony'!AS30+'5C1AJ_Athlos'!AS30+'5C1AG_Collegiate'!AS30+'5C1M_GEOMidCity'!AS30+'5C1AK_NxtGen'!AS30+'5C1AL_RedRiver'!AS30+'5C1AM_Williams'!AS30+'5C1AN_StLandry'!AS30</f>
        <v>278831</v>
      </c>
      <c r="AU30" s="802">
        <f t="shared" si="2"/>
        <v>200495</v>
      </c>
      <c r="AV30" s="803">
        <f t="shared" si="3"/>
        <v>278831</v>
      </c>
      <c r="AW30" s="217">
        <f>'5C1B_DArbonne'!AV30+'5C1A_Madison'!AV30+'5C1C_IntlHigh'!AV30+'5C3_UnvView'!AW30+'5C1F_LCCharter'!AV30+'5C1E_LFNO'!AV30+'5C1D_NOMMA'!AV30+'5C1AE_NobleMinds'!AV30+'5C1J_JCFAEast'!AV30+'5C1Q_Advantage'!AV30+'5C1AF_JCFA-Laf'!AV30+'5C1W_Willow'!AV30+'5C1Z_LincolnPrep'!AV30+'5C1R_Iberville'!AV30+'5C1N_Delta'!AV30+'5C1S_LCColPrep'!AV30+'5C1T_Northeast'!AV30+'5C1U_AcadianaRen'!AV30+'5C1I_LAKey'!AV30+'5C1V_LafRen'!AV30+'5C1O_Impact'!AV30+'5C2_LAVCA'!AW30+'5C1H_Southwest'!AV30+'5C1G_JSClark'!AV30+'5C1Y_GEOPrep'!AV30+'5C1AI_Harmony'!AV30+'5C1AJ_Athlos'!AV30+'5C1AG_Collegiate'!AV30+'5C1M_GEOMidCity'!AV30+'5C1AK_NxtGen'!AV30+'5C1AL_RedRiver'!AV30+'5C1AM_Williams'!AV30+'5C1AN_StLandry'!AV30</f>
        <v>7553</v>
      </c>
      <c r="AX30" s="217"/>
      <c r="AY30" s="217">
        <f t="shared" si="4"/>
        <v>7553</v>
      </c>
    </row>
    <row r="31" spans="1:51" ht="16.149999999999999" customHeight="1" x14ac:dyDescent="0.2">
      <c r="A31" s="422">
        <v>25</v>
      </c>
      <c r="B31" s="228" t="s">
        <v>29</v>
      </c>
      <c r="C31" s="229">
        <f>'5C1B_DArbonne'!C31+'5C1A_Madison'!C31+'5C1C_IntlHigh'!C31+'5C3_UnvView'!C31+'5C1F_LCCharter'!C31+'5C1E_LFNO'!C31+'5C1D_NOMMA'!C31+'5C1AE_NobleMinds'!C31+'5C1J_JCFAEast'!C31+'5C1Q_Advantage'!C31+'5C1AF_JCFA-Laf'!C31+'5C1W_Willow'!C31+'5C1Z_LincolnPrep'!C31+'5C1R_Iberville'!C31+'5C1N_Delta'!C31+'5C1S_LCColPrep'!C31+'5C1T_Northeast'!C31+'5C1U_AcadianaRen'!C31+'5C1I_LAKey'!C31+'5C1V_LafRen'!C31+'5C1O_Impact'!C31+'5C2_LAVCA'!C31+'5C1H_Southwest'!C31+'5C1G_JSClark'!C31+'5C1Y_GEOPrep'!C31+'5C1AI_Harmony'!C31+'5C1AJ_Athlos'!C31+'5C1AG_Collegiate'!C31+'5C1M_GEOMidCity'!C31+'5C1AK_NxtGen'!C31+'5C1AL_RedRiver'!C31+'5C1AM_Williams'!C31+'5C1AN_StLandry'!C31</f>
        <v>0</v>
      </c>
      <c r="D31" s="230">
        <f>'9_Per Pupil Summary'!H30</f>
        <v>4463.9402623909609</v>
      </c>
      <c r="E31" s="231">
        <f>'5C1B_DArbonne'!E31+'5C1A_Madison'!E31+'5C1C_IntlHigh'!E31+'5C3_UnvView'!E31+'5C1F_LCCharter'!E31+'5C1E_LFNO'!E31+'5C1D_NOMMA'!E31+'5C1AE_NobleMinds'!E31+'5C1J_JCFAEast'!E31+'5C1Q_Advantage'!E31+'5C1AF_JCFA-Laf'!E31+'5C1W_Willow'!E31+'5C1Z_LincolnPrep'!E31+'5C1R_Iberville'!E31+'5C1N_Delta'!E31+'5C1S_LCColPrep'!E31+'5C1T_Northeast'!E31+'5C1U_AcadianaRen'!E31+'5C1I_LAKey'!E31+'5C1V_LafRen'!E31+'5C1O_Impact'!E31+'5C2_LAVCA'!E31+'5C1H_Southwest'!E31+'5C1G_JSClark'!E31+'5C1Y_GEOPrep'!E31+'5C1AI_Harmony'!E31+'5C1AJ_Athlos'!E31+'5C1AG_Collegiate'!E31+'5C1M_GEOMidCity'!E31+'5C1AK_NxtGen'!E31+'5C1AL_RedRiver'!E31+'5C1AM_Williams'!E31+'5C1AN_StLandry'!E31</f>
        <v>0</v>
      </c>
      <c r="F31" s="232">
        <f>'5C1B_DArbonne'!F31+'5C1A_Madison'!F31+'5C1C_IntlHigh'!F31+'5C3_UnvView'!F31+'5C1F_LCCharter'!F31+'5C1E_LFNO'!F31+'5C1D_NOMMA'!F31+'5C1AE_NobleMinds'!F31+'5C1J_JCFAEast'!F31+'5C1Q_Advantage'!F31+'5C1AF_JCFA-Laf'!F31+'5C1W_Willow'!F31+'5C1Z_LincolnPrep'!F31+'5C1R_Iberville'!F31+'5C1N_Delta'!F31+'5C1S_LCColPrep'!F31+'5C1T_Northeast'!F31+'5C1U_AcadianaRen'!F31+'5C1I_LAKey'!F31+'5C1V_LafRen'!F31+'5C1O_Impact'!F31+'5C2_LAVCA'!F31+'5C1H_Southwest'!F31+'5C1G_JSClark'!F31+'5C1Y_GEOPrep'!F31+'5C1AI_Harmony'!F31+'5C1AJ_Athlos'!F31+'5C1AG_Collegiate'!F31+'5C1M_GEOMidCity'!F31+'5C1AK_NxtGen'!F31+'5C1AL_RedRiver'!F31+'5C1AM_Williams'!F31+'5C1AN_StLandry'!F31</f>
        <v>0</v>
      </c>
      <c r="G31" s="230">
        <f>'9_Per Pupil Summary'!I30</f>
        <v>597.26770835773823</v>
      </c>
      <c r="H31" s="231">
        <f>'5C1B_DArbonne'!H31+'5C1A_Madison'!H31+'5C1C_IntlHigh'!H31+'5C3_UnvView'!H31+'5C1F_LCCharter'!H31+'5C1E_LFNO'!H31+'5C1D_NOMMA'!H31+'5C1AE_NobleMinds'!H31+'5C1J_JCFAEast'!H31+'5C1Q_Advantage'!H31+'5C1AF_JCFA-Laf'!H31+'5C1W_Willow'!H31+'5C1Z_LincolnPrep'!H31+'5C1R_Iberville'!H31+'5C1N_Delta'!H31+'5C1S_LCColPrep'!H31+'5C1T_Northeast'!H31+'5C1U_AcadianaRen'!H31+'5C1I_LAKey'!H31+'5C1V_LafRen'!H31+'5C1O_Impact'!H31+'5C2_LAVCA'!H31+'5C1H_Southwest'!H31+'5C1G_JSClark'!H31+'5C1Y_GEOPrep'!H31+'5C1AI_Harmony'!H31+'5C1AJ_Athlos'!H31+'5C1AG_Collegiate'!H31+'5C1M_GEOMidCity'!H31+'5C1AK_NxtGen'!H31+'5C1AL_RedRiver'!H31+'5C1AM_Williams'!H31+'5C1AN_StLandry'!H31</f>
        <v>0</v>
      </c>
      <c r="I31" s="232">
        <f>'5C1B_DArbonne'!I31+'5C1A_Madison'!I31+'5C1C_IntlHigh'!I31+'5C3_UnvView'!I31+'5C1F_LCCharter'!I31+'5C1E_LFNO'!I31+'5C1D_NOMMA'!I31+'5C1AE_NobleMinds'!I31+'5C1J_JCFAEast'!I31+'5C1Q_Advantage'!I31+'5C1AF_JCFA-Laf'!I31+'5C1W_Willow'!I31+'5C1Z_LincolnPrep'!I31+'5C1R_Iberville'!I31+'5C1N_Delta'!I31+'5C1S_LCColPrep'!I31+'5C1T_Northeast'!I31+'5C1U_AcadianaRen'!I31+'5C1I_LAKey'!I31+'5C1V_LafRen'!I31+'5C1O_Impact'!I31+'5C2_LAVCA'!I31+'5C1H_Southwest'!I31+'5C1G_JSClark'!I31+'5C1Y_GEOPrep'!I31+'5C1AI_Harmony'!I31+'5C1AJ_Athlos'!I31+'5C1AG_Collegiate'!I31+'5C1M_GEOMidCity'!I31+'5C1AK_NxtGen'!I31+'5C1AL_RedRiver'!I31+'5C1AM_Williams'!I31+'5C1AN_StLandry'!I31</f>
        <v>0</v>
      </c>
      <c r="J31" s="230">
        <f>'9_Per Pupil Summary'!J30</f>
        <v>162.89119318847403</v>
      </c>
      <c r="K31" s="231">
        <f>'5C1B_DArbonne'!K31+'5C1A_Madison'!K31+'5C1C_IntlHigh'!K31+'5C3_UnvView'!K31+'5C1F_LCCharter'!K31+'5C1E_LFNO'!K31+'5C1D_NOMMA'!K31+'5C1AE_NobleMinds'!K31+'5C1J_JCFAEast'!K31+'5C1Q_Advantage'!K31+'5C1AF_JCFA-Laf'!K31+'5C1W_Willow'!K31+'5C1Z_LincolnPrep'!K31+'5C1R_Iberville'!K31+'5C1N_Delta'!K31+'5C1S_LCColPrep'!K31+'5C1T_Northeast'!K31+'5C1U_AcadianaRen'!K31+'5C1I_LAKey'!K31+'5C1V_LafRen'!K31+'5C1O_Impact'!K31+'5C2_LAVCA'!K31+'5C1H_Southwest'!K31+'5C1G_JSClark'!K31+'5C1Y_GEOPrep'!K31+'5C1AI_Harmony'!K31+'5C1AJ_Athlos'!K31+'5C1AG_Collegiate'!K31+'5C1M_GEOMidCity'!K31+'5C1AK_NxtGen'!K31+'5C1AL_RedRiver'!K31+'5C1AM_Williams'!K31+'5C1AN_StLandry'!K31</f>
        <v>0</v>
      </c>
      <c r="L31" s="232">
        <f>'5C1B_DArbonne'!L31+'5C1A_Madison'!L31+'5C1C_IntlHigh'!L31+'5C3_UnvView'!L31+'5C1F_LCCharter'!L31+'5C1E_LFNO'!L31+'5C1D_NOMMA'!L31+'5C1AE_NobleMinds'!L31+'5C1J_JCFAEast'!L31+'5C1Q_Advantage'!L31+'5C1AF_JCFA-Laf'!L31+'5C1W_Willow'!L31+'5C1Z_LincolnPrep'!L31+'5C1R_Iberville'!L31+'5C1N_Delta'!L31+'5C1S_LCColPrep'!L31+'5C1T_Northeast'!L31+'5C1U_AcadianaRen'!L31+'5C1I_LAKey'!L31+'5C1V_LafRen'!L31+'5C1O_Impact'!L31+'5C2_LAVCA'!L31+'5C1H_Southwest'!L31+'5C1G_JSClark'!L31+'5C1Y_GEOPrep'!L31+'5C1AI_Harmony'!L31+'5C1AJ_Athlos'!L31+'5C1AG_Collegiate'!L31+'5C1M_GEOMidCity'!L31+'5C1AK_NxtGen'!L31+'5C1AL_RedRiver'!L31+'5C1AM_Williams'!L31+'5C1AN_StLandry'!L31</f>
        <v>0</v>
      </c>
      <c r="M31" s="230">
        <f>'9_Per Pupil Summary'!K30</f>
        <v>4072.2798297118511</v>
      </c>
      <c r="N31" s="231">
        <f>'5C1B_DArbonne'!N31+'5C1A_Madison'!N31+'5C1C_IntlHigh'!N31+'5C3_UnvView'!N31+'5C1F_LCCharter'!N31+'5C1E_LFNO'!N31+'5C1D_NOMMA'!N31+'5C1AE_NobleMinds'!N31+'5C1J_JCFAEast'!N31+'5C1Q_Advantage'!N31+'5C1AF_JCFA-Laf'!N31+'5C1W_Willow'!N31+'5C1Z_LincolnPrep'!N31+'5C1R_Iberville'!N31+'5C1N_Delta'!N31+'5C1S_LCColPrep'!N31+'5C1T_Northeast'!N31+'5C1U_AcadianaRen'!N31+'5C1I_LAKey'!N31+'5C1V_LafRen'!N31+'5C1O_Impact'!N31+'5C2_LAVCA'!N31+'5C1H_Southwest'!N31+'5C1G_JSClark'!N31+'5C1Y_GEOPrep'!N31+'5C1AI_Harmony'!N31+'5C1AJ_Athlos'!N31+'5C1AG_Collegiate'!N31+'5C1M_GEOMidCity'!N31+'5C1AK_NxtGen'!N31+'5C1AL_RedRiver'!N31+'5C1AM_Williams'!N31+'5C1AN_StLandry'!N31</f>
        <v>0</v>
      </c>
      <c r="O31" s="232">
        <f>'5C1B_DArbonne'!O31+'5C1A_Madison'!O31+'5C1C_IntlHigh'!O31+'5C3_UnvView'!O31+'5C1F_LCCharter'!O31+'5C1E_LFNO'!O31+'5C1D_NOMMA'!O31+'5C1AE_NobleMinds'!O31+'5C1J_JCFAEast'!O31+'5C1Q_Advantage'!O31+'5C1AF_JCFA-Laf'!O31+'5C1W_Willow'!O31+'5C1Z_LincolnPrep'!O31+'5C1R_Iberville'!O31+'5C1N_Delta'!O31+'5C1S_LCColPrep'!O31+'5C1T_Northeast'!O31+'5C1U_AcadianaRen'!O31+'5C1I_LAKey'!O31+'5C1V_LafRen'!O31+'5C1O_Impact'!O31+'5C2_LAVCA'!O31+'5C1H_Southwest'!O31+'5C1G_JSClark'!O31+'5C1Y_GEOPrep'!O31+'5C1AI_Harmony'!O31+'5C1AJ_Athlos'!O31+'5C1AG_Collegiate'!O31+'5C1M_GEOMidCity'!O31+'5C1AK_NxtGen'!O31+'5C1AL_RedRiver'!O31+'5C1AM_Williams'!O31+'5C1AN_StLandry'!O31</f>
        <v>0</v>
      </c>
      <c r="P31" s="230">
        <f>'9_Per Pupil Summary'!L30</f>
        <v>1628.9119318847402</v>
      </c>
      <c r="Q31" s="231">
        <f>'5C1B_DArbonne'!Q31+'5C1A_Madison'!Q31+'5C1C_IntlHigh'!Q31+'5C3_UnvView'!Q31+'5C1F_LCCharter'!Q31+'5C1E_LFNO'!Q31+'5C1D_NOMMA'!Q31+'5C1AE_NobleMinds'!Q31+'5C1J_JCFAEast'!Q31+'5C1Q_Advantage'!Q31+'5C1AF_JCFA-Laf'!Q31+'5C1W_Willow'!Q31+'5C1Z_LincolnPrep'!Q31+'5C1R_Iberville'!Q31+'5C1N_Delta'!Q31+'5C1S_LCColPrep'!Q31+'5C1T_Northeast'!Q31+'5C1U_AcadianaRen'!Q31+'5C1I_LAKey'!Q31+'5C1V_LafRen'!Q31+'5C1O_Impact'!Q31+'5C2_LAVCA'!Q31+'5C1H_Southwest'!Q31+'5C1G_JSClark'!Q31+'5C1Y_GEOPrep'!Q31+'5C1AI_Harmony'!Q31+'5C1AJ_Athlos'!Q31+'5C1AG_Collegiate'!Q31+'5C1M_GEOMidCity'!Q31+'5C1AK_NxtGen'!Q31+'5C1AL_RedRiver'!Q31+'5C1AM_Williams'!Q31+'5C1AN_StLandry'!Q31</f>
        <v>0</v>
      </c>
      <c r="R31" s="233">
        <f>'5C1B_DArbonne'!R31+'5C1A_Madison'!R31+'5C1C_IntlHigh'!R31+'5C3_UnvView'!R31+'5C1F_LCCharter'!R31+'5C1E_LFNO'!R31+'5C1D_NOMMA'!R31+'5C1AE_NobleMinds'!R31+'5C1J_JCFAEast'!R31+'5C1Q_Advantage'!R31+'5C1AF_JCFA-Laf'!R31+'5C1W_Willow'!R31+'5C1Z_LincolnPrep'!R31+'5C1R_Iberville'!R31+'5C1N_Delta'!R31+'5C1S_LCColPrep'!R31+'5C1T_Northeast'!R31+'5C1U_AcadianaRen'!R31+'5C1I_LAKey'!R31+'5C1V_LafRen'!R31+'5C1O_Impact'!R31+'5C2_LAVCA'!R31+'5C1H_Southwest'!R31+'5C1G_JSClark'!R31+'5C1Y_GEOPrep'!R31+'5C1AI_Harmony'!R31+'5C1AJ_Athlos'!R31+'5C1AG_Collegiate'!R31+'5C1M_GEOMidCity'!R31+'5C1AK_NxtGen'!R31+'5C1AL_RedRiver'!R31+'5C1AM_Williams'!R31+'5C1AN_StLandry'!R31</f>
        <v>234495</v>
      </c>
      <c r="S31" s="996">
        <f>'5C3_UnvView'!S31+'5C2_LAVCA'!S31</f>
        <v>10480</v>
      </c>
      <c r="T31" s="230">
        <f>'5C1B_DArbonne'!S31+'5C1A_Madison'!S31+'5C1C_IntlHigh'!S31+'5C3_UnvView'!T31+'5C1F_LCCharter'!S31+'5C1E_LFNO'!S31+'5C1D_NOMMA'!S31+'5C1AE_NobleMinds'!S31+'5C1J_JCFAEast'!S31+'5C1Q_Advantage'!S31+'5C1AF_JCFA-Laf'!S31+'5C1W_Willow'!S31+'5C1Z_LincolnPrep'!S31+'5C1R_Iberville'!S31+'5C1N_Delta'!S31+'5C1S_LCColPrep'!S31+'5C1T_Northeast'!S31+'5C1U_AcadianaRen'!S31+'5C1I_LAKey'!S31+'5C1V_LafRen'!S31+'5C1O_Impact'!S31+'5C2_LAVCA'!T31+'5C1H_Southwest'!S31+'5C1G_JSClark'!S31+'5C1Y_GEOPrep'!S31+'5C1AI_Harmony'!S31+'5C1AJ_Athlos'!S31+'5C1AG_Collegiate'!S31+'5C1M_GEOMidCity'!S31+'5C1AK_NxtGen'!S31+'5C1AL_RedRiver'!S31+'5C1AM_Williams'!S31+'5C1AN_StLandry'!S31</f>
        <v>31886</v>
      </c>
      <c r="U31" s="230">
        <f>'5C1B_DArbonne'!T31+'5C1A_Madison'!T31+'5C1C_IntlHigh'!T31+'5C3_UnvView'!U31+'5C1F_LCCharter'!T31+'5C1E_LFNO'!T31+'5C1D_NOMMA'!T31+'5C1AE_NobleMinds'!T31+'5C1J_JCFAEast'!T31+'5C1Q_Advantage'!T31+'5C1AF_JCFA-Laf'!T31+'5C1W_Willow'!T31+'5C1Z_LincolnPrep'!T31+'5C1R_Iberville'!T31+'5C1N_Delta'!T31+'5C1S_LCColPrep'!T31+'5C1T_Northeast'!T31+'5C1U_AcadianaRen'!T31+'5C1I_LAKey'!T31+'5C1V_LafRen'!T31+'5C1O_Impact'!T31+'5C2_LAVCA'!U31+'5C1H_Southwest'!T31+'5C1G_JSClark'!T31+'5C1Y_GEOPrep'!T31+'5C1AI_Harmony'!T31+'5C1AJ_Athlos'!T31+'5C1AG_Collegiate'!T31+'5C1M_GEOMidCity'!T31+'5C1AK_NxtGen'!T31+'5C1AL_RedRiver'!T31+'5C1AM_Williams'!T31+'5C1AN_StLandry'!T31</f>
        <v>0</v>
      </c>
      <c r="V31" s="234">
        <f>'5C1B_DArbonne'!U31+'5C1A_Madison'!U31+'5C1C_IntlHigh'!U31+'5C3_UnvView'!V31+'5C1F_LCCharter'!U31+'5C1E_LFNO'!U31+'5C1D_NOMMA'!U31+'5C1AE_NobleMinds'!U31+'5C1J_JCFAEast'!U31+'5C1Q_Advantage'!U31+'5C1AF_JCFA-Laf'!U31+'5C1W_Willow'!U31+'5C1Z_LincolnPrep'!U31+'5C1R_Iberville'!U31+'5C1N_Delta'!U31+'5C1S_LCColPrep'!U31+'5C1T_Northeast'!U31+'5C1U_AcadianaRen'!U31+'5C1I_LAKey'!U31+'5C1V_LafRen'!U31+'5C1O_Impact'!U31+'5C2_LAVCA'!V31+'5C1H_Southwest'!U31+'5C1G_JSClark'!U31+'5C1Y_GEOPrep'!U31+'5C1AI_Harmony'!U31+'5C1AJ_Athlos'!U31+'5C1AG_Collegiate'!U31+'5C1M_GEOMidCity'!U31+'5C1AK_NxtGen'!U31+'5C1AL_RedRiver'!U31+'5C1AM_Williams'!U31+'5C1AN_StLandry'!U31</f>
        <v>0</v>
      </c>
      <c r="W31" s="233">
        <f>'5C1B_DArbonne'!V31+'5C1A_Madison'!V31+'5C1C_IntlHigh'!V31+'5C3_UnvView'!W31+'5C1F_LCCharter'!V31+'5C1E_LFNO'!V31+'5C1D_NOMMA'!V31+'5C1AE_NobleMinds'!V31+'5C1J_JCFAEast'!V31+'5C1Q_Advantage'!V31+'5C1AF_JCFA-Laf'!V31+'5C1W_Willow'!V31+'5C1Z_LincolnPrep'!V31+'5C1R_Iberville'!V31+'5C1N_Delta'!V31+'5C1S_LCColPrep'!V31+'5C1T_Northeast'!V31+'5C1U_AcadianaRen'!V31+'5C1I_LAKey'!V31+'5C1V_LafRen'!V31+'5C1O_Impact'!V31+'5C2_LAVCA'!W31+'5C1H_Southwest'!V31+'5C1G_JSClark'!V31+'5C1Y_GEOPrep'!V31+'5C1AI_Harmony'!V31+'5C1AJ_Athlos'!V31+'5C1AG_Collegiate'!V31+'5C1M_GEOMidCity'!V31+'5C1AK_NxtGen'!V31+'5C1AL_RedRiver'!V31+'5C1AM_Williams'!V31+'5C1AN_StLandry'!V31</f>
        <v>0</v>
      </c>
      <c r="X31" s="231">
        <f>'5C1B_DArbonne'!W31+'5C1A_Madison'!W31+'5C1C_IntlHigh'!W31+'5C3_UnvView'!X31+'5C1F_LCCharter'!W31+'5C1E_LFNO'!W31+'5C1D_NOMMA'!W31+'5C1AE_NobleMinds'!W31+'5C1J_JCFAEast'!W31+'5C1Q_Advantage'!W31+'5C1AF_JCFA-Laf'!W31+'5C1W_Willow'!W31+'5C1Z_LincolnPrep'!W31+'5C1R_Iberville'!W31+'5C1N_Delta'!W31+'5C1S_LCColPrep'!W31+'5C1T_Northeast'!W31+'5C1U_AcadianaRen'!W31+'5C1I_LAKey'!W31+'5C1V_LafRen'!W31+'5C1O_Impact'!W31+'5C2_LAVCA'!X31+'5C1H_Southwest'!W31+'5C1G_JSClark'!W31+'5C1Y_GEOPrep'!W31+'5C1AI_Harmony'!W31+'5C1AJ_Athlos'!W31+'5C1AG_Collegiate'!W31+'5C1M_GEOMidCity'!W31+'5C1AK_NxtGen'!W31+'5C1AL_RedRiver'!W31+'5C1AM_Williams'!W31+'5C1AN_StLandry'!W31</f>
        <v>0</v>
      </c>
      <c r="Y31" s="233">
        <f>'5C1B_DArbonne'!X31+'5C1A_Madison'!X31+'5C1C_IntlHigh'!X31+'5C3_UnvView'!Y31+'5C1F_LCCharter'!X31+'5C1E_LFNO'!X31+'5C1D_NOMMA'!X31+'5C1AE_NobleMinds'!X31+'5C1J_JCFAEast'!X31+'5C1Q_Advantage'!X31+'5C1AF_JCFA-Laf'!X31+'5C1W_Willow'!X31+'5C1Z_LincolnPrep'!X31+'5C1R_Iberville'!X31+'5C1N_Delta'!X31+'5C1S_LCColPrep'!X31+'5C1T_Northeast'!X31+'5C1U_AcadianaRen'!X31+'5C1I_LAKey'!X31+'5C1V_LafRen'!X31+'5C1O_Impact'!X31+'5C2_LAVCA'!Y31+'5C1H_Southwest'!X31+'5C1G_JSClark'!X31+'5C1Y_GEOPrep'!X31+'5C1AI_Harmony'!X31+'5C1AJ_Athlos'!X31+'5C1AG_Collegiate'!X31+'5C1M_GEOMidCity'!X31+'5C1AK_NxtGen'!X31+'5C1AL_RedRiver'!X31+'5C1AM_Williams'!X31+'5C1AN_StLandry'!X31</f>
        <v>0</v>
      </c>
      <c r="Z31" s="230">
        <f>'5C1B_DArbonne'!Y31+'5C1A_Madison'!Y31+'5C1C_IntlHigh'!Y31+'5C3_UnvView'!Z31+'5C1F_LCCharter'!Y31+'5C1E_LFNO'!Y31+'5C1D_NOMMA'!Y31+'5C1AE_NobleMinds'!Y31+'5C1J_JCFAEast'!Y31+'5C1Q_Advantage'!Y31+'5C1AF_JCFA-Laf'!Y31+'5C1W_Willow'!Y31+'5C1Z_LincolnPrep'!Y31+'5C1R_Iberville'!Y31+'5C1N_Delta'!Y31+'5C1S_LCColPrep'!Y31+'5C1T_Northeast'!Y31+'5C1U_AcadianaRen'!Y31+'5C1I_LAKey'!Y31+'5C1V_LafRen'!Y31+'5C1O_Impact'!Y31+'5C2_LAVCA'!Z31+'5C1H_Southwest'!Y31+'5C1G_JSClark'!Y31+'5C1Y_GEOPrep'!Y31+'5C1AI_Harmony'!Y31+'5C1AJ_Athlos'!Y31+'5C1AG_Collegiate'!Y31+'5C1M_GEOMidCity'!Y31+'5C1AK_NxtGen'!Y31+'5C1AL_RedRiver'!Y31+'5C1AM_Williams'!Y31+'5C1AN_StLandry'!Y31</f>
        <v>0</v>
      </c>
      <c r="AA31" s="233">
        <f>'5C1B_DArbonne'!Z31+'5C1A_Madison'!Z31+'5C1C_IntlHigh'!Z31+'5C3_UnvView'!AA31+'5C1F_LCCharter'!Z31+'5C1E_LFNO'!Z31+'5C1D_NOMMA'!Z31+'5C1AE_NobleMinds'!Z31+'5C1J_JCFAEast'!Z31+'5C1Q_Advantage'!Z31+'5C1AF_JCFA-Laf'!Z31+'5C1W_Willow'!Z31+'5C1Z_LincolnPrep'!Z31+'5C1R_Iberville'!Z31+'5C1N_Delta'!Z31+'5C1S_LCColPrep'!Z31+'5C1T_Northeast'!Z31+'5C1U_AcadianaRen'!Z31+'5C1I_LAKey'!Z31+'5C1V_LafRen'!Z31+'5C1O_Impact'!Z31+'5C2_LAVCA'!AA31+'5C1H_Southwest'!Z31+'5C1G_JSClark'!Z31+'5C1Y_GEOPrep'!Z31+'5C1AI_Harmony'!Z31+'5C1AJ_Athlos'!Z31+'5C1AG_Collegiate'!Z31+'5C1M_GEOMidCity'!Z31+'5C1AK_NxtGen'!Z31+'5C1AL_RedRiver'!Z31+'5C1AM_Williams'!Z31+'5C1AN_StLandry'!Z31</f>
        <v>0</v>
      </c>
      <c r="AB31" s="236">
        <f>'5C1B_DArbonne'!AA31+'5C1A_Madison'!AA31+'5C1C_IntlHigh'!AA31+'5C3_UnvView'!AB31+'5C1F_LCCharter'!AA31+'5C1E_LFNO'!AA31+'5C1D_NOMMA'!AA31+'5C1AE_NobleMinds'!AA31+'5C1J_JCFAEast'!AA31+'5C1Q_Advantage'!AA31+'5C1AF_JCFA-Laf'!AA31+'5C1W_Willow'!AA31+'5C1Z_LincolnPrep'!AA31+'5C1R_Iberville'!AA31+'5C1N_Delta'!AA31+'5C1S_LCColPrep'!AA31+'5C1T_Northeast'!AA31+'5C1U_AcadianaRen'!AA31+'5C1I_LAKey'!AA31+'5C1V_LafRen'!AA31+'5C1O_Impact'!AA31+'5C2_LAVCA'!AB31+'5C1H_Southwest'!AA31+'5C1G_JSClark'!AA31+'5C1Y_GEOPrep'!AA31+'5C1AI_Harmony'!AA31+'5C1AJ_Athlos'!AA31+'5C1AG_Collegiate'!AA31+'5C1M_GEOMidCity'!AA31+'5C1AK_NxtGen'!AA31+'5C1AL_RedRiver'!AA31+'5C1AM_Williams'!AA31+'5C1AN_StLandry'!AA31</f>
        <v>0</v>
      </c>
      <c r="AC31" s="230">
        <f>'5C1B_DArbonne'!AB31+'5C1A_Madison'!AB31+'5C1C_IntlHigh'!AB31+'5C3_UnvView'!AC31+'5C1F_LCCharter'!AB31+'5C1E_LFNO'!AB31+'5C1D_NOMMA'!AB31+'5C1AE_NobleMinds'!AB31+'5C1J_JCFAEast'!AB31+'5C1Q_Advantage'!AB31+'5C1AF_JCFA-Laf'!AB31+'5C1W_Willow'!AB31+'5C1Z_LincolnPrep'!AB31+'5C1R_Iberville'!AB31+'5C1N_Delta'!AB31+'5C1S_LCColPrep'!AB31+'5C1T_Northeast'!AB31+'5C1U_AcadianaRen'!AB31+'5C1I_LAKey'!AB31+'5C1V_LafRen'!AB31+'5C1O_Impact'!AB31+'5C2_LAVCA'!AC31+'5C1H_Southwest'!AB31+'5C1G_JSClark'!AB31+'5C1Y_GEOPrep'!AB31+'5C1AI_Harmony'!AB31+'5C1AJ_Athlos'!AB31+'5C1AG_Collegiate'!AB31+'5C1M_GEOMidCity'!AB31+'5C1AK_NxtGen'!AB31+'5C1AL_RedRiver'!AB31+'5C1AM_Williams'!AB31+'5C1AN_StLandry'!AB31</f>
        <v>0</v>
      </c>
      <c r="AD31" s="237">
        <f>'5C1B_DArbonne'!AC31+'5C1A_Madison'!AC31+'5C1C_IntlHigh'!AC31+'5C3_UnvView'!AD31+'5C1F_LCCharter'!AC31+'5C1E_LFNO'!AC31+'5C1D_NOMMA'!AC31+'5C1AE_NobleMinds'!AC31+'5C1J_JCFAEast'!AC31+'5C1Q_Advantage'!AC31+'5C1AF_JCFA-Laf'!AC31+'5C1W_Willow'!AC31+'5C1Z_LincolnPrep'!AC31+'5C1R_Iberville'!AC31+'5C1N_Delta'!AC31+'5C1S_LCColPrep'!AC31+'5C1T_Northeast'!AC31+'5C1U_AcadianaRen'!AC31+'5C1I_LAKey'!AC31+'5C1V_LafRen'!AC31+'5C1O_Impact'!AC31+'5C2_LAVCA'!AD31+'5C1H_Southwest'!AC31+'5C1G_JSClark'!AC31+'5C1Y_GEOPrep'!AC31+'5C1AI_Harmony'!AC31+'5C1AJ_Athlos'!AC31+'5C1AG_Collegiate'!AC31+'5C1M_GEOMidCity'!AC31+'5C1AK_NxtGen'!AC31+'5C1AL_RedRiver'!AC31+'5C1AM_Williams'!AC31+'5C1AN_StLandry'!AC31</f>
        <v>0</v>
      </c>
      <c r="AE31" s="237">
        <f>'5C1B_DArbonne'!AD31+'5C1A_Madison'!AD31+'5C1C_IntlHigh'!AD31+'5C3_UnvView'!AE31+'5C1F_LCCharter'!AD31+'5C1E_LFNO'!AD31+'5C1D_NOMMA'!AD31+'5C1AE_NobleMinds'!AD31+'5C1J_JCFAEast'!AD31+'5C1Q_Advantage'!AD31+'5C1AF_JCFA-Laf'!AD31+'5C1W_Willow'!AD31+'5C1Z_LincolnPrep'!AD31+'5C1R_Iberville'!AD31+'5C1N_Delta'!AD31+'5C1S_LCColPrep'!AD31+'5C1T_Northeast'!AD31+'5C1U_AcadianaRen'!AD31+'5C1I_LAKey'!AD31+'5C1V_LafRen'!AD31+'5C1O_Impact'!AD31+'5C2_LAVCA'!AE31+'5C1H_Southwest'!AD31+'5C1G_JSClark'!AD31+'5C1Y_GEOPrep'!AD31+'5C1AI_Harmony'!AD31+'5C1AJ_Athlos'!AD31+'5C1AG_Collegiate'!AD31+'5C1M_GEOMidCity'!AD31+'5C1AK_NxtGen'!AD31+'5C1AL_RedRiver'!AD31+'5C1AM_Williams'!AD31+'5C1AN_StLandry'!AD31</f>
        <v>0</v>
      </c>
      <c r="AF31" s="238">
        <f>'9_Per Pupil Summary'!N30</f>
        <v>5344</v>
      </c>
      <c r="AG31" s="239">
        <f>'5C1B_DArbonne'!AF31+'5C1A_Madison'!AF31+'5C1C_IntlHigh'!AF31+'5C3_UnvView'!AG31+'5C1F_LCCharter'!AF31+'5C1E_LFNO'!AF31+'5C1D_NOMMA'!AF31+'5C1AE_NobleMinds'!AF31+'5C1J_JCFAEast'!AF31+'5C1Q_Advantage'!AF31+'5C1AF_JCFA-Laf'!AF31+'5C1W_Willow'!AF31+'5C1Z_LincolnPrep'!AF31+'5C1R_Iberville'!AF31+'5C1N_Delta'!AF31+'5C1S_LCColPrep'!AF31+'5C1T_Northeast'!AF31+'5C1U_AcadianaRen'!AF31+'5C1I_LAKey'!AF31+'5C1V_LafRen'!AF31+'5C1O_Impact'!AF31+'5C2_LAVCA'!AG31+'5C1H_Southwest'!AF31+'5C1G_JSClark'!AF31+'5C1Y_GEOPrep'!AF31+'5C1AI_Harmony'!AF31+'5C1AJ_Athlos'!AF31+'5C1AG_Collegiate'!AF31+'5C1M_GEOMidCity'!AF31+'5C1AK_NxtGen'!AF31+'5C1AL_RedRiver'!AF31+'5C1AM_Williams'!AF31+'5C1AN_StLandry'!AF31</f>
        <v>0</v>
      </c>
      <c r="AH31" s="229">
        <f>'5C1B_DArbonne'!AG31+'5C1A_Madison'!AG31+'5C1C_IntlHigh'!AG31+'5C3_UnvView'!AH31+'5C1F_LCCharter'!AG31+'5C1E_LFNO'!AG31+'5C1D_NOMMA'!AG31+'5C1AE_NobleMinds'!AG31+'5C1J_JCFAEast'!AG31+'5C1Q_Advantage'!AG31+'5C1AF_JCFA-Laf'!AG31+'5C1W_Willow'!AG31+'5C1Z_LincolnPrep'!AG31+'5C1R_Iberville'!AG31+'5C1N_Delta'!AG31+'5C1S_LCColPrep'!AG31+'5C1T_Northeast'!AG31+'5C1U_AcadianaRen'!AG31+'5C1I_LAKey'!AG31+'5C1V_LafRen'!AG31+'5C1O_Impact'!AG31+'5C2_LAVCA'!AH31+'5C1H_Southwest'!AG31+'5C1G_JSClark'!AG31+'5C1Y_GEOPrep'!AG31+'5C1AI_Harmony'!AG31+'5C1AJ_Athlos'!AG31+'5C1AG_Collegiate'!AG31+'5C1M_GEOMidCity'!AG31+'5C1AK_NxtGen'!AG31+'5C1AL_RedRiver'!AG31+'5C1AM_Williams'!AG31+'5C1AN_StLandry'!AG31</f>
        <v>0</v>
      </c>
      <c r="AI31" s="238">
        <f>'5C1B_DArbonne'!AH31+'5C1A_Madison'!AH31+'5C1C_IntlHigh'!AH31+'5C3_UnvView'!AI31+'5C1F_LCCharter'!AH31+'5C1E_LFNO'!AH31+'5C1D_NOMMA'!AH31+'5C1AE_NobleMinds'!AH31+'5C1J_JCFAEast'!AH31+'5C1Q_Advantage'!AH31+'5C1AF_JCFA-Laf'!AH31+'5C1W_Willow'!AH31+'5C1Z_LincolnPrep'!AH31+'5C1R_Iberville'!AH31+'5C1N_Delta'!AH31+'5C1S_LCColPrep'!AH31+'5C1T_Northeast'!AH31+'5C1U_AcadianaRen'!AH31+'5C1I_LAKey'!AH31+'5C1V_LafRen'!AH31+'5C1O_Impact'!AH31+'5C2_LAVCA'!AI31+'5C1H_Southwest'!AH31+'5C1G_JSClark'!AH31+'5C1Y_GEOPrep'!AH31+'5C1AI_Harmony'!AH31+'5C1AJ_Athlos'!AH31+'5C1AG_Collegiate'!AH31+'5C1M_GEOMidCity'!AH31+'5C1AK_NxtGen'!AH31+'5C1AL_RedRiver'!AH31+'5C1AM_Williams'!AH31+'5C1AN_StLandry'!AH31</f>
        <v>0</v>
      </c>
      <c r="AJ31" s="229">
        <f>'5C1B_DArbonne'!AI31+'5C1A_Madison'!AI31+'5C1C_IntlHigh'!AI31+'5C3_UnvView'!AJ31+'5C1F_LCCharter'!AI31+'5C1E_LFNO'!AI31+'5C1D_NOMMA'!AI31+'5C1AE_NobleMinds'!AI31+'5C1J_JCFAEast'!AI31+'5C1Q_Advantage'!AI31+'5C1AF_JCFA-Laf'!AI31+'5C1W_Willow'!AI31+'5C1Z_LincolnPrep'!AI31+'5C1R_Iberville'!AI31+'5C1N_Delta'!AI31+'5C1S_LCColPrep'!AI31+'5C1T_Northeast'!AI31+'5C1U_AcadianaRen'!AI31+'5C1I_LAKey'!AI31+'5C1V_LafRen'!AI31+'5C1O_Impact'!AI31+'5C2_LAVCA'!AJ31+'5C1H_Southwest'!AI31+'5C1G_JSClark'!AI31+'5C1Y_GEOPrep'!AI31+'5C1AI_Harmony'!AI31+'5C1AJ_Athlos'!AI31+'5C1AG_Collegiate'!AI31+'5C1M_GEOMidCity'!AI31+'5C1AK_NxtGen'!AI31+'5C1AL_RedRiver'!AI31+'5C1AM_Williams'!AI31+'5C1AN_StLandry'!AI31</f>
        <v>0</v>
      </c>
      <c r="AK31" s="240">
        <f>'5C1B_DArbonne'!AJ31+'5C1A_Madison'!AJ31+'5C1C_IntlHigh'!AJ31+'5C3_UnvView'!AK31+'5C1F_LCCharter'!AJ31+'5C1E_LFNO'!AJ31+'5C1D_NOMMA'!AJ31+'5C1AE_NobleMinds'!AJ31+'5C1J_JCFAEast'!AJ31+'5C1Q_Advantage'!AJ31+'5C1AF_JCFA-Laf'!AJ31+'5C1W_Willow'!AJ31+'5C1Z_LincolnPrep'!AJ31+'5C1R_Iberville'!AJ31+'5C1N_Delta'!AJ31+'5C1S_LCColPrep'!AJ31+'5C1T_Northeast'!AJ31+'5C1U_AcadianaRen'!AJ31+'5C1I_LAKey'!AJ31+'5C1V_LafRen'!AJ31+'5C1O_Impact'!AJ31+'5C2_LAVCA'!AK31+'5C1H_Southwest'!AJ31+'5C1G_JSClark'!AJ31+'5C1Y_GEOPrep'!AJ31+'5C1AI_Harmony'!AJ31+'5C1AJ_Athlos'!AJ31+'5C1AG_Collegiate'!AJ31+'5C1M_GEOMidCity'!AJ31+'5C1AK_NxtGen'!AJ31+'5C1AL_RedRiver'!AJ31+'5C1AM_Williams'!AJ31+'5C1AN_StLandry'!AJ31</f>
        <v>0</v>
      </c>
      <c r="AL31" s="241">
        <f>'5C1B_DArbonne'!AK31+'5C1A_Madison'!AK31+'5C1C_IntlHigh'!AK31+'5C3_UnvView'!AL31+'5C1F_LCCharter'!AK31+'5C1E_LFNO'!AK31+'5C1D_NOMMA'!AK31+'5C1AE_NobleMinds'!AK31+'5C1J_JCFAEast'!AK31+'5C1Q_Advantage'!AK31+'5C1AF_JCFA-Laf'!AK31+'5C1W_Willow'!AK31+'5C1Z_LincolnPrep'!AK31+'5C1R_Iberville'!AK31+'5C1N_Delta'!AK31+'5C1S_LCColPrep'!AK31+'5C1T_Northeast'!AK31+'5C1U_AcadianaRen'!AK31+'5C1I_LAKey'!AK31+'5C1V_LafRen'!AK31+'5C1O_Impact'!AK31+'5C2_LAVCA'!AL31+'5C1H_Southwest'!AK31+'5C1G_JSClark'!AK31+'5C1Y_GEOPrep'!AK31+'5C1AI_Harmony'!AK31+'5C1AJ_Athlos'!AK31+'5C1AG_Collegiate'!AK31+'5C1M_GEOMidCity'!AK31+'5C1AK_NxtGen'!AK31+'5C1AL_RedRiver'!AK31+'5C1AM_Williams'!AK31+'5C1AN_StLandry'!AK31</f>
        <v>0</v>
      </c>
      <c r="AM31" s="239">
        <f>'5C1B_DArbonne'!AL31+'5C1A_Madison'!AL31+'5C1C_IntlHigh'!AL31+'5C3_UnvView'!AM31+'5C1F_LCCharter'!AL31+'5C1E_LFNO'!AL31+'5C1D_NOMMA'!AL31+'5C1AE_NobleMinds'!AL31+'5C1J_JCFAEast'!AL31+'5C1Q_Advantage'!AL31+'5C1AF_JCFA-Laf'!AL31+'5C1W_Willow'!AL31+'5C1Z_LincolnPrep'!AL31+'5C1R_Iberville'!AL31+'5C1N_Delta'!AL31+'5C1S_LCColPrep'!AL31+'5C1T_Northeast'!AL31+'5C1U_AcadianaRen'!AL31+'5C1I_LAKey'!AL31+'5C1V_LafRen'!AL31+'5C1O_Impact'!AL31+'5C2_LAVCA'!AM31+'5C1H_Southwest'!AL31+'5C1G_JSClark'!AL31+'5C1Y_GEOPrep'!AL31+'5C1AI_Harmony'!AL31+'5C1AJ_Athlos'!AL31+'5C1AG_Collegiate'!AL31+'5C1M_GEOMidCity'!AL31+'5C1AK_NxtGen'!AL31+'5C1AL_RedRiver'!AL31+'5C1AM_Williams'!AL31+'5C1AN_StLandry'!AL31</f>
        <v>251168</v>
      </c>
      <c r="AN31" s="242">
        <f>'5C1B_DArbonne'!AM31+'5C1A_Madison'!AM31+'5C1C_IntlHigh'!AM31+'5C3_UnvView'!AN31+'5C1F_LCCharter'!AM31+'5C1E_LFNO'!AM31+'5C1D_NOMMA'!AM31+'5C1AE_NobleMinds'!AM31+'5C1J_JCFAEast'!AM31+'5C1Q_Advantage'!AM31+'5C1AF_JCFA-Laf'!AM31+'5C1W_Willow'!AM31+'5C1Z_LincolnPrep'!AM31+'5C1R_Iberville'!AM31+'5C1N_Delta'!AM31+'5C1S_LCColPrep'!AM31+'5C1T_Northeast'!AM31+'5C1U_AcadianaRen'!AM31+'5C1I_LAKey'!AM31+'5C1V_LafRen'!AM31+'5C1O_Impact'!AM31+'5C2_LAVCA'!AN31+'5C1H_Southwest'!AM31+'5C1G_JSClark'!AM31+'5C1Y_GEOPrep'!AM31+'5C1AI_Harmony'!AM31+'5C1AJ_Athlos'!AM31+'5C1AG_Collegiate'!AM31+'5C1M_GEOMidCity'!AM31+'5C1AK_NxtGen'!AM31+'5C1AL_RedRiver'!AM31+'5C1AM_Williams'!AM31+'5C1AN_StLandry'!AM31</f>
        <v>-300</v>
      </c>
      <c r="AO31" s="239">
        <f>'5C1B_DArbonne'!AN31+'5C1A_Madison'!AN31+'5C1C_IntlHigh'!AN31+'5C3_UnvView'!AO31+'5C1F_LCCharter'!AN31+'5C1E_LFNO'!AN31+'5C1D_NOMMA'!AN31+'5C1AE_NobleMinds'!AN31+'5C1J_JCFAEast'!AN31+'5C1Q_Advantage'!AN31+'5C1AF_JCFA-Laf'!AN31+'5C1W_Willow'!AN31+'5C1Z_LincolnPrep'!AN31+'5C1R_Iberville'!AN31+'5C1N_Delta'!AN31+'5C1S_LCColPrep'!AN31+'5C1T_Northeast'!AN31+'5C1U_AcadianaRen'!AN31+'5C1I_LAKey'!AN31+'5C1V_LafRen'!AN31+'5C1O_Impact'!AN31+'5C2_LAVCA'!AO31+'5C1H_Southwest'!AN31+'5C1G_JSClark'!AN31+'5C1Y_GEOPrep'!AN31+'5C1AI_Harmony'!AN31+'5C1AJ_Athlos'!AN31+'5C1AG_Collegiate'!AN31+'5C1M_GEOMidCity'!AN31+'5C1AK_NxtGen'!AN31+'5C1AL_RedRiver'!AN31+'5C1AM_Williams'!AN31+'5C1AN_StLandry'!AN31</f>
        <v>0</v>
      </c>
      <c r="AP31" s="240">
        <f>'5C1B_DArbonne'!AO31+'5C1A_Madison'!AO31+'5C1C_IntlHigh'!AO31+'5C3_UnvView'!AP31+'5C1F_LCCharter'!AO31+'5C1E_LFNO'!AO31+'5C1D_NOMMA'!AO31+'5C1AE_NobleMinds'!AO31+'5C1J_JCFAEast'!AO31+'5C1Q_Advantage'!AO31+'5C1AF_JCFA-Laf'!AO31+'5C1W_Willow'!AO31+'5C1Z_LincolnPrep'!AO31+'5C1R_Iberville'!AO31+'5C1N_Delta'!AO31+'5C1S_LCColPrep'!AO31+'5C1T_Northeast'!AO31+'5C1U_AcadianaRen'!AO31+'5C1I_LAKey'!AO31+'5C1V_LafRen'!AO31+'5C1O_Impact'!AO31+'5C2_LAVCA'!AP31+'5C1H_Southwest'!AO31+'5C1G_JSClark'!AO31+'5C1Y_GEOPrep'!AO31+'5C1AI_Harmony'!AO31+'5C1AJ_Athlos'!AO31+'5C1AG_Collegiate'!AO31+'5C1M_GEOMidCity'!AO31+'5C1AK_NxtGen'!AO31+'5C1AL_RedRiver'!AO31+'5C1AM_Williams'!AO31+'5C1AN_StLandry'!AO31</f>
        <v>0</v>
      </c>
      <c r="AQ31" s="239">
        <f>'5C1B_DArbonne'!AP31+'5C1A_Madison'!AP31+'5C1C_IntlHigh'!AP31+'5C3_UnvView'!AQ31+'5C1F_LCCharter'!AP31+'5C1E_LFNO'!AP31+'5C1D_NOMMA'!AP31+'5C1AE_NobleMinds'!AP31+'5C1J_JCFAEast'!AP31+'5C1Q_Advantage'!AP31+'5C1AF_JCFA-Laf'!AP31+'5C1W_Willow'!AP31+'5C1Z_LincolnPrep'!AP31+'5C1R_Iberville'!AP31+'5C1N_Delta'!AP31+'5C1S_LCColPrep'!AP31+'5C1T_Northeast'!AP31+'5C1U_AcadianaRen'!AP31+'5C1I_LAKey'!AP31+'5C1V_LafRen'!AP31+'5C1O_Impact'!AP31+'5C2_LAVCA'!AQ31+'5C1H_Southwest'!AP31+'5C1G_JSClark'!AP31+'5C1Y_GEOPrep'!AP31+'5C1AI_Harmony'!AP31+'5C1AJ_Athlos'!AP31+'5C1AG_Collegiate'!AP31+'5C1M_GEOMidCity'!AP31+'5C1AK_NxtGen'!AP31+'5C1AL_RedRiver'!AP31+'5C1AM_Williams'!AP31+'5C1AN_StLandry'!AP31</f>
        <v>119940</v>
      </c>
      <c r="AR31" s="240">
        <f>'5C1B_DArbonne'!AQ31+'5C1A_Madison'!AQ31+'5C1C_IntlHigh'!AQ31+'5C3_UnvView'!AR31+'5C1F_LCCharter'!AQ31+'5C1E_LFNO'!AQ31+'5C1D_NOMMA'!AQ31+'5C1AE_NobleMinds'!AQ31+'5C1J_JCFAEast'!AQ31+'5C1Q_Advantage'!AQ31+'5C1AF_JCFA-Laf'!AQ31+'5C1W_Willow'!AQ31+'5C1Z_LincolnPrep'!AQ31+'5C1R_Iberville'!AQ31+'5C1N_Delta'!AQ31+'5C1S_LCColPrep'!AQ31+'5C1T_Northeast'!AQ31+'5C1U_AcadianaRen'!AQ31+'5C1I_LAKey'!AQ31+'5C1V_LafRen'!AQ31+'5C1O_Impact'!AQ31+'5C2_LAVCA'!AR31+'5C1H_Southwest'!AQ31+'5C1G_JSClark'!AQ31+'5C1Y_GEOPrep'!AQ31+'5C1AI_Harmony'!AQ31+'5C1AJ_Athlos'!AQ31+'5C1AG_Collegiate'!AQ31+'5C1M_GEOMidCity'!AQ31+'5C1AK_NxtGen'!AQ31+'5C1AL_RedRiver'!AQ31+'5C1AM_Williams'!AQ31+'5C1AN_StLandry'!AQ31</f>
        <v>0</v>
      </c>
      <c r="AS31" s="240">
        <f>'5C1B_DArbonne'!AR31+'5C1A_Madison'!AR31+'5C1C_IntlHigh'!AR31+'5C3_UnvView'!AS31+'5C1F_LCCharter'!AR31+'5C1E_LFNO'!AR31+'5C1D_NOMMA'!AR31+'5C1AE_NobleMinds'!AR31+'5C1J_JCFAEast'!AR31+'5C1Q_Advantage'!AR31+'5C1AF_JCFA-Laf'!AR31+'5C1W_Willow'!AR31+'5C1Z_LincolnPrep'!AR31+'5C1R_Iberville'!AR31+'5C1N_Delta'!AR31+'5C1S_LCColPrep'!AR31+'5C1T_Northeast'!AR31+'5C1U_AcadianaRen'!AR31+'5C1I_LAKey'!AR31+'5C1V_LafRen'!AR31+'5C1O_Impact'!AR31+'5C2_LAVCA'!AS31+'5C1H_Southwest'!AR31+'5C1G_JSClark'!AR31+'5C1Y_GEOPrep'!AR31+'5C1AI_Harmony'!AR31+'5C1AJ_Athlos'!AR31+'5C1AG_Collegiate'!AR31+'5C1M_GEOMidCity'!AR31+'5C1AK_NxtGen'!AR31+'5C1AL_RedRiver'!AR31+'5C1AM_Williams'!AR31+'5C1AN_StLandry'!AR31</f>
        <v>0</v>
      </c>
      <c r="AT31" s="239">
        <f>'5C1B_DArbonne'!AS31+'5C1A_Madison'!AS31+'5C1C_IntlHigh'!AS31+'5C3_UnvView'!AT31+'5C1F_LCCharter'!AS31+'5C1E_LFNO'!AS31+'5C1D_NOMMA'!AS31+'5C1AE_NobleMinds'!AS31+'5C1J_JCFAEast'!AS31+'5C1Q_Advantage'!AS31+'5C1AF_JCFA-Laf'!AS31+'5C1W_Willow'!AS31+'5C1Z_LincolnPrep'!AS31+'5C1R_Iberville'!AS31+'5C1N_Delta'!AS31+'5C1S_LCColPrep'!AS31+'5C1T_Northeast'!AS31+'5C1U_AcadianaRen'!AS31+'5C1I_LAKey'!AS31+'5C1V_LafRen'!AS31+'5C1O_Impact'!AS31+'5C2_LAVCA'!AT31+'5C1H_Southwest'!AS31+'5C1G_JSClark'!AS31+'5C1Y_GEOPrep'!AS31+'5C1AI_Harmony'!AS31+'5C1AJ_Athlos'!AS31+'5C1AG_Collegiate'!AS31+'5C1M_GEOMidCity'!AS31+'5C1AK_NxtGen'!AS31+'5C1AL_RedRiver'!AS31+'5C1AM_Williams'!AS31+'5C1AN_StLandry'!AS31</f>
        <v>32816</v>
      </c>
      <c r="AU31" s="804">
        <f t="shared" si="2"/>
        <v>119940</v>
      </c>
      <c r="AV31" s="805">
        <f t="shared" si="3"/>
        <v>32816</v>
      </c>
      <c r="AW31" s="231">
        <f>'5C1B_DArbonne'!AV31+'5C1A_Madison'!AV31+'5C1C_IntlHigh'!AV31+'5C3_UnvView'!AW31+'5C1F_LCCharter'!AV31+'5C1E_LFNO'!AV31+'5C1D_NOMMA'!AV31+'5C1AE_NobleMinds'!AV31+'5C1J_JCFAEast'!AV31+'5C1Q_Advantage'!AV31+'5C1AF_JCFA-Laf'!AV31+'5C1W_Willow'!AV31+'5C1Z_LincolnPrep'!AV31+'5C1R_Iberville'!AV31+'5C1N_Delta'!AV31+'5C1S_LCColPrep'!AV31+'5C1T_Northeast'!AV31+'5C1U_AcadianaRen'!AV31+'5C1I_LAKey'!AV31+'5C1V_LafRen'!AV31+'5C1O_Impact'!AV31+'5C2_LAVCA'!AW31+'5C1H_Southwest'!AV31+'5C1G_JSClark'!AV31+'5C1Y_GEOPrep'!AV31+'5C1AI_Harmony'!AV31+'5C1AJ_Athlos'!AV31+'5C1AG_Collegiate'!AV31+'5C1M_GEOMidCity'!AV31+'5C1AK_NxtGen'!AV31+'5C1AL_RedRiver'!AV31+'5C1AM_Williams'!AV31+'5C1AN_StLandry'!AV31</f>
        <v>627</v>
      </c>
      <c r="AX31" s="231"/>
      <c r="AY31" s="231">
        <f t="shared" si="4"/>
        <v>627</v>
      </c>
    </row>
    <row r="32" spans="1:51" ht="16.149999999999999" customHeight="1" x14ac:dyDescent="0.2">
      <c r="A32" s="420">
        <v>26</v>
      </c>
      <c r="B32" s="197" t="s">
        <v>30</v>
      </c>
      <c r="C32" s="198">
        <f>'5C1B_DArbonne'!C32+'5C1A_Madison'!C32+'5C1C_IntlHigh'!C32+'5C3_UnvView'!C32+'5C1F_LCCharter'!C32+'5C1E_LFNO'!C32+'5C1D_NOMMA'!C32+'5C1AE_NobleMinds'!C32+'5C1J_JCFAEast'!C32+'5C1Q_Advantage'!C32+'5C1AF_JCFA-Laf'!C32+'5C1W_Willow'!C32+'5C1Z_LincolnPrep'!C32+'5C1R_Iberville'!C32+'5C1N_Delta'!C32+'5C1S_LCColPrep'!C32+'5C1T_Northeast'!C32+'5C1U_AcadianaRen'!C32+'5C1I_LAKey'!C32+'5C1V_LafRen'!C32+'5C1O_Impact'!C32+'5C2_LAVCA'!C32+'5C1H_Southwest'!C32+'5C1G_JSClark'!C32+'5C1Y_GEOPrep'!C32+'5C1AI_Harmony'!C32+'5C1AJ_Athlos'!C32+'5C1AG_Collegiate'!C32+'5C1M_GEOMidCity'!C32+'5C1AK_NxtGen'!C32+'5C1AL_RedRiver'!C32+'5C1AM_Williams'!C32+'5C1AN_StLandry'!C32</f>
        <v>0</v>
      </c>
      <c r="D32" s="199">
        <f>'9_Per Pupil Summary'!H31</f>
        <v>3925.4251703190066</v>
      </c>
      <c r="E32" s="200">
        <f>'5C1B_DArbonne'!E32+'5C1A_Madison'!E32+'5C1C_IntlHigh'!E32+'5C3_UnvView'!E32+'5C1F_LCCharter'!E32+'5C1E_LFNO'!E32+'5C1D_NOMMA'!E32+'5C1AE_NobleMinds'!E32+'5C1J_JCFAEast'!E32+'5C1Q_Advantage'!E32+'5C1AF_JCFA-Laf'!E32+'5C1W_Willow'!E32+'5C1Z_LincolnPrep'!E32+'5C1R_Iberville'!E32+'5C1N_Delta'!E32+'5C1S_LCColPrep'!E32+'5C1T_Northeast'!E32+'5C1U_AcadianaRen'!E32+'5C1I_LAKey'!E32+'5C1V_LafRen'!E32+'5C1O_Impact'!E32+'5C2_LAVCA'!E32+'5C1H_Southwest'!E32+'5C1G_JSClark'!E32+'5C1Y_GEOPrep'!E32+'5C1AI_Harmony'!E32+'5C1AJ_Athlos'!E32+'5C1AG_Collegiate'!E32+'5C1M_GEOMidCity'!E32+'5C1AK_NxtGen'!E32+'5C1AL_RedRiver'!E32+'5C1AM_Williams'!E32+'5C1AN_StLandry'!E32</f>
        <v>0</v>
      </c>
      <c r="F32" s="201">
        <f>'5C1B_DArbonne'!F32+'5C1A_Madison'!F32+'5C1C_IntlHigh'!F32+'5C3_UnvView'!F32+'5C1F_LCCharter'!F32+'5C1E_LFNO'!F32+'5C1D_NOMMA'!F32+'5C1AE_NobleMinds'!F32+'5C1J_JCFAEast'!F32+'5C1Q_Advantage'!F32+'5C1AF_JCFA-Laf'!F32+'5C1W_Willow'!F32+'5C1Z_LincolnPrep'!F32+'5C1R_Iberville'!F32+'5C1N_Delta'!F32+'5C1S_LCColPrep'!F32+'5C1T_Northeast'!F32+'5C1U_AcadianaRen'!F32+'5C1I_LAKey'!F32+'5C1V_LafRen'!F32+'5C1O_Impact'!F32+'5C2_LAVCA'!F32+'5C1H_Southwest'!F32+'5C1G_JSClark'!F32+'5C1Y_GEOPrep'!F32+'5C1AI_Harmony'!F32+'5C1AJ_Athlos'!F32+'5C1AG_Collegiate'!F32+'5C1M_GEOMidCity'!F32+'5C1AK_NxtGen'!F32+'5C1AL_RedRiver'!F32+'5C1AM_Williams'!F32+'5C1AN_StLandry'!F32</f>
        <v>0</v>
      </c>
      <c r="G32" s="199">
        <f>'9_Per Pupil Summary'!I31</f>
        <v>490.30777803360706</v>
      </c>
      <c r="H32" s="200">
        <f>'5C1B_DArbonne'!H32+'5C1A_Madison'!H32+'5C1C_IntlHigh'!H32+'5C3_UnvView'!H32+'5C1F_LCCharter'!H32+'5C1E_LFNO'!H32+'5C1D_NOMMA'!H32+'5C1AE_NobleMinds'!H32+'5C1J_JCFAEast'!H32+'5C1Q_Advantage'!H32+'5C1AF_JCFA-Laf'!H32+'5C1W_Willow'!H32+'5C1Z_LincolnPrep'!H32+'5C1R_Iberville'!H32+'5C1N_Delta'!H32+'5C1S_LCColPrep'!H32+'5C1T_Northeast'!H32+'5C1U_AcadianaRen'!H32+'5C1I_LAKey'!H32+'5C1V_LafRen'!H32+'5C1O_Impact'!H32+'5C2_LAVCA'!H32+'5C1H_Southwest'!H32+'5C1G_JSClark'!H32+'5C1Y_GEOPrep'!H32+'5C1AI_Harmony'!H32+'5C1AJ_Athlos'!H32+'5C1AG_Collegiate'!H32+'5C1M_GEOMidCity'!H32+'5C1AK_NxtGen'!H32+'5C1AL_RedRiver'!H32+'5C1AM_Williams'!H32+'5C1AN_StLandry'!H32</f>
        <v>0</v>
      </c>
      <c r="I32" s="201">
        <f>'5C1B_DArbonne'!I32+'5C1A_Madison'!I32+'5C1C_IntlHigh'!I32+'5C3_UnvView'!I32+'5C1F_LCCharter'!I32+'5C1E_LFNO'!I32+'5C1D_NOMMA'!I32+'5C1AE_NobleMinds'!I32+'5C1J_JCFAEast'!I32+'5C1Q_Advantage'!I32+'5C1AF_JCFA-Laf'!I32+'5C1W_Willow'!I32+'5C1Z_LincolnPrep'!I32+'5C1R_Iberville'!I32+'5C1N_Delta'!I32+'5C1S_LCColPrep'!I32+'5C1T_Northeast'!I32+'5C1U_AcadianaRen'!I32+'5C1I_LAKey'!I32+'5C1V_LafRen'!I32+'5C1O_Impact'!I32+'5C2_LAVCA'!I32+'5C1H_Southwest'!I32+'5C1G_JSClark'!I32+'5C1Y_GEOPrep'!I32+'5C1AI_Harmony'!I32+'5C1AJ_Athlos'!I32+'5C1AG_Collegiate'!I32+'5C1M_GEOMidCity'!I32+'5C1AK_NxtGen'!I32+'5C1AL_RedRiver'!I32+'5C1AM_Williams'!I32+'5C1AN_StLandry'!I32</f>
        <v>0</v>
      </c>
      <c r="J32" s="199">
        <f>'9_Per Pupil Summary'!J31</f>
        <v>133.72030310007463</v>
      </c>
      <c r="K32" s="200">
        <f>'5C1B_DArbonne'!K32+'5C1A_Madison'!K32+'5C1C_IntlHigh'!K32+'5C3_UnvView'!K32+'5C1F_LCCharter'!K32+'5C1E_LFNO'!K32+'5C1D_NOMMA'!K32+'5C1AE_NobleMinds'!K32+'5C1J_JCFAEast'!K32+'5C1Q_Advantage'!K32+'5C1AF_JCFA-Laf'!K32+'5C1W_Willow'!K32+'5C1Z_LincolnPrep'!K32+'5C1R_Iberville'!K32+'5C1N_Delta'!K32+'5C1S_LCColPrep'!K32+'5C1T_Northeast'!K32+'5C1U_AcadianaRen'!K32+'5C1I_LAKey'!K32+'5C1V_LafRen'!K32+'5C1O_Impact'!K32+'5C2_LAVCA'!K32+'5C1H_Southwest'!K32+'5C1G_JSClark'!K32+'5C1Y_GEOPrep'!K32+'5C1AI_Harmony'!K32+'5C1AJ_Athlos'!K32+'5C1AG_Collegiate'!K32+'5C1M_GEOMidCity'!K32+'5C1AK_NxtGen'!K32+'5C1AL_RedRiver'!K32+'5C1AM_Williams'!K32+'5C1AN_StLandry'!K32</f>
        <v>0</v>
      </c>
      <c r="L32" s="201">
        <f>'5C1B_DArbonne'!L32+'5C1A_Madison'!L32+'5C1C_IntlHigh'!L32+'5C3_UnvView'!L32+'5C1F_LCCharter'!L32+'5C1E_LFNO'!L32+'5C1D_NOMMA'!L32+'5C1AE_NobleMinds'!L32+'5C1J_JCFAEast'!L32+'5C1Q_Advantage'!L32+'5C1AF_JCFA-Laf'!L32+'5C1W_Willow'!L32+'5C1Z_LincolnPrep'!L32+'5C1R_Iberville'!L32+'5C1N_Delta'!L32+'5C1S_LCColPrep'!L32+'5C1T_Northeast'!L32+'5C1U_AcadianaRen'!L32+'5C1I_LAKey'!L32+'5C1V_LafRen'!L32+'5C1O_Impact'!L32+'5C2_LAVCA'!L32+'5C1H_Southwest'!L32+'5C1G_JSClark'!L32+'5C1Y_GEOPrep'!L32+'5C1AI_Harmony'!L32+'5C1AJ_Athlos'!L32+'5C1AG_Collegiate'!L32+'5C1M_GEOMidCity'!L32+'5C1AK_NxtGen'!L32+'5C1AL_RedRiver'!L32+'5C1AM_Williams'!L32+'5C1AN_StLandry'!L32</f>
        <v>0</v>
      </c>
      <c r="M32" s="199">
        <f>'9_Per Pupil Summary'!K31</f>
        <v>3343.0075775018659</v>
      </c>
      <c r="N32" s="200">
        <f>'5C1B_DArbonne'!N32+'5C1A_Madison'!N32+'5C1C_IntlHigh'!N32+'5C3_UnvView'!N32+'5C1F_LCCharter'!N32+'5C1E_LFNO'!N32+'5C1D_NOMMA'!N32+'5C1AE_NobleMinds'!N32+'5C1J_JCFAEast'!N32+'5C1Q_Advantage'!N32+'5C1AF_JCFA-Laf'!N32+'5C1W_Willow'!N32+'5C1Z_LincolnPrep'!N32+'5C1R_Iberville'!N32+'5C1N_Delta'!N32+'5C1S_LCColPrep'!N32+'5C1T_Northeast'!N32+'5C1U_AcadianaRen'!N32+'5C1I_LAKey'!N32+'5C1V_LafRen'!N32+'5C1O_Impact'!N32+'5C2_LAVCA'!N32+'5C1H_Southwest'!N32+'5C1G_JSClark'!N32+'5C1Y_GEOPrep'!N32+'5C1AI_Harmony'!N32+'5C1AJ_Athlos'!N32+'5C1AG_Collegiate'!N32+'5C1M_GEOMidCity'!N32+'5C1AK_NxtGen'!N32+'5C1AL_RedRiver'!N32+'5C1AM_Williams'!N32+'5C1AN_StLandry'!N32</f>
        <v>0</v>
      </c>
      <c r="O32" s="201">
        <f>'5C1B_DArbonne'!O32+'5C1A_Madison'!O32+'5C1C_IntlHigh'!O32+'5C3_UnvView'!O32+'5C1F_LCCharter'!O32+'5C1E_LFNO'!O32+'5C1D_NOMMA'!O32+'5C1AE_NobleMinds'!O32+'5C1J_JCFAEast'!O32+'5C1Q_Advantage'!O32+'5C1AF_JCFA-Laf'!O32+'5C1W_Willow'!O32+'5C1Z_LincolnPrep'!O32+'5C1R_Iberville'!O32+'5C1N_Delta'!O32+'5C1S_LCColPrep'!O32+'5C1T_Northeast'!O32+'5C1U_AcadianaRen'!O32+'5C1I_LAKey'!O32+'5C1V_LafRen'!O32+'5C1O_Impact'!O32+'5C2_LAVCA'!O32+'5C1H_Southwest'!O32+'5C1G_JSClark'!O32+'5C1Y_GEOPrep'!O32+'5C1AI_Harmony'!O32+'5C1AJ_Athlos'!O32+'5C1AG_Collegiate'!O32+'5C1M_GEOMidCity'!O32+'5C1AK_NxtGen'!O32+'5C1AL_RedRiver'!O32+'5C1AM_Williams'!O32+'5C1AN_StLandry'!O32</f>
        <v>0</v>
      </c>
      <c r="P32" s="199">
        <f>'9_Per Pupil Summary'!L31</f>
        <v>1337.2030310007463</v>
      </c>
      <c r="Q32" s="200">
        <f>'5C1B_DArbonne'!Q32+'5C1A_Madison'!Q32+'5C1C_IntlHigh'!Q32+'5C3_UnvView'!Q32+'5C1F_LCCharter'!Q32+'5C1E_LFNO'!Q32+'5C1D_NOMMA'!Q32+'5C1AE_NobleMinds'!Q32+'5C1J_JCFAEast'!Q32+'5C1Q_Advantage'!Q32+'5C1AF_JCFA-Laf'!Q32+'5C1W_Willow'!Q32+'5C1Z_LincolnPrep'!Q32+'5C1R_Iberville'!Q32+'5C1N_Delta'!Q32+'5C1S_LCColPrep'!Q32+'5C1T_Northeast'!Q32+'5C1U_AcadianaRen'!Q32+'5C1I_LAKey'!Q32+'5C1V_LafRen'!Q32+'5C1O_Impact'!Q32+'5C2_LAVCA'!Q32+'5C1H_Southwest'!Q32+'5C1G_JSClark'!Q32+'5C1Y_GEOPrep'!Q32+'5C1AI_Harmony'!Q32+'5C1AJ_Athlos'!Q32+'5C1AG_Collegiate'!Q32+'5C1M_GEOMidCity'!Q32+'5C1AK_NxtGen'!Q32+'5C1AL_RedRiver'!Q32+'5C1AM_Williams'!Q32+'5C1AN_StLandry'!Q32</f>
        <v>0</v>
      </c>
      <c r="R32" s="202">
        <f>'5C1B_DArbonne'!R32+'5C1A_Madison'!R32+'5C1C_IntlHigh'!R32+'5C3_UnvView'!R32+'5C1F_LCCharter'!R32+'5C1E_LFNO'!R32+'5C1D_NOMMA'!R32+'5C1AE_NobleMinds'!R32+'5C1J_JCFAEast'!R32+'5C1Q_Advantage'!R32+'5C1AF_JCFA-Laf'!R32+'5C1W_Willow'!R32+'5C1Z_LincolnPrep'!R32+'5C1R_Iberville'!R32+'5C1N_Delta'!R32+'5C1S_LCColPrep'!R32+'5C1T_Northeast'!R32+'5C1U_AcadianaRen'!R32+'5C1I_LAKey'!R32+'5C1V_LafRen'!R32+'5C1O_Impact'!R32+'5C2_LAVCA'!R32+'5C1H_Southwest'!R32+'5C1G_JSClark'!R32+'5C1Y_GEOPrep'!R32+'5C1AI_Harmony'!R32+'5C1AJ_Athlos'!R32+'5C1AG_Collegiate'!R32+'5C1M_GEOMidCity'!R32+'5C1AK_NxtGen'!R32+'5C1AL_RedRiver'!R32+'5C1AM_Williams'!R32+'5C1AN_StLandry'!R32</f>
        <v>12461795</v>
      </c>
      <c r="S32" s="1102">
        <f>'5C3_UnvView'!S32+'5C2_LAVCA'!S32</f>
        <v>194021</v>
      </c>
      <c r="T32" s="199">
        <f>'5C1B_DArbonne'!S32+'5C1A_Madison'!S32+'5C1C_IntlHigh'!S32+'5C3_UnvView'!T32+'5C1F_LCCharter'!S32+'5C1E_LFNO'!S32+'5C1D_NOMMA'!S32+'5C1AE_NobleMinds'!S32+'5C1J_JCFAEast'!S32+'5C1Q_Advantage'!S32+'5C1AF_JCFA-Laf'!S32+'5C1W_Willow'!S32+'5C1Z_LincolnPrep'!S32+'5C1R_Iberville'!S32+'5C1N_Delta'!S32+'5C1S_LCColPrep'!S32+'5C1T_Northeast'!S32+'5C1U_AcadianaRen'!S32+'5C1I_LAKey'!S32+'5C1V_LafRen'!S32+'5C1O_Impact'!S32+'5C2_LAVCA'!T32+'5C1H_Southwest'!S32+'5C1G_JSClark'!S32+'5C1Y_GEOPrep'!S32+'5C1AI_Harmony'!S32+'5C1AJ_Athlos'!S32+'5C1AG_Collegiate'!S32+'5C1M_GEOMidCity'!S32+'5C1AK_NxtGen'!S32+'5C1AL_RedRiver'!S32+'5C1AM_Williams'!S32+'5C1AN_StLandry'!S32</f>
        <v>348250</v>
      </c>
      <c r="U32" s="199">
        <f>'5C1B_DArbonne'!T32+'5C1A_Madison'!T32+'5C1C_IntlHigh'!T32+'5C3_UnvView'!U32+'5C1F_LCCharter'!T32+'5C1E_LFNO'!T32+'5C1D_NOMMA'!T32+'5C1AE_NobleMinds'!T32+'5C1J_JCFAEast'!T32+'5C1Q_Advantage'!T32+'5C1AF_JCFA-Laf'!T32+'5C1W_Willow'!T32+'5C1Z_LincolnPrep'!T32+'5C1R_Iberville'!T32+'5C1N_Delta'!T32+'5C1S_LCColPrep'!T32+'5C1T_Northeast'!T32+'5C1U_AcadianaRen'!T32+'5C1I_LAKey'!T32+'5C1V_LafRen'!T32+'5C1O_Impact'!T32+'5C2_LAVCA'!U32+'5C1H_Southwest'!T32+'5C1G_JSClark'!T32+'5C1Y_GEOPrep'!T32+'5C1AI_Harmony'!T32+'5C1AJ_Athlos'!T32+'5C1AG_Collegiate'!T32+'5C1M_GEOMidCity'!T32+'5C1AK_NxtGen'!T32+'5C1AL_RedRiver'!T32+'5C1AM_Williams'!T32+'5C1AN_StLandry'!T32</f>
        <v>0</v>
      </c>
      <c r="V32" s="203">
        <f>'5C1B_DArbonne'!U32+'5C1A_Madison'!U32+'5C1C_IntlHigh'!U32+'5C3_UnvView'!V32+'5C1F_LCCharter'!U32+'5C1E_LFNO'!U32+'5C1D_NOMMA'!U32+'5C1AE_NobleMinds'!U32+'5C1J_JCFAEast'!U32+'5C1Q_Advantage'!U32+'5C1AF_JCFA-Laf'!U32+'5C1W_Willow'!U32+'5C1Z_LincolnPrep'!U32+'5C1R_Iberville'!U32+'5C1N_Delta'!U32+'5C1S_LCColPrep'!U32+'5C1T_Northeast'!U32+'5C1U_AcadianaRen'!U32+'5C1I_LAKey'!U32+'5C1V_LafRen'!U32+'5C1O_Impact'!U32+'5C2_LAVCA'!V32+'5C1H_Southwest'!U32+'5C1G_JSClark'!U32+'5C1Y_GEOPrep'!U32+'5C1AI_Harmony'!U32+'5C1AJ_Athlos'!U32+'5C1AG_Collegiate'!U32+'5C1M_GEOMidCity'!U32+'5C1AK_NxtGen'!U32+'5C1AL_RedRiver'!U32+'5C1AM_Williams'!U32+'5C1AN_StLandry'!U32</f>
        <v>0</v>
      </c>
      <c r="W32" s="202">
        <f>'5C1B_DArbonne'!V32+'5C1A_Madison'!V32+'5C1C_IntlHigh'!V32+'5C3_UnvView'!W32+'5C1F_LCCharter'!V32+'5C1E_LFNO'!V32+'5C1D_NOMMA'!V32+'5C1AE_NobleMinds'!V32+'5C1J_JCFAEast'!V32+'5C1Q_Advantage'!V32+'5C1AF_JCFA-Laf'!V32+'5C1W_Willow'!V32+'5C1Z_LincolnPrep'!V32+'5C1R_Iberville'!V32+'5C1N_Delta'!V32+'5C1S_LCColPrep'!V32+'5C1T_Northeast'!V32+'5C1U_AcadianaRen'!V32+'5C1I_LAKey'!V32+'5C1V_LafRen'!V32+'5C1O_Impact'!V32+'5C2_LAVCA'!W32+'5C1H_Southwest'!V32+'5C1G_JSClark'!V32+'5C1Y_GEOPrep'!V32+'5C1AI_Harmony'!V32+'5C1AJ_Athlos'!V32+'5C1AG_Collegiate'!V32+'5C1M_GEOMidCity'!V32+'5C1AK_NxtGen'!V32+'5C1AL_RedRiver'!V32+'5C1AM_Williams'!V32+'5C1AN_StLandry'!V32</f>
        <v>0</v>
      </c>
      <c r="X32" s="200">
        <f>'5C1B_DArbonne'!W32+'5C1A_Madison'!W32+'5C1C_IntlHigh'!W32+'5C3_UnvView'!X32+'5C1F_LCCharter'!W32+'5C1E_LFNO'!W32+'5C1D_NOMMA'!W32+'5C1AE_NobleMinds'!W32+'5C1J_JCFAEast'!W32+'5C1Q_Advantage'!W32+'5C1AF_JCFA-Laf'!W32+'5C1W_Willow'!W32+'5C1Z_LincolnPrep'!W32+'5C1R_Iberville'!W32+'5C1N_Delta'!W32+'5C1S_LCColPrep'!W32+'5C1T_Northeast'!W32+'5C1U_AcadianaRen'!W32+'5C1I_LAKey'!W32+'5C1V_LafRen'!W32+'5C1O_Impact'!W32+'5C2_LAVCA'!X32+'5C1H_Southwest'!W32+'5C1G_JSClark'!W32+'5C1Y_GEOPrep'!W32+'5C1AI_Harmony'!W32+'5C1AJ_Athlos'!W32+'5C1AG_Collegiate'!W32+'5C1M_GEOMidCity'!W32+'5C1AK_NxtGen'!W32+'5C1AL_RedRiver'!W32+'5C1AM_Williams'!W32+'5C1AN_StLandry'!W32</f>
        <v>0</v>
      </c>
      <c r="Y32" s="202">
        <f>'5C1B_DArbonne'!X32+'5C1A_Madison'!X32+'5C1C_IntlHigh'!X32+'5C3_UnvView'!Y32+'5C1F_LCCharter'!X32+'5C1E_LFNO'!X32+'5C1D_NOMMA'!X32+'5C1AE_NobleMinds'!X32+'5C1J_JCFAEast'!X32+'5C1Q_Advantage'!X32+'5C1AF_JCFA-Laf'!X32+'5C1W_Willow'!X32+'5C1Z_LincolnPrep'!X32+'5C1R_Iberville'!X32+'5C1N_Delta'!X32+'5C1S_LCColPrep'!X32+'5C1T_Northeast'!X32+'5C1U_AcadianaRen'!X32+'5C1I_LAKey'!X32+'5C1V_LafRen'!X32+'5C1O_Impact'!X32+'5C2_LAVCA'!Y32+'5C1H_Southwest'!X32+'5C1G_JSClark'!X32+'5C1Y_GEOPrep'!X32+'5C1AI_Harmony'!X32+'5C1AJ_Athlos'!X32+'5C1AG_Collegiate'!X32+'5C1M_GEOMidCity'!X32+'5C1AK_NxtGen'!X32+'5C1AL_RedRiver'!X32+'5C1AM_Williams'!X32+'5C1AN_StLandry'!X32</f>
        <v>0</v>
      </c>
      <c r="Z32" s="199">
        <f>'5C1B_DArbonne'!Y32+'5C1A_Madison'!Y32+'5C1C_IntlHigh'!Y32+'5C3_UnvView'!Z32+'5C1F_LCCharter'!Y32+'5C1E_LFNO'!Y32+'5C1D_NOMMA'!Y32+'5C1AE_NobleMinds'!Y32+'5C1J_JCFAEast'!Y32+'5C1Q_Advantage'!Y32+'5C1AF_JCFA-Laf'!Y32+'5C1W_Willow'!Y32+'5C1Z_LincolnPrep'!Y32+'5C1R_Iberville'!Y32+'5C1N_Delta'!Y32+'5C1S_LCColPrep'!Y32+'5C1T_Northeast'!Y32+'5C1U_AcadianaRen'!Y32+'5C1I_LAKey'!Y32+'5C1V_LafRen'!Y32+'5C1O_Impact'!Y32+'5C2_LAVCA'!Z32+'5C1H_Southwest'!Y32+'5C1G_JSClark'!Y32+'5C1Y_GEOPrep'!Y32+'5C1AI_Harmony'!Y32+'5C1AJ_Athlos'!Y32+'5C1AG_Collegiate'!Y32+'5C1M_GEOMidCity'!Y32+'5C1AK_NxtGen'!Y32+'5C1AL_RedRiver'!Y32+'5C1AM_Williams'!Y32+'5C1AN_StLandry'!Y32</f>
        <v>0</v>
      </c>
      <c r="AA32" s="202">
        <f>'5C1B_DArbonne'!Z32+'5C1A_Madison'!Z32+'5C1C_IntlHigh'!Z32+'5C3_UnvView'!AA32+'5C1F_LCCharter'!Z32+'5C1E_LFNO'!Z32+'5C1D_NOMMA'!Z32+'5C1AE_NobleMinds'!Z32+'5C1J_JCFAEast'!Z32+'5C1Q_Advantage'!Z32+'5C1AF_JCFA-Laf'!Z32+'5C1W_Willow'!Z32+'5C1Z_LincolnPrep'!Z32+'5C1R_Iberville'!Z32+'5C1N_Delta'!Z32+'5C1S_LCColPrep'!Z32+'5C1T_Northeast'!Z32+'5C1U_AcadianaRen'!Z32+'5C1I_LAKey'!Z32+'5C1V_LafRen'!Z32+'5C1O_Impact'!Z32+'5C2_LAVCA'!AA32+'5C1H_Southwest'!Z32+'5C1G_JSClark'!Z32+'5C1Y_GEOPrep'!Z32+'5C1AI_Harmony'!Z32+'5C1AJ_Athlos'!Z32+'5C1AG_Collegiate'!Z32+'5C1M_GEOMidCity'!Z32+'5C1AK_NxtGen'!Z32+'5C1AL_RedRiver'!Z32+'5C1AM_Williams'!Z32+'5C1AN_StLandry'!Z32</f>
        <v>0</v>
      </c>
      <c r="AB32" s="199">
        <f>'5C1B_DArbonne'!AA32+'5C1A_Madison'!AA32+'5C1C_IntlHigh'!AA32+'5C3_UnvView'!AB32+'5C1F_LCCharter'!AA32+'5C1E_LFNO'!AA32+'5C1D_NOMMA'!AA32+'5C1AE_NobleMinds'!AA32+'5C1J_JCFAEast'!AA32+'5C1Q_Advantage'!AA32+'5C1AF_JCFA-Laf'!AA32+'5C1W_Willow'!AA32+'5C1Z_LincolnPrep'!AA32+'5C1R_Iberville'!AA32+'5C1N_Delta'!AA32+'5C1S_LCColPrep'!AA32+'5C1T_Northeast'!AA32+'5C1U_AcadianaRen'!AA32+'5C1I_LAKey'!AA32+'5C1V_LafRen'!AA32+'5C1O_Impact'!AA32+'5C2_LAVCA'!AB32+'5C1H_Southwest'!AA32+'5C1G_JSClark'!AA32+'5C1Y_GEOPrep'!AA32+'5C1AI_Harmony'!AA32+'5C1AJ_Athlos'!AA32+'5C1AG_Collegiate'!AA32+'5C1M_GEOMidCity'!AA32+'5C1AK_NxtGen'!AA32+'5C1AL_RedRiver'!AA32+'5C1AM_Williams'!AA32+'5C1AN_StLandry'!AA32</f>
        <v>0</v>
      </c>
      <c r="AC32" s="199">
        <f>'5C1B_DArbonne'!AB32+'5C1A_Madison'!AB32+'5C1C_IntlHigh'!AB32+'5C3_UnvView'!AC32+'5C1F_LCCharter'!AB32+'5C1E_LFNO'!AB32+'5C1D_NOMMA'!AB32+'5C1AE_NobleMinds'!AB32+'5C1J_JCFAEast'!AB32+'5C1Q_Advantage'!AB32+'5C1AF_JCFA-Laf'!AB32+'5C1W_Willow'!AB32+'5C1Z_LincolnPrep'!AB32+'5C1R_Iberville'!AB32+'5C1N_Delta'!AB32+'5C1S_LCColPrep'!AB32+'5C1T_Northeast'!AB32+'5C1U_AcadianaRen'!AB32+'5C1I_LAKey'!AB32+'5C1V_LafRen'!AB32+'5C1O_Impact'!AB32+'5C2_LAVCA'!AC32+'5C1H_Southwest'!AB32+'5C1G_JSClark'!AB32+'5C1Y_GEOPrep'!AB32+'5C1AI_Harmony'!AB32+'5C1AJ_Athlos'!AB32+'5C1AG_Collegiate'!AB32+'5C1M_GEOMidCity'!AB32+'5C1AK_NxtGen'!AB32+'5C1AL_RedRiver'!AB32+'5C1AM_Williams'!AB32+'5C1AN_StLandry'!AB32</f>
        <v>0</v>
      </c>
      <c r="AD32" s="202">
        <f>'5C1B_DArbonne'!AC32+'5C1A_Madison'!AC32+'5C1C_IntlHigh'!AC32+'5C3_UnvView'!AD32+'5C1F_LCCharter'!AC32+'5C1E_LFNO'!AC32+'5C1D_NOMMA'!AC32+'5C1AE_NobleMinds'!AC32+'5C1J_JCFAEast'!AC32+'5C1Q_Advantage'!AC32+'5C1AF_JCFA-Laf'!AC32+'5C1W_Willow'!AC32+'5C1Z_LincolnPrep'!AC32+'5C1R_Iberville'!AC32+'5C1N_Delta'!AC32+'5C1S_LCColPrep'!AC32+'5C1T_Northeast'!AC32+'5C1U_AcadianaRen'!AC32+'5C1I_LAKey'!AC32+'5C1V_LafRen'!AC32+'5C1O_Impact'!AC32+'5C2_LAVCA'!AD32+'5C1H_Southwest'!AC32+'5C1G_JSClark'!AC32+'5C1Y_GEOPrep'!AC32+'5C1AI_Harmony'!AC32+'5C1AJ_Athlos'!AC32+'5C1AG_Collegiate'!AC32+'5C1M_GEOMidCity'!AC32+'5C1AK_NxtGen'!AC32+'5C1AL_RedRiver'!AC32+'5C1AM_Williams'!AC32+'5C1AN_StLandry'!AC32</f>
        <v>0</v>
      </c>
      <c r="AE32" s="204">
        <f>'5C1B_DArbonne'!AD32+'5C1A_Madison'!AD32+'5C1C_IntlHigh'!AD32+'5C3_UnvView'!AE32+'5C1F_LCCharter'!AD32+'5C1E_LFNO'!AD32+'5C1D_NOMMA'!AD32+'5C1AE_NobleMinds'!AD32+'5C1J_JCFAEast'!AD32+'5C1Q_Advantage'!AD32+'5C1AF_JCFA-Laf'!AD32+'5C1W_Willow'!AD32+'5C1Z_LincolnPrep'!AD32+'5C1R_Iberville'!AD32+'5C1N_Delta'!AD32+'5C1S_LCColPrep'!AD32+'5C1T_Northeast'!AD32+'5C1U_AcadianaRen'!AD32+'5C1I_LAKey'!AD32+'5C1V_LafRen'!AD32+'5C1O_Impact'!AD32+'5C2_LAVCA'!AE32+'5C1H_Southwest'!AD32+'5C1G_JSClark'!AD32+'5C1Y_GEOPrep'!AD32+'5C1AI_Harmony'!AD32+'5C1AJ_Athlos'!AD32+'5C1AG_Collegiate'!AD32+'5C1M_GEOMidCity'!AD32+'5C1AK_NxtGen'!AD32+'5C1AL_RedRiver'!AD32+'5C1AM_Williams'!AD32+'5C1AN_StLandry'!AD32</f>
        <v>0</v>
      </c>
      <c r="AF32" s="205">
        <f>'9_Per Pupil Summary'!N31</f>
        <v>6785</v>
      </c>
      <c r="AG32" s="206">
        <f>'5C1B_DArbonne'!AF32+'5C1A_Madison'!AF32+'5C1C_IntlHigh'!AF32+'5C3_UnvView'!AG32+'5C1F_LCCharter'!AF32+'5C1E_LFNO'!AF32+'5C1D_NOMMA'!AF32+'5C1AE_NobleMinds'!AF32+'5C1J_JCFAEast'!AF32+'5C1Q_Advantage'!AF32+'5C1AF_JCFA-Laf'!AF32+'5C1W_Willow'!AF32+'5C1Z_LincolnPrep'!AF32+'5C1R_Iberville'!AF32+'5C1N_Delta'!AF32+'5C1S_LCColPrep'!AF32+'5C1T_Northeast'!AF32+'5C1U_AcadianaRen'!AF32+'5C1I_LAKey'!AF32+'5C1V_LafRen'!AF32+'5C1O_Impact'!AF32+'5C2_LAVCA'!AG32+'5C1H_Southwest'!AF32+'5C1G_JSClark'!AF32+'5C1Y_GEOPrep'!AF32+'5C1AI_Harmony'!AF32+'5C1AJ_Athlos'!AF32+'5C1AG_Collegiate'!AF32+'5C1M_GEOMidCity'!AF32+'5C1AK_NxtGen'!AF32+'5C1AL_RedRiver'!AF32+'5C1AM_Williams'!AF32+'5C1AN_StLandry'!AF32</f>
        <v>0</v>
      </c>
      <c r="AH32" s="198">
        <f>'5C1B_DArbonne'!AG32+'5C1A_Madison'!AG32+'5C1C_IntlHigh'!AG32+'5C3_UnvView'!AH32+'5C1F_LCCharter'!AG32+'5C1E_LFNO'!AG32+'5C1D_NOMMA'!AG32+'5C1AE_NobleMinds'!AG32+'5C1J_JCFAEast'!AG32+'5C1Q_Advantage'!AG32+'5C1AF_JCFA-Laf'!AG32+'5C1W_Willow'!AG32+'5C1Z_LincolnPrep'!AG32+'5C1R_Iberville'!AG32+'5C1N_Delta'!AG32+'5C1S_LCColPrep'!AG32+'5C1T_Northeast'!AG32+'5C1U_AcadianaRen'!AG32+'5C1I_LAKey'!AG32+'5C1V_LafRen'!AG32+'5C1O_Impact'!AG32+'5C2_LAVCA'!AH32+'5C1H_Southwest'!AG32+'5C1G_JSClark'!AG32+'5C1Y_GEOPrep'!AG32+'5C1AI_Harmony'!AG32+'5C1AJ_Athlos'!AG32+'5C1AG_Collegiate'!AG32+'5C1M_GEOMidCity'!AG32+'5C1AK_NxtGen'!AG32+'5C1AL_RedRiver'!AG32+'5C1AM_Williams'!AG32+'5C1AN_StLandry'!AG32</f>
        <v>0</v>
      </c>
      <c r="AI32" s="205">
        <f>'5C1B_DArbonne'!AH32+'5C1A_Madison'!AH32+'5C1C_IntlHigh'!AH32+'5C3_UnvView'!AI32+'5C1F_LCCharter'!AH32+'5C1E_LFNO'!AH32+'5C1D_NOMMA'!AH32+'5C1AE_NobleMinds'!AH32+'5C1J_JCFAEast'!AH32+'5C1Q_Advantage'!AH32+'5C1AF_JCFA-Laf'!AH32+'5C1W_Willow'!AH32+'5C1Z_LincolnPrep'!AH32+'5C1R_Iberville'!AH32+'5C1N_Delta'!AH32+'5C1S_LCColPrep'!AH32+'5C1T_Northeast'!AH32+'5C1U_AcadianaRen'!AH32+'5C1I_LAKey'!AH32+'5C1V_LafRen'!AH32+'5C1O_Impact'!AH32+'5C2_LAVCA'!AI32+'5C1H_Southwest'!AH32+'5C1G_JSClark'!AH32+'5C1Y_GEOPrep'!AH32+'5C1AI_Harmony'!AH32+'5C1AJ_Athlos'!AH32+'5C1AG_Collegiate'!AH32+'5C1M_GEOMidCity'!AH32+'5C1AK_NxtGen'!AH32+'5C1AL_RedRiver'!AH32+'5C1AM_Williams'!AH32+'5C1AN_StLandry'!AH32</f>
        <v>0</v>
      </c>
      <c r="AJ32" s="198">
        <f>'5C1B_DArbonne'!AI32+'5C1A_Madison'!AI32+'5C1C_IntlHigh'!AI32+'5C3_UnvView'!AJ32+'5C1F_LCCharter'!AI32+'5C1E_LFNO'!AI32+'5C1D_NOMMA'!AI32+'5C1AE_NobleMinds'!AI32+'5C1J_JCFAEast'!AI32+'5C1Q_Advantage'!AI32+'5C1AF_JCFA-Laf'!AI32+'5C1W_Willow'!AI32+'5C1Z_LincolnPrep'!AI32+'5C1R_Iberville'!AI32+'5C1N_Delta'!AI32+'5C1S_LCColPrep'!AI32+'5C1T_Northeast'!AI32+'5C1U_AcadianaRen'!AI32+'5C1I_LAKey'!AI32+'5C1V_LafRen'!AI32+'5C1O_Impact'!AI32+'5C2_LAVCA'!AJ32+'5C1H_Southwest'!AI32+'5C1G_JSClark'!AI32+'5C1Y_GEOPrep'!AI32+'5C1AI_Harmony'!AI32+'5C1AJ_Athlos'!AI32+'5C1AG_Collegiate'!AI32+'5C1M_GEOMidCity'!AI32+'5C1AK_NxtGen'!AI32+'5C1AL_RedRiver'!AI32+'5C1AM_Williams'!AI32+'5C1AN_StLandry'!AI32</f>
        <v>0</v>
      </c>
      <c r="AK32" s="207">
        <f>'5C1B_DArbonne'!AJ32+'5C1A_Madison'!AJ32+'5C1C_IntlHigh'!AJ32+'5C3_UnvView'!AK32+'5C1F_LCCharter'!AJ32+'5C1E_LFNO'!AJ32+'5C1D_NOMMA'!AJ32+'5C1AE_NobleMinds'!AJ32+'5C1J_JCFAEast'!AJ32+'5C1Q_Advantage'!AJ32+'5C1AF_JCFA-Laf'!AJ32+'5C1W_Willow'!AJ32+'5C1Z_LincolnPrep'!AJ32+'5C1R_Iberville'!AJ32+'5C1N_Delta'!AJ32+'5C1S_LCColPrep'!AJ32+'5C1T_Northeast'!AJ32+'5C1U_AcadianaRen'!AJ32+'5C1I_LAKey'!AJ32+'5C1V_LafRen'!AJ32+'5C1O_Impact'!AJ32+'5C2_LAVCA'!AK32+'5C1H_Southwest'!AJ32+'5C1G_JSClark'!AJ32+'5C1Y_GEOPrep'!AJ32+'5C1AI_Harmony'!AJ32+'5C1AJ_Athlos'!AJ32+'5C1AG_Collegiate'!AJ32+'5C1M_GEOMidCity'!AJ32+'5C1AK_NxtGen'!AJ32+'5C1AL_RedRiver'!AJ32+'5C1AM_Williams'!AJ32+'5C1AN_StLandry'!AJ32</f>
        <v>0</v>
      </c>
      <c r="AL32" s="208">
        <f>'5C1B_DArbonne'!AK32+'5C1A_Madison'!AK32+'5C1C_IntlHigh'!AK32+'5C3_UnvView'!AL32+'5C1F_LCCharter'!AK32+'5C1E_LFNO'!AK32+'5C1D_NOMMA'!AK32+'5C1AE_NobleMinds'!AK32+'5C1J_JCFAEast'!AK32+'5C1Q_Advantage'!AK32+'5C1AF_JCFA-Laf'!AK32+'5C1W_Willow'!AK32+'5C1Z_LincolnPrep'!AK32+'5C1R_Iberville'!AK32+'5C1N_Delta'!AK32+'5C1S_LCColPrep'!AK32+'5C1T_Northeast'!AK32+'5C1U_AcadianaRen'!AK32+'5C1I_LAKey'!AK32+'5C1V_LafRen'!AK32+'5C1O_Impact'!AK32+'5C2_LAVCA'!AL32+'5C1H_Southwest'!AK32+'5C1G_JSClark'!AK32+'5C1Y_GEOPrep'!AK32+'5C1AI_Harmony'!AK32+'5C1AJ_Athlos'!AK32+'5C1AG_Collegiate'!AK32+'5C1M_GEOMidCity'!AK32+'5C1AK_NxtGen'!AK32+'5C1AL_RedRiver'!AK32+'5C1AM_Williams'!AK32+'5C1AN_StLandry'!AK32</f>
        <v>0</v>
      </c>
      <c r="AM32" s="206">
        <f>'5C1B_DArbonne'!AL32+'5C1A_Madison'!AL32+'5C1C_IntlHigh'!AL32+'5C3_UnvView'!AM32+'5C1F_LCCharter'!AL32+'5C1E_LFNO'!AL32+'5C1D_NOMMA'!AL32+'5C1AE_NobleMinds'!AL32+'5C1J_JCFAEast'!AL32+'5C1Q_Advantage'!AL32+'5C1AF_JCFA-Laf'!AL32+'5C1W_Willow'!AL32+'5C1Z_LincolnPrep'!AL32+'5C1R_Iberville'!AL32+'5C1N_Delta'!AL32+'5C1S_LCColPrep'!AL32+'5C1T_Northeast'!AL32+'5C1U_AcadianaRen'!AL32+'5C1I_LAKey'!AL32+'5C1V_LafRen'!AL32+'5C1O_Impact'!AL32+'5C2_LAVCA'!AM32+'5C1H_Southwest'!AL32+'5C1G_JSClark'!AL32+'5C1Y_GEOPrep'!AL32+'5C1AI_Harmony'!AL32+'5C1AJ_Athlos'!AL32+'5C1AG_Collegiate'!AL32+'5C1M_GEOMidCity'!AL32+'5C1AK_NxtGen'!AL32+'5C1AL_RedRiver'!AL32+'5C1AM_Williams'!AL32+'5C1AN_StLandry'!AL32</f>
        <v>17941237</v>
      </c>
      <c r="AN32" s="209">
        <f>'5C1B_DArbonne'!AM32+'5C1A_Madison'!AM32+'5C1C_IntlHigh'!AM32+'5C3_UnvView'!AN32+'5C1F_LCCharter'!AM32+'5C1E_LFNO'!AM32+'5C1D_NOMMA'!AM32+'5C1AE_NobleMinds'!AM32+'5C1J_JCFAEast'!AM32+'5C1Q_Advantage'!AM32+'5C1AF_JCFA-Laf'!AM32+'5C1W_Willow'!AM32+'5C1Z_LincolnPrep'!AM32+'5C1R_Iberville'!AM32+'5C1N_Delta'!AM32+'5C1S_LCColPrep'!AM32+'5C1T_Northeast'!AM32+'5C1U_AcadianaRen'!AM32+'5C1I_LAKey'!AM32+'5C1V_LafRen'!AM32+'5C1O_Impact'!AM32+'5C2_LAVCA'!AN32+'5C1H_Southwest'!AM32+'5C1G_JSClark'!AM32+'5C1Y_GEOPrep'!AM32+'5C1AI_Harmony'!AM32+'5C1AJ_Athlos'!AM32+'5C1AG_Collegiate'!AM32+'5C1M_GEOMidCity'!AM32+'5C1AK_NxtGen'!AM32+'5C1AL_RedRiver'!AM32+'5C1AM_Williams'!AM32+'5C1AN_StLandry'!AM32</f>
        <v>-7290</v>
      </c>
      <c r="AO32" s="206">
        <f>'5C1B_DArbonne'!AN32+'5C1A_Madison'!AN32+'5C1C_IntlHigh'!AN32+'5C3_UnvView'!AO32+'5C1F_LCCharter'!AN32+'5C1E_LFNO'!AN32+'5C1D_NOMMA'!AN32+'5C1AE_NobleMinds'!AN32+'5C1J_JCFAEast'!AN32+'5C1Q_Advantage'!AN32+'5C1AF_JCFA-Laf'!AN32+'5C1W_Willow'!AN32+'5C1Z_LincolnPrep'!AN32+'5C1R_Iberville'!AN32+'5C1N_Delta'!AN32+'5C1S_LCColPrep'!AN32+'5C1T_Northeast'!AN32+'5C1U_AcadianaRen'!AN32+'5C1I_LAKey'!AN32+'5C1V_LafRen'!AN32+'5C1O_Impact'!AN32+'5C2_LAVCA'!AO32+'5C1H_Southwest'!AN32+'5C1G_JSClark'!AN32+'5C1Y_GEOPrep'!AN32+'5C1AI_Harmony'!AN32+'5C1AJ_Athlos'!AN32+'5C1AG_Collegiate'!AN32+'5C1M_GEOMidCity'!AN32+'5C1AK_NxtGen'!AN32+'5C1AL_RedRiver'!AN32+'5C1AM_Williams'!AN32+'5C1AN_StLandry'!AN32</f>
        <v>0</v>
      </c>
      <c r="AP32" s="207">
        <f>'5C1B_DArbonne'!AO32+'5C1A_Madison'!AO32+'5C1C_IntlHigh'!AO32+'5C3_UnvView'!AP32+'5C1F_LCCharter'!AO32+'5C1E_LFNO'!AO32+'5C1D_NOMMA'!AO32+'5C1AE_NobleMinds'!AO32+'5C1J_JCFAEast'!AO32+'5C1Q_Advantage'!AO32+'5C1AF_JCFA-Laf'!AO32+'5C1W_Willow'!AO32+'5C1Z_LincolnPrep'!AO32+'5C1R_Iberville'!AO32+'5C1N_Delta'!AO32+'5C1S_LCColPrep'!AO32+'5C1T_Northeast'!AO32+'5C1U_AcadianaRen'!AO32+'5C1I_LAKey'!AO32+'5C1V_LafRen'!AO32+'5C1O_Impact'!AO32+'5C2_LAVCA'!AP32+'5C1H_Southwest'!AO32+'5C1G_JSClark'!AO32+'5C1Y_GEOPrep'!AO32+'5C1AI_Harmony'!AO32+'5C1AJ_Athlos'!AO32+'5C1AG_Collegiate'!AO32+'5C1M_GEOMidCity'!AO32+'5C1AK_NxtGen'!AO32+'5C1AL_RedRiver'!AO32+'5C1AM_Williams'!AO32+'5C1AN_StLandry'!AO32</f>
        <v>-5313</v>
      </c>
      <c r="AQ32" s="206">
        <f>'5C1B_DArbonne'!AP32+'5C1A_Madison'!AP32+'5C1C_IntlHigh'!AP32+'5C3_UnvView'!AQ32+'5C1F_LCCharter'!AP32+'5C1E_LFNO'!AP32+'5C1D_NOMMA'!AP32+'5C1AE_NobleMinds'!AP32+'5C1J_JCFAEast'!AP32+'5C1Q_Advantage'!AP32+'5C1AF_JCFA-Laf'!AP32+'5C1W_Willow'!AP32+'5C1Z_LincolnPrep'!AP32+'5C1R_Iberville'!AP32+'5C1N_Delta'!AP32+'5C1S_LCColPrep'!AP32+'5C1T_Northeast'!AP32+'5C1U_AcadianaRen'!AP32+'5C1I_LAKey'!AP32+'5C1V_LafRen'!AP32+'5C1O_Impact'!AP32+'5C2_LAVCA'!AQ32+'5C1H_Southwest'!AP32+'5C1G_JSClark'!AP32+'5C1Y_GEOPrep'!AP32+'5C1AI_Harmony'!AP32+'5C1AJ_Athlos'!AP32+'5C1AG_Collegiate'!AP32+'5C1M_GEOMidCity'!AP32+'5C1AK_NxtGen'!AP32+'5C1AL_RedRiver'!AP32+'5C1AM_Williams'!AP32+'5C1AN_StLandry'!AP32</f>
        <v>2908565</v>
      </c>
      <c r="AR32" s="207">
        <f>'5C1B_DArbonne'!AQ32+'5C1A_Madison'!AQ32+'5C1C_IntlHigh'!AQ32+'5C3_UnvView'!AR32+'5C1F_LCCharter'!AQ32+'5C1E_LFNO'!AQ32+'5C1D_NOMMA'!AQ32+'5C1AE_NobleMinds'!AQ32+'5C1J_JCFAEast'!AQ32+'5C1Q_Advantage'!AQ32+'5C1AF_JCFA-Laf'!AQ32+'5C1W_Willow'!AQ32+'5C1Z_LincolnPrep'!AQ32+'5C1R_Iberville'!AQ32+'5C1N_Delta'!AQ32+'5C1S_LCColPrep'!AQ32+'5C1T_Northeast'!AQ32+'5C1U_AcadianaRen'!AQ32+'5C1I_LAKey'!AQ32+'5C1V_LafRen'!AQ32+'5C1O_Impact'!AQ32+'5C2_LAVCA'!AR32+'5C1H_Southwest'!AQ32+'5C1G_JSClark'!AQ32+'5C1Y_GEOPrep'!AQ32+'5C1AI_Harmony'!AQ32+'5C1AJ_Athlos'!AQ32+'5C1AG_Collegiate'!AQ32+'5C1M_GEOMidCity'!AQ32+'5C1AK_NxtGen'!AQ32+'5C1AL_RedRiver'!AQ32+'5C1AM_Williams'!AQ32+'5C1AN_StLandry'!AQ32</f>
        <v>0</v>
      </c>
      <c r="AS32" s="207">
        <f>'5C1B_DArbonne'!AR32+'5C1A_Madison'!AR32+'5C1C_IntlHigh'!AR32+'5C3_UnvView'!AS32+'5C1F_LCCharter'!AR32+'5C1E_LFNO'!AR32+'5C1D_NOMMA'!AR32+'5C1AE_NobleMinds'!AR32+'5C1J_JCFAEast'!AR32+'5C1Q_Advantage'!AR32+'5C1AF_JCFA-Laf'!AR32+'5C1W_Willow'!AR32+'5C1Z_LincolnPrep'!AR32+'5C1R_Iberville'!AR32+'5C1N_Delta'!AR32+'5C1S_LCColPrep'!AR32+'5C1T_Northeast'!AR32+'5C1U_AcadianaRen'!AR32+'5C1I_LAKey'!AR32+'5C1V_LafRen'!AR32+'5C1O_Impact'!AR32+'5C2_LAVCA'!AS32+'5C1H_Southwest'!AR32+'5C1G_JSClark'!AR32+'5C1Y_GEOPrep'!AR32+'5C1AI_Harmony'!AR32+'5C1AJ_Athlos'!AR32+'5C1AG_Collegiate'!AR32+'5C1M_GEOMidCity'!AR32+'5C1AK_NxtGen'!AR32+'5C1AL_RedRiver'!AR32+'5C1AM_Williams'!AR32+'5C1AN_StLandry'!AR32</f>
        <v>0</v>
      </c>
      <c r="AT32" s="206">
        <f>'5C1B_DArbonne'!AS32+'5C1A_Madison'!AS32+'5C1C_IntlHigh'!AS32+'5C3_UnvView'!AT32+'5C1F_LCCharter'!AS32+'5C1E_LFNO'!AS32+'5C1D_NOMMA'!AS32+'5C1AE_NobleMinds'!AS32+'5C1J_JCFAEast'!AS32+'5C1Q_Advantage'!AS32+'5C1AF_JCFA-Laf'!AS32+'5C1W_Willow'!AS32+'5C1Z_LincolnPrep'!AS32+'5C1R_Iberville'!AS32+'5C1N_Delta'!AS32+'5C1S_LCColPrep'!AS32+'5C1T_Northeast'!AS32+'5C1U_AcadianaRen'!AS32+'5C1I_LAKey'!AS32+'5C1V_LafRen'!AS32+'5C1O_Impact'!AS32+'5C2_LAVCA'!AT32+'5C1H_Southwest'!AS32+'5C1G_JSClark'!AS32+'5C1Y_GEOPrep'!AS32+'5C1AI_Harmony'!AS32+'5C1AJ_Athlos'!AS32+'5C1AG_Collegiate'!AS32+'5C1M_GEOMidCity'!AS32+'5C1AK_NxtGen'!AS32+'5C1AL_RedRiver'!AS32+'5C1AM_Williams'!AS32+'5C1AN_StLandry'!AS32</f>
        <v>1637213</v>
      </c>
      <c r="AU32" s="800">
        <f t="shared" si="2"/>
        <v>2908565</v>
      </c>
      <c r="AV32" s="801">
        <f t="shared" si="3"/>
        <v>1637213</v>
      </c>
      <c r="AW32" s="200">
        <f>'5C1B_DArbonne'!AV32+'5C1A_Madison'!AV32+'5C1C_IntlHigh'!AV32+'5C3_UnvView'!AW32+'5C1F_LCCharter'!AV32+'5C1E_LFNO'!AV32+'5C1D_NOMMA'!AV32+'5C1AE_NobleMinds'!AV32+'5C1J_JCFAEast'!AV32+'5C1Q_Advantage'!AV32+'5C1AF_JCFA-Laf'!AV32+'5C1W_Willow'!AV32+'5C1Z_LincolnPrep'!AV32+'5C1R_Iberville'!AV32+'5C1N_Delta'!AV32+'5C1S_LCColPrep'!AV32+'5C1T_Northeast'!AV32+'5C1U_AcadianaRen'!AV32+'5C1I_LAKey'!AV32+'5C1V_LafRen'!AV32+'5C1O_Impact'!AV32+'5C2_LAVCA'!AW32+'5C1H_Southwest'!AV32+'5C1G_JSClark'!AV32+'5C1Y_GEOPrep'!AV32+'5C1AI_Harmony'!AV32+'5C1AJ_Athlos'!AV32+'5C1AG_Collegiate'!AV32+'5C1M_GEOMidCity'!AV32+'5C1AK_NxtGen'!AV32+'5C1AL_RedRiver'!AV32+'5C1AM_Williams'!AV32+'5C1AN_StLandry'!AV32</f>
        <v>44854</v>
      </c>
      <c r="AX32" s="200"/>
      <c r="AY32" s="200">
        <f t="shared" si="4"/>
        <v>44854</v>
      </c>
    </row>
    <row r="33" spans="1:51" ht="16.149999999999999" customHeight="1" x14ac:dyDescent="0.2">
      <c r="A33" s="421">
        <v>27</v>
      </c>
      <c r="B33" s="214" t="s">
        <v>31</v>
      </c>
      <c r="C33" s="215">
        <f>'5C1B_DArbonne'!C33+'5C1A_Madison'!C33+'5C1C_IntlHigh'!C33+'5C3_UnvView'!C33+'5C1F_LCCharter'!C33+'5C1E_LFNO'!C33+'5C1D_NOMMA'!C33+'5C1AE_NobleMinds'!C33+'5C1J_JCFAEast'!C33+'5C1Q_Advantage'!C33+'5C1AF_JCFA-Laf'!C33+'5C1W_Willow'!C33+'5C1Z_LincolnPrep'!C33+'5C1R_Iberville'!C33+'5C1N_Delta'!C33+'5C1S_LCColPrep'!C33+'5C1T_Northeast'!C33+'5C1U_AcadianaRen'!C33+'5C1I_LAKey'!C33+'5C1V_LafRen'!C33+'5C1O_Impact'!C33+'5C2_LAVCA'!C33+'5C1H_Southwest'!C33+'5C1G_JSClark'!C33+'5C1Y_GEOPrep'!C33+'5C1AI_Harmony'!C33+'5C1AJ_Athlos'!C33+'5C1AG_Collegiate'!C33+'5C1M_GEOMidCity'!C33+'5C1AK_NxtGen'!C33+'5C1AL_RedRiver'!C33+'5C1AM_Williams'!C33+'5C1AN_StLandry'!C33</f>
        <v>0</v>
      </c>
      <c r="D33" s="216">
        <f>'9_Per Pupil Summary'!H32</f>
        <v>5270.7361990800146</v>
      </c>
      <c r="E33" s="217">
        <f>'5C1B_DArbonne'!E33+'5C1A_Madison'!E33+'5C1C_IntlHigh'!E33+'5C3_UnvView'!E33+'5C1F_LCCharter'!E33+'5C1E_LFNO'!E33+'5C1D_NOMMA'!E33+'5C1AE_NobleMinds'!E33+'5C1J_JCFAEast'!E33+'5C1Q_Advantage'!E33+'5C1AF_JCFA-Laf'!E33+'5C1W_Willow'!E33+'5C1Z_LincolnPrep'!E33+'5C1R_Iberville'!E33+'5C1N_Delta'!E33+'5C1S_LCColPrep'!E33+'5C1T_Northeast'!E33+'5C1U_AcadianaRen'!E33+'5C1I_LAKey'!E33+'5C1V_LafRen'!E33+'5C1O_Impact'!E33+'5C2_LAVCA'!E33+'5C1H_Southwest'!E33+'5C1G_JSClark'!E33+'5C1Y_GEOPrep'!E33+'5C1AI_Harmony'!E33+'5C1AJ_Athlos'!E33+'5C1AG_Collegiate'!E33+'5C1M_GEOMidCity'!E33+'5C1AK_NxtGen'!E33+'5C1AL_RedRiver'!E33+'5C1AM_Williams'!E33+'5C1AN_StLandry'!E33</f>
        <v>0</v>
      </c>
      <c r="F33" s="218">
        <f>'5C1B_DArbonne'!F33+'5C1A_Madison'!F33+'5C1C_IntlHigh'!F33+'5C3_UnvView'!F33+'5C1F_LCCharter'!F33+'5C1E_LFNO'!F33+'5C1D_NOMMA'!F33+'5C1AE_NobleMinds'!F33+'5C1J_JCFAEast'!F33+'5C1Q_Advantage'!F33+'5C1AF_JCFA-Laf'!F33+'5C1W_Willow'!F33+'5C1Z_LincolnPrep'!F33+'5C1R_Iberville'!F33+'5C1N_Delta'!F33+'5C1S_LCColPrep'!F33+'5C1T_Northeast'!F33+'5C1U_AcadianaRen'!F33+'5C1I_LAKey'!F33+'5C1V_LafRen'!F33+'5C1O_Impact'!F33+'5C2_LAVCA'!F33+'5C1H_Southwest'!F33+'5C1G_JSClark'!F33+'5C1Y_GEOPrep'!F33+'5C1AI_Harmony'!F33+'5C1AJ_Athlos'!F33+'5C1AG_Collegiate'!F33+'5C1M_GEOMidCity'!F33+'5C1AK_NxtGen'!F33+'5C1AL_RedRiver'!F33+'5C1AM_Williams'!F33+'5C1AN_StLandry'!F33</f>
        <v>0</v>
      </c>
      <c r="G33" s="216">
        <f>'9_Per Pupil Summary'!I32</f>
        <v>690.65016613483181</v>
      </c>
      <c r="H33" s="217">
        <f>'5C1B_DArbonne'!H33+'5C1A_Madison'!H33+'5C1C_IntlHigh'!H33+'5C3_UnvView'!H33+'5C1F_LCCharter'!H33+'5C1E_LFNO'!H33+'5C1D_NOMMA'!H33+'5C1AE_NobleMinds'!H33+'5C1J_JCFAEast'!H33+'5C1Q_Advantage'!H33+'5C1AF_JCFA-Laf'!H33+'5C1W_Willow'!H33+'5C1Z_LincolnPrep'!H33+'5C1R_Iberville'!H33+'5C1N_Delta'!H33+'5C1S_LCColPrep'!H33+'5C1T_Northeast'!H33+'5C1U_AcadianaRen'!H33+'5C1I_LAKey'!H33+'5C1V_LafRen'!H33+'5C1O_Impact'!H33+'5C2_LAVCA'!H33+'5C1H_Southwest'!H33+'5C1G_JSClark'!H33+'5C1Y_GEOPrep'!H33+'5C1AI_Harmony'!H33+'5C1AJ_Athlos'!H33+'5C1AG_Collegiate'!H33+'5C1M_GEOMidCity'!H33+'5C1AK_NxtGen'!H33+'5C1AL_RedRiver'!H33+'5C1AM_Williams'!H33+'5C1AN_StLandry'!H33</f>
        <v>0</v>
      </c>
      <c r="I33" s="218">
        <f>'5C1B_DArbonne'!I33+'5C1A_Madison'!I33+'5C1C_IntlHigh'!I33+'5C3_UnvView'!I33+'5C1F_LCCharter'!I33+'5C1E_LFNO'!I33+'5C1D_NOMMA'!I33+'5C1AE_NobleMinds'!I33+'5C1J_JCFAEast'!I33+'5C1Q_Advantage'!I33+'5C1AF_JCFA-Laf'!I33+'5C1W_Willow'!I33+'5C1Z_LincolnPrep'!I33+'5C1R_Iberville'!I33+'5C1N_Delta'!I33+'5C1S_LCColPrep'!I33+'5C1T_Northeast'!I33+'5C1U_AcadianaRen'!I33+'5C1I_LAKey'!I33+'5C1V_LafRen'!I33+'5C1O_Impact'!I33+'5C2_LAVCA'!I33+'5C1H_Southwest'!I33+'5C1G_JSClark'!I33+'5C1Y_GEOPrep'!I33+'5C1AI_Harmony'!I33+'5C1AJ_Athlos'!I33+'5C1AG_Collegiate'!I33+'5C1M_GEOMidCity'!I33+'5C1AK_NxtGen'!I33+'5C1AL_RedRiver'!I33+'5C1AM_Williams'!I33+'5C1AN_StLandry'!I33</f>
        <v>0</v>
      </c>
      <c r="J33" s="216">
        <f>'9_Per Pupil Summary'!J32</f>
        <v>188.35913621859052</v>
      </c>
      <c r="K33" s="217">
        <f>'5C1B_DArbonne'!K33+'5C1A_Madison'!K33+'5C1C_IntlHigh'!K33+'5C3_UnvView'!K33+'5C1F_LCCharter'!K33+'5C1E_LFNO'!K33+'5C1D_NOMMA'!K33+'5C1AE_NobleMinds'!K33+'5C1J_JCFAEast'!K33+'5C1Q_Advantage'!K33+'5C1AF_JCFA-Laf'!K33+'5C1W_Willow'!K33+'5C1Z_LincolnPrep'!K33+'5C1R_Iberville'!K33+'5C1N_Delta'!K33+'5C1S_LCColPrep'!K33+'5C1T_Northeast'!K33+'5C1U_AcadianaRen'!K33+'5C1I_LAKey'!K33+'5C1V_LafRen'!K33+'5C1O_Impact'!K33+'5C2_LAVCA'!K33+'5C1H_Southwest'!K33+'5C1G_JSClark'!K33+'5C1Y_GEOPrep'!K33+'5C1AI_Harmony'!K33+'5C1AJ_Athlos'!K33+'5C1AG_Collegiate'!K33+'5C1M_GEOMidCity'!K33+'5C1AK_NxtGen'!K33+'5C1AL_RedRiver'!K33+'5C1AM_Williams'!K33+'5C1AN_StLandry'!K33</f>
        <v>0</v>
      </c>
      <c r="L33" s="218">
        <f>'5C1B_DArbonne'!L33+'5C1A_Madison'!L33+'5C1C_IntlHigh'!L33+'5C3_UnvView'!L33+'5C1F_LCCharter'!L33+'5C1E_LFNO'!L33+'5C1D_NOMMA'!L33+'5C1AE_NobleMinds'!L33+'5C1J_JCFAEast'!L33+'5C1Q_Advantage'!L33+'5C1AF_JCFA-Laf'!L33+'5C1W_Willow'!L33+'5C1Z_LincolnPrep'!L33+'5C1R_Iberville'!L33+'5C1N_Delta'!L33+'5C1S_LCColPrep'!L33+'5C1T_Northeast'!L33+'5C1U_AcadianaRen'!L33+'5C1I_LAKey'!L33+'5C1V_LafRen'!L33+'5C1O_Impact'!L33+'5C2_LAVCA'!L33+'5C1H_Southwest'!L33+'5C1G_JSClark'!L33+'5C1Y_GEOPrep'!L33+'5C1AI_Harmony'!L33+'5C1AJ_Athlos'!L33+'5C1AG_Collegiate'!L33+'5C1M_GEOMidCity'!L33+'5C1AK_NxtGen'!L33+'5C1AL_RedRiver'!L33+'5C1AM_Williams'!L33+'5C1AN_StLandry'!L33</f>
        <v>0</v>
      </c>
      <c r="M33" s="216">
        <f>'9_Per Pupil Summary'!K32</f>
        <v>4708.9784054647635</v>
      </c>
      <c r="N33" s="217">
        <f>'5C1B_DArbonne'!N33+'5C1A_Madison'!N33+'5C1C_IntlHigh'!N33+'5C3_UnvView'!N33+'5C1F_LCCharter'!N33+'5C1E_LFNO'!N33+'5C1D_NOMMA'!N33+'5C1AE_NobleMinds'!N33+'5C1J_JCFAEast'!N33+'5C1Q_Advantage'!N33+'5C1AF_JCFA-Laf'!N33+'5C1W_Willow'!N33+'5C1Z_LincolnPrep'!N33+'5C1R_Iberville'!N33+'5C1N_Delta'!N33+'5C1S_LCColPrep'!N33+'5C1T_Northeast'!N33+'5C1U_AcadianaRen'!N33+'5C1I_LAKey'!N33+'5C1V_LafRen'!N33+'5C1O_Impact'!N33+'5C2_LAVCA'!N33+'5C1H_Southwest'!N33+'5C1G_JSClark'!N33+'5C1Y_GEOPrep'!N33+'5C1AI_Harmony'!N33+'5C1AJ_Athlos'!N33+'5C1AG_Collegiate'!N33+'5C1M_GEOMidCity'!N33+'5C1AK_NxtGen'!N33+'5C1AL_RedRiver'!N33+'5C1AM_Williams'!N33+'5C1AN_StLandry'!N33</f>
        <v>0</v>
      </c>
      <c r="O33" s="218">
        <f>'5C1B_DArbonne'!O33+'5C1A_Madison'!O33+'5C1C_IntlHigh'!O33+'5C3_UnvView'!O33+'5C1F_LCCharter'!O33+'5C1E_LFNO'!O33+'5C1D_NOMMA'!O33+'5C1AE_NobleMinds'!O33+'5C1J_JCFAEast'!O33+'5C1Q_Advantage'!O33+'5C1AF_JCFA-Laf'!O33+'5C1W_Willow'!O33+'5C1Z_LincolnPrep'!O33+'5C1R_Iberville'!O33+'5C1N_Delta'!O33+'5C1S_LCColPrep'!O33+'5C1T_Northeast'!O33+'5C1U_AcadianaRen'!O33+'5C1I_LAKey'!O33+'5C1V_LafRen'!O33+'5C1O_Impact'!O33+'5C2_LAVCA'!O33+'5C1H_Southwest'!O33+'5C1G_JSClark'!O33+'5C1Y_GEOPrep'!O33+'5C1AI_Harmony'!O33+'5C1AJ_Athlos'!O33+'5C1AG_Collegiate'!O33+'5C1M_GEOMidCity'!O33+'5C1AK_NxtGen'!O33+'5C1AL_RedRiver'!O33+'5C1AM_Williams'!O33+'5C1AN_StLandry'!O33</f>
        <v>0</v>
      </c>
      <c r="P33" s="216">
        <f>'9_Per Pupil Summary'!L32</f>
        <v>1883.5913621859049</v>
      </c>
      <c r="Q33" s="217">
        <f>'5C1B_DArbonne'!Q33+'5C1A_Madison'!Q33+'5C1C_IntlHigh'!Q33+'5C3_UnvView'!Q33+'5C1F_LCCharter'!Q33+'5C1E_LFNO'!Q33+'5C1D_NOMMA'!Q33+'5C1AE_NobleMinds'!Q33+'5C1J_JCFAEast'!Q33+'5C1Q_Advantage'!Q33+'5C1AF_JCFA-Laf'!Q33+'5C1W_Willow'!Q33+'5C1Z_LincolnPrep'!Q33+'5C1R_Iberville'!Q33+'5C1N_Delta'!Q33+'5C1S_LCColPrep'!Q33+'5C1T_Northeast'!Q33+'5C1U_AcadianaRen'!Q33+'5C1I_LAKey'!Q33+'5C1V_LafRen'!Q33+'5C1O_Impact'!Q33+'5C2_LAVCA'!Q33+'5C1H_Southwest'!Q33+'5C1G_JSClark'!Q33+'5C1Y_GEOPrep'!Q33+'5C1AI_Harmony'!Q33+'5C1AJ_Athlos'!Q33+'5C1AG_Collegiate'!Q33+'5C1M_GEOMidCity'!Q33+'5C1AK_NxtGen'!Q33+'5C1AL_RedRiver'!Q33+'5C1AM_Williams'!Q33+'5C1AN_StLandry'!Q33</f>
        <v>0</v>
      </c>
      <c r="R33" s="219">
        <f>'5C1B_DArbonne'!R33+'5C1A_Madison'!R33+'5C1C_IntlHigh'!R33+'5C3_UnvView'!R33+'5C1F_LCCharter'!R33+'5C1E_LFNO'!R33+'5C1D_NOMMA'!R33+'5C1AE_NobleMinds'!R33+'5C1J_JCFAEast'!R33+'5C1Q_Advantage'!R33+'5C1AF_JCFA-Laf'!R33+'5C1W_Willow'!R33+'5C1Z_LincolnPrep'!R33+'5C1R_Iberville'!R33+'5C1N_Delta'!R33+'5C1S_LCColPrep'!R33+'5C1T_Northeast'!R33+'5C1U_AcadianaRen'!R33+'5C1I_LAKey'!R33+'5C1V_LafRen'!R33+'5C1O_Impact'!R33+'5C2_LAVCA'!R33+'5C1H_Southwest'!R33+'5C1G_JSClark'!R33+'5C1Y_GEOPrep'!R33+'5C1AI_Harmony'!R33+'5C1AJ_Athlos'!R33+'5C1AG_Collegiate'!R33+'5C1M_GEOMidCity'!R33+'5C1AK_NxtGen'!R33+'5C1AL_RedRiver'!R33+'5C1AM_Williams'!R33+'5C1AN_StLandry'!R33</f>
        <v>143018</v>
      </c>
      <c r="S33" s="884">
        <f>'5C3_UnvView'!S33+'5C2_LAVCA'!S33</f>
        <v>15218</v>
      </c>
      <c r="T33" s="216">
        <f>'5C1B_DArbonne'!S33+'5C1A_Madison'!S33+'5C1C_IntlHigh'!S33+'5C3_UnvView'!T33+'5C1F_LCCharter'!S33+'5C1E_LFNO'!S33+'5C1D_NOMMA'!S33+'5C1AE_NobleMinds'!S33+'5C1J_JCFAEast'!S33+'5C1Q_Advantage'!S33+'5C1AF_JCFA-Laf'!S33+'5C1W_Willow'!S33+'5C1Z_LincolnPrep'!S33+'5C1R_Iberville'!S33+'5C1N_Delta'!S33+'5C1S_LCColPrep'!S33+'5C1T_Northeast'!S33+'5C1U_AcadianaRen'!S33+'5C1I_LAKey'!S33+'5C1V_LafRen'!S33+'5C1O_Impact'!S33+'5C2_LAVCA'!T33+'5C1H_Southwest'!S33+'5C1G_JSClark'!S33+'5C1Y_GEOPrep'!S33+'5C1AI_Harmony'!S33+'5C1AJ_Athlos'!S33+'5C1AG_Collegiate'!S33+'5C1M_GEOMidCity'!S33+'5C1AK_NxtGen'!S33+'5C1AL_RedRiver'!S33+'5C1AM_Williams'!S33+'5C1AN_StLandry'!S33</f>
        <v>24961</v>
      </c>
      <c r="U33" s="216">
        <f>'5C1B_DArbonne'!T33+'5C1A_Madison'!T33+'5C1C_IntlHigh'!T33+'5C3_UnvView'!U33+'5C1F_LCCharter'!T33+'5C1E_LFNO'!T33+'5C1D_NOMMA'!T33+'5C1AE_NobleMinds'!T33+'5C1J_JCFAEast'!T33+'5C1Q_Advantage'!T33+'5C1AF_JCFA-Laf'!T33+'5C1W_Willow'!T33+'5C1Z_LincolnPrep'!T33+'5C1R_Iberville'!T33+'5C1N_Delta'!T33+'5C1S_LCColPrep'!T33+'5C1T_Northeast'!T33+'5C1U_AcadianaRen'!T33+'5C1I_LAKey'!T33+'5C1V_LafRen'!T33+'5C1O_Impact'!T33+'5C2_LAVCA'!U33+'5C1H_Southwest'!T33+'5C1G_JSClark'!T33+'5C1Y_GEOPrep'!T33+'5C1AI_Harmony'!T33+'5C1AJ_Athlos'!T33+'5C1AG_Collegiate'!T33+'5C1M_GEOMidCity'!T33+'5C1AK_NxtGen'!T33+'5C1AL_RedRiver'!T33+'5C1AM_Williams'!T33+'5C1AN_StLandry'!T33</f>
        <v>0</v>
      </c>
      <c r="V33" s="220">
        <f>'5C1B_DArbonne'!U33+'5C1A_Madison'!U33+'5C1C_IntlHigh'!U33+'5C3_UnvView'!V33+'5C1F_LCCharter'!U33+'5C1E_LFNO'!U33+'5C1D_NOMMA'!U33+'5C1AE_NobleMinds'!U33+'5C1J_JCFAEast'!U33+'5C1Q_Advantage'!U33+'5C1AF_JCFA-Laf'!U33+'5C1W_Willow'!U33+'5C1Z_LincolnPrep'!U33+'5C1R_Iberville'!U33+'5C1N_Delta'!U33+'5C1S_LCColPrep'!U33+'5C1T_Northeast'!U33+'5C1U_AcadianaRen'!U33+'5C1I_LAKey'!U33+'5C1V_LafRen'!U33+'5C1O_Impact'!U33+'5C2_LAVCA'!V33+'5C1H_Southwest'!U33+'5C1G_JSClark'!U33+'5C1Y_GEOPrep'!U33+'5C1AI_Harmony'!U33+'5C1AJ_Athlos'!U33+'5C1AG_Collegiate'!U33+'5C1M_GEOMidCity'!U33+'5C1AK_NxtGen'!U33+'5C1AL_RedRiver'!U33+'5C1AM_Williams'!U33+'5C1AN_StLandry'!U33</f>
        <v>0</v>
      </c>
      <c r="W33" s="219">
        <f>'5C1B_DArbonne'!V33+'5C1A_Madison'!V33+'5C1C_IntlHigh'!V33+'5C3_UnvView'!W33+'5C1F_LCCharter'!V33+'5C1E_LFNO'!V33+'5C1D_NOMMA'!V33+'5C1AE_NobleMinds'!V33+'5C1J_JCFAEast'!V33+'5C1Q_Advantage'!V33+'5C1AF_JCFA-Laf'!V33+'5C1W_Willow'!V33+'5C1Z_LincolnPrep'!V33+'5C1R_Iberville'!V33+'5C1N_Delta'!V33+'5C1S_LCColPrep'!V33+'5C1T_Northeast'!V33+'5C1U_AcadianaRen'!V33+'5C1I_LAKey'!V33+'5C1V_LafRen'!V33+'5C1O_Impact'!V33+'5C2_LAVCA'!W33+'5C1H_Southwest'!V33+'5C1G_JSClark'!V33+'5C1Y_GEOPrep'!V33+'5C1AI_Harmony'!V33+'5C1AJ_Athlos'!V33+'5C1AG_Collegiate'!V33+'5C1M_GEOMidCity'!V33+'5C1AK_NxtGen'!V33+'5C1AL_RedRiver'!V33+'5C1AM_Williams'!V33+'5C1AN_StLandry'!V33</f>
        <v>0</v>
      </c>
      <c r="X33" s="217">
        <f>'5C1B_DArbonne'!W33+'5C1A_Madison'!W33+'5C1C_IntlHigh'!W33+'5C3_UnvView'!X33+'5C1F_LCCharter'!W33+'5C1E_LFNO'!W33+'5C1D_NOMMA'!W33+'5C1AE_NobleMinds'!W33+'5C1J_JCFAEast'!W33+'5C1Q_Advantage'!W33+'5C1AF_JCFA-Laf'!W33+'5C1W_Willow'!W33+'5C1Z_LincolnPrep'!W33+'5C1R_Iberville'!W33+'5C1N_Delta'!W33+'5C1S_LCColPrep'!W33+'5C1T_Northeast'!W33+'5C1U_AcadianaRen'!W33+'5C1I_LAKey'!W33+'5C1V_LafRen'!W33+'5C1O_Impact'!W33+'5C2_LAVCA'!X33+'5C1H_Southwest'!W33+'5C1G_JSClark'!W33+'5C1Y_GEOPrep'!W33+'5C1AI_Harmony'!W33+'5C1AJ_Athlos'!W33+'5C1AG_Collegiate'!W33+'5C1M_GEOMidCity'!W33+'5C1AK_NxtGen'!W33+'5C1AL_RedRiver'!W33+'5C1AM_Williams'!W33+'5C1AN_StLandry'!W33</f>
        <v>0</v>
      </c>
      <c r="Y33" s="219">
        <f>'5C1B_DArbonne'!X33+'5C1A_Madison'!X33+'5C1C_IntlHigh'!X33+'5C3_UnvView'!Y33+'5C1F_LCCharter'!X33+'5C1E_LFNO'!X33+'5C1D_NOMMA'!X33+'5C1AE_NobleMinds'!X33+'5C1J_JCFAEast'!X33+'5C1Q_Advantage'!X33+'5C1AF_JCFA-Laf'!X33+'5C1W_Willow'!X33+'5C1Z_LincolnPrep'!X33+'5C1R_Iberville'!X33+'5C1N_Delta'!X33+'5C1S_LCColPrep'!X33+'5C1T_Northeast'!X33+'5C1U_AcadianaRen'!X33+'5C1I_LAKey'!X33+'5C1V_LafRen'!X33+'5C1O_Impact'!X33+'5C2_LAVCA'!Y33+'5C1H_Southwest'!X33+'5C1G_JSClark'!X33+'5C1Y_GEOPrep'!X33+'5C1AI_Harmony'!X33+'5C1AJ_Athlos'!X33+'5C1AG_Collegiate'!X33+'5C1M_GEOMidCity'!X33+'5C1AK_NxtGen'!X33+'5C1AL_RedRiver'!X33+'5C1AM_Williams'!X33+'5C1AN_StLandry'!X33</f>
        <v>0</v>
      </c>
      <c r="Z33" s="216">
        <f>'5C1B_DArbonne'!Y33+'5C1A_Madison'!Y33+'5C1C_IntlHigh'!Y33+'5C3_UnvView'!Z33+'5C1F_LCCharter'!Y33+'5C1E_LFNO'!Y33+'5C1D_NOMMA'!Y33+'5C1AE_NobleMinds'!Y33+'5C1J_JCFAEast'!Y33+'5C1Q_Advantage'!Y33+'5C1AF_JCFA-Laf'!Y33+'5C1W_Willow'!Y33+'5C1Z_LincolnPrep'!Y33+'5C1R_Iberville'!Y33+'5C1N_Delta'!Y33+'5C1S_LCColPrep'!Y33+'5C1T_Northeast'!Y33+'5C1U_AcadianaRen'!Y33+'5C1I_LAKey'!Y33+'5C1V_LafRen'!Y33+'5C1O_Impact'!Y33+'5C2_LAVCA'!Z33+'5C1H_Southwest'!Y33+'5C1G_JSClark'!Y33+'5C1Y_GEOPrep'!Y33+'5C1AI_Harmony'!Y33+'5C1AJ_Athlos'!Y33+'5C1AG_Collegiate'!Y33+'5C1M_GEOMidCity'!Y33+'5C1AK_NxtGen'!Y33+'5C1AL_RedRiver'!Y33+'5C1AM_Williams'!Y33+'5C1AN_StLandry'!Y33</f>
        <v>0</v>
      </c>
      <c r="AA33" s="219">
        <f>'5C1B_DArbonne'!Z33+'5C1A_Madison'!Z33+'5C1C_IntlHigh'!Z33+'5C3_UnvView'!AA33+'5C1F_LCCharter'!Z33+'5C1E_LFNO'!Z33+'5C1D_NOMMA'!Z33+'5C1AE_NobleMinds'!Z33+'5C1J_JCFAEast'!Z33+'5C1Q_Advantage'!Z33+'5C1AF_JCFA-Laf'!Z33+'5C1W_Willow'!Z33+'5C1Z_LincolnPrep'!Z33+'5C1R_Iberville'!Z33+'5C1N_Delta'!Z33+'5C1S_LCColPrep'!Z33+'5C1T_Northeast'!Z33+'5C1U_AcadianaRen'!Z33+'5C1I_LAKey'!Z33+'5C1V_LafRen'!Z33+'5C1O_Impact'!Z33+'5C2_LAVCA'!AA33+'5C1H_Southwest'!Z33+'5C1G_JSClark'!Z33+'5C1Y_GEOPrep'!Z33+'5C1AI_Harmony'!Z33+'5C1AJ_Athlos'!Z33+'5C1AG_Collegiate'!Z33+'5C1M_GEOMidCity'!Z33+'5C1AK_NxtGen'!Z33+'5C1AL_RedRiver'!Z33+'5C1AM_Williams'!Z33+'5C1AN_StLandry'!Z33</f>
        <v>0</v>
      </c>
      <c r="AB33" s="216">
        <f>'5C1B_DArbonne'!AA33+'5C1A_Madison'!AA33+'5C1C_IntlHigh'!AA33+'5C3_UnvView'!AB33+'5C1F_LCCharter'!AA33+'5C1E_LFNO'!AA33+'5C1D_NOMMA'!AA33+'5C1AE_NobleMinds'!AA33+'5C1J_JCFAEast'!AA33+'5C1Q_Advantage'!AA33+'5C1AF_JCFA-Laf'!AA33+'5C1W_Willow'!AA33+'5C1Z_LincolnPrep'!AA33+'5C1R_Iberville'!AA33+'5C1N_Delta'!AA33+'5C1S_LCColPrep'!AA33+'5C1T_Northeast'!AA33+'5C1U_AcadianaRen'!AA33+'5C1I_LAKey'!AA33+'5C1V_LafRen'!AA33+'5C1O_Impact'!AA33+'5C2_LAVCA'!AB33+'5C1H_Southwest'!AA33+'5C1G_JSClark'!AA33+'5C1Y_GEOPrep'!AA33+'5C1AI_Harmony'!AA33+'5C1AJ_Athlos'!AA33+'5C1AG_Collegiate'!AA33+'5C1M_GEOMidCity'!AA33+'5C1AK_NxtGen'!AA33+'5C1AL_RedRiver'!AA33+'5C1AM_Williams'!AA33+'5C1AN_StLandry'!AA33</f>
        <v>0</v>
      </c>
      <c r="AC33" s="216">
        <f>'5C1B_DArbonne'!AB33+'5C1A_Madison'!AB33+'5C1C_IntlHigh'!AB33+'5C3_UnvView'!AC33+'5C1F_LCCharter'!AB33+'5C1E_LFNO'!AB33+'5C1D_NOMMA'!AB33+'5C1AE_NobleMinds'!AB33+'5C1J_JCFAEast'!AB33+'5C1Q_Advantage'!AB33+'5C1AF_JCFA-Laf'!AB33+'5C1W_Willow'!AB33+'5C1Z_LincolnPrep'!AB33+'5C1R_Iberville'!AB33+'5C1N_Delta'!AB33+'5C1S_LCColPrep'!AB33+'5C1T_Northeast'!AB33+'5C1U_AcadianaRen'!AB33+'5C1I_LAKey'!AB33+'5C1V_LafRen'!AB33+'5C1O_Impact'!AB33+'5C2_LAVCA'!AC33+'5C1H_Southwest'!AB33+'5C1G_JSClark'!AB33+'5C1Y_GEOPrep'!AB33+'5C1AI_Harmony'!AB33+'5C1AJ_Athlos'!AB33+'5C1AG_Collegiate'!AB33+'5C1M_GEOMidCity'!AB33+'5C1AK_NxtGen'!AB33+'5C1AL_RedRiver'!AB33+'5C1AM_Williams'!AB33+'5C1AN_StLandry'!AB33</f>
        <v>0</v>
      </c>
      <c r="AD33" s="219">
        <f>'5C1B_DArbonne'!AC33+'5C1A_Madison'!AC33+'5C1C_IntlHigh'!AC33+'5C3_UnvView'!AD33+'5C1F_LCCharter'!AC33+'5C1E_LFNO'!AC33+'5C1D_NOMMA'!AC33+'5C1AE_NobleMinds'!AC33+'5C1J_JCFAEast'!AC33+'5C1Q_Advantage'!AC33+'5C1AF_JCFA-Laf'!AC33+'5C1W_Willow'!AC33+'5C1Z_LincolnPrep'!AC33+'5C1R_Iberville'!AC33+'5C1N_Delta'!AC33+'5C1S_LCColPrep'!AC33+'5C1T_Northeast'!AC33+'5C1U_AcadianaRen'!AC33+'5C1I_LAKey'!AC33+'5C1V_LafRen'!AC33+'5C1O_Impact'!AC33+'5C2_LAVCA'!AD33+'5C1H_Southwest'!AC33+'5C1G_JSClark'!AC33+'5C1Y_GEOPrep'!AC33+'5C1AI_Harmony'!AC33+'5C1AJ_Athlos'!AC33+'5C1AG_Collegiate'!AC33+'5C1M_GEOMidCity'!AC33+'5C1AK_NxtGen'!AC33+'5C1AL_RedRiver'!AC33+'5C1AM_Williams'!AC33+'5C1AN_StLandry'!AC33</f>
        <v>0</v>
      </c>
      <c r="AE33" s="222">
        <f>'5C1B_DArbonne'!AD33+'5C1A_Madison'!AD33+'5C1C_IntlHigh'!AD33+'5C3_UnvView'!AE33+'5C1F_LCCharter'!AD33+'5C1E_LFNO'!AD33+'5C1D_NOMMA'!AD33+'5C1AE_NobleMinds'!AD33+'5C1J_JCFAEast'!AD33+'5C1Q_Advantage'!AD33+'5C1AF_JCFA-Laf'!AD33+'5C1W_Willow'!AD33+'5C1Z_LincolnPrep'!AD33+'5C1R_Iberville'!AD33+'5C1N_Delta'!AD33+'5C1S_LCColPrep'!AD33+'5C1T_Northeast'!AD33+'5C1U_AcadianaRen'!AD33+'5C1I_LAKey'!AD33+'5C1V_LafRen'!AD33+'5C1O_Impact'!AD33+'5C2_LAVCA'!AE33+'5C1H_Southwest'!AD33+'5C1G_JSClark'!AD33+'5C1Y_GEOPrep'!AD33+'5C1AI_Harmony'!AD33+'5C1AJ_Athlos'!AD33+'5C1AG_Collegiate'!AD33+'5C1M_GEOMidCity'!AD33+'5C1AK_NxtGen'!AD33+'5C1AL_RedRiver'!AD33+'5C1AM_Williams'!AD33+'5C1AN_StLandry'!AD33</f>
        <v>0</v>
      </c>
      <c r="AF33" s="223">
        <f>'9_Per Pupil Summary'!N32</f>
        <v>4669</v>
      </c>
      <c r="AG33" s="224">
        <f>'5C1B_DArbonne'!AF33+'5C1A_Madison'!AF33+'5C1C_IntlHigh'!AF33+'5C3_UnvView'!AG33+'5C1F_LCCharter'!AF33+'5C1E_LFNO'!AF33+'5C1D_NOMMA'!AF33+'5C1AE_NobleMinds'!AF33+'5C1J_JCFAEast'!AF33+'5C1Q_Advantage'!AF33+'5C1AF_JCFA-Laf'!AF33+'5C1W_Willow'!AF33+'5C1Z_LincolnPrep'!AF33+'5C1R_Iberville'!AF33+'5C1N_Delta'!AF33+'5C1S_LCColPrep'!AF33+'5C1T_Northeast'!AF33+'5C1U_AcadianaRen'!AF33+'5C1I_LAKey'!AF33+'5C1V_LafRen'!AF33+'5C1O_Impact'!AF33+'5C2_LAVCA'!AG33+'5C1H_Southwest'!AF33+'5C1G_JSClark'!AF33+'5C1Y_GEOPrep'!AF33+'5C1AI_Harmony'!AF33+'5C1AJ_Athlos'!AF33+'5C1AG_Collegiate'!AF33+'5C1M_GEOMidCity'!AF33+'5C1AK_NxtGen'!AF33+'5C1AL_RedRiver'!AF33+'5C1AM_Williams'!AF33+'5C1AN_StLandry'!AF33</f>
        <v>0</v>
      </c>
      <c r="AH33" s="215">
        <f>'5C1B_DArbonne'!AG33+'5C1A_Madison'!AG33+'5C1C_IntlHigh'!AG33+'5C3_UnvView'!AH33+'5C1F_LCCharter'!AG33+'5C1E_LFNO'!AG33+'5C1D_NOMMA'!AG33+'5C1AE_NobleMinds'!AG33+'5C1J_JCFAEast'!AG33+'5C1Q_Advantage'!AG33+'5C1AF_JCFA-Laf'!AG33+'5C1W_Willow'!AG33+'5C1Z_LincolnPrep'!AG33+'5C1R_Iberville'!AG33+'5C1N_Delta'!AG33+'5C1S_LCColPrep'!AG33+'5C1T_Northeast'!AG33+'5C1U_AcadianaRen'!AG33+'5C1I_LAKey'!AG33+'5C1V_LafRen'!AG33+'5C1O_Impact'!AG33+'5C2_LAVCA'!AH33+'5C1H_Southwest'!AG33+'5C1G_JSClark'!AG33+'5C1Y_GEOPrep'!AG33+'5C1AI_Harmony'!AG33+'5C1AJ_Athlos'!AG33+'5C1AG_Collegiate'!AG33+'5C1M_GEOMidCity'!AG33+'5C1AK_NxtGen'!AG33+'5C1AL_RedRiver'!AG33+'5C1AM_Williams'!AG33+'5C1AN_StLandry'!AG33</f>
        <v>0</v>
      </c>
      <c r="AI33" s="223">
        <f>'5C1B_DArbonne'!AH33+'5C1A_Madison'!AH33+'5C1C_IntlHigh'!AH33+'5C3_UnvView'!AI33+'5C1F_LCCharter'!AH33+'5C1E_LFNO'!AH33+'5C1D_NOMMA'!AH33+'5C1AE_NobleMinds'!AH33+'5C1J_JCFAEast'!AH33+'5C1Q_Advantage'!AH33+'5C1AF_JCFA-Laf'!AH33+'5C1W_Willow'!AH33+'5C1Z_LincolnPrep'!AH33+'5C1R_Iberville'!AH33+'5C1N_Delta'!AH33+'5C1S_LCColPrep'!AH33+'5C1T_Northeast'!AH33+'5C1U_AcadianaRen'!AH33+'5C1I_LAKey'!AH33+'5C1V_LafRen'!AH33+'5C1O_Impact'!AH33+'5C2_LAVCA'!AI33+'5C1H_Southwest'!AH33+'5C1G_JSClark'!AH33+'5C1Y_GEOPrep'!AH33+'5C1AI_Harmony'!AH33+'5C1AJ_Athlos'!AH33+'5C1AG_Collegiate'!AH33+'5C1M_GEOMidCity'!AH33+'5C1AK_NxtGen'!AH33+'5C1AL_RedRiver'!AH33+'5C1AM_Williams'!AH33+'5C1AN_StLandry'!AH33</f>
        <v>0</v>
      </c>
      <c r="AJ33" s="215">
        <f>'5C1B_DArbonne'!AI33+'5C1A_Madison'!AI33+'5C1C_IntlHigh'!AI33+'5C3_UnvView'!AJ33+'5C1F_LCCharter'!AI33+'5C1E_LFNO'!AI33+'5C1D_NOMMA'!AI33+'5C1AE_NobleMinds'!AI33+'5C1J_JCFAEast'!AI33+'5C1Q_Advantage'!AI33+'5C1AF_JCFA-Laf'!AI33+'5C1W_Willow'!AI33+'5C1Z_LincolnPrep'!AI33+'5C1R_Iberville'!AI33+'5C1N_Delta'!AI33+'5C1S_LCColPrep'!AI33+'5C1T_Northeast'!AI33+'5C1U_AcadianaRen'!AI33+'5C1I_LAKey'!AI33+'5C1V_LafRen'!AI33+'5C1O_Impact'!AI33+'5C2_LAVCA'!AJ33+'5C1H_Southwest'!AI33+'5C1G_JSClark'!AI33+'5C1Y_GEOPrep'!AI33+'5C1AI_Harmony'!AI33+'5C1AJ_Athlos'!AI33+'5C1AG_Collegiate'!AI33+'5C1M_GEOMidCity'!AI33+'5C1AK_NxtGen'!AI33+'5C1AL_RedRiver'!AI33+'5C1AM_Williams'!AI33+'5C1AN_StLandry'!AI33</f>
        <v>0</v>
      </c>
      <c r="AK33" s="225">
        <f>'5C1B_DArbonne'!AJ33+'5C1A_Madison'!AJ33+'5C1C_IntlHigh'!AJ33+'5C3_UnvView'!AK33+'5C1F_LCCharter'!AJ33+'5C1E_LFNO'!AJ33+'5C1D_NOMMA'!AJ33+'5C1AE_NobleMinds'!AJ33+'5C1J_JCFAEast'!AJ33+'5C1Q_Advantage'!AJ33+'5C1AF_JCFA-Laf'!AJ33+'5C1W_Willow'!AJ33+'5C1Z_LincolnPrep'!AJ33+'5C1R_Iberville'!AJ33+'5C1N_Delta'!AJ33+'5C1S_LCColPrep'!AJ33+'5C1T_Northeast'!AJ33+'5C1U_AcadianaRen'!AJ33+'5C1I_LAKey'!AJ33+'5C1V_LafRen'!AJ33+'5C1O_Impact'!AJ33+'5C2_LAVCA'!AK33+'5C1H_Southwest'!AJ33+'5C1G_JSClark'!AJ33+'5C1Y_GEOPrep'!AJ33+'5C1AI_Harmony'!AJ33+'5C1AJ_Athlos'!AJ33+'5C1AG_Collegiate'!AJ33+'5C1M_GEOMidCity'!AJ33+'5C1AK_NxtGen'!AJ33+'5C1AL_RedRiver'!AJ33+'5C1AM_Williams'!AJ33+'5C1AN_StLandry'!AJ33</f>
        <v>0</v>
      </c>
      <c r="AL33" s="226">
        <f>'5C1B_DArbonne'!AK33+'5C1A_Madison'!AK33+'5C1C_IntlHigh'!AK33+'5C3_UnvView'!AL33+'5C1F_LCCharter'!AK33+'5C1E_LFNO'!AK33+'5C1D_NOMMA'!AK33+'5C1AE_NobleMinds'!AK33+'5C1J_JCFAEast'!AK33+'5C1Q_Advantage'!AK33+'5C1AF_JCFA-Laf'!AK33+'5C1W_Willow'!AK33+'5C1Z_LincolnPrep'!AK33+'5C1R_Iberville'!AK33+'5C1N_Delta'!AK33+'5C1S_LCColPrep'!AK33+'5C1T_Northeast'!AK33+'5C1U_AcadianaRen'!AK33+'5C1I_LAKey'!AK33+'5C1V_LafRen'!AK33+'5C1O_Impact'!AK33+'5C2_LAVCA'!AL33+'5C1H_Southwest'!AK33+'5C1G_JSClark'!AK33+'5C1Y_GEOPrep'!AK33+'5C1AI_Harmony'!AK33+'5C1AJ_Athlos'!AK33+'5C1AG_Collegiate'!AK33+'5C1M_GEOMidCity'!AK33+'5C1AK_NxtGen'!AK33+'5C1AL_RedRiver'!AK33+'5C1AM_Williams'!AK33+'5C1AN_StLandry'!AK33</f>
        <v>0</v>
      </c>
      <c r="AM33" s="224">
        <f>'5C1B_DArbonne'!AL33+'5C1A_Madison'!AL33+'5C1C_IntlHigh'!AL33+'5C3_UnvView'!AM33+'5C1F_LCCharter'!AL33+'5C1E_LFNO'!AL33+'5C1D_NOMMA'!AL33+'5C1AE_NobleMinds'!AL33+'5C1J_JCFAEast'!AL33+'5C1Q_Advantage'!AL33+'5C1AF_JCFA-Laf'!AL33+'5C1W_Willow'!AL33+'5C1Z_LincolnPrep'!AL33+'5C1R_Iberville'!AL33+'5C1N_Delta'!AL33+'5C1S_LCColPrep'!AL33+'5C1T_Northeast'!AL33+'5C1U_AcadianaRen'!AL33+'5C1I_LAKey'!AL33+'5C1V_LafRen'!AL33+'5C1O_Impact'!AL33+'5C2_LAVCA'!AM33+'5C1H_Southwest'!AL33+'5C1G_JSClark'!AL33+'5C1Y_GEOPrep'!AL33+'5C1AI_Harmony'!AL33+'5C1AJ_Athlos'!AL33+'5C1AG_Collegiate'!AL33+'5C1M_GEOMidCity'!AL33+'5C1AK_NxtGen'!AL33+'5C1AL_RedRiver'!AL33+'5C1AM_Williams'!AL33+'5C1AN_StLandry'!AL33</f>
        <v>151743</v>
      </c>
      <c r="AN33" s="227">
        <f>'5C1B_DArbonne'!AM33+'5C1A_Madison'!AM33+'5C1C_IntlHigh'!AM33+'5C3_UnvView'!AN33+'5C1F_LCCharter'!AM33+'5C1E_LFNO'!AM33+'5C1D_NOMMA'!AM33+'5C1AE_NobleMinds'!AM33+'5C1J_JCFAEast'!AM33+'5C1Q_Advantage'!AM33+'5C1AF_JCFA-Laf'!AM33+'5C1W_Willow'!AM33+'5C1Z_LincolnPrep'!AM33+'5C1R_Iberville'!AM33+'5C1N_Delta'!AM33+'5C1S_LCColPrep'!AM33+'5C1T_Northeast'!AM33+'5C1U_AcadianaRen'!AM33+'5C1I_LAKey'!AM33+'5C1V_LafRen'!AM33+'5C1O_Impact'!AM33+'5C2_LAVCA'!AN33+'5C1H_Southwest'!AM33+'5C1G_JSClark'!AM33+'5C1Y_GEOPrep'!AM33+'5C1AI_Harmony'!AM33+'5C1AJ_Athlos'!AM33+'5C1AG_Collegiate'!AM33+'5C1M_GEOMidCity'!AM33+'5C1AK_NxtGen'!AM33+'5C1AL_RedRiver'!AM33+'5C1AM_Williams'!AM33+'5C1AN_StLandry'!AM33</f>
        <v>-315</v>
      </c>
      <c r="AO33" s="224">
        <f>'5C1B_DArbonne'!AN33+'5C1A_Madison'!AN33+'5C1C_IntlHigh'!AN33+'5C3_UnvView'!AO33+'5C1F_LCCharter'!AN33+'5C1E_LFNO'!AN33+'5C1D_NOMMA'!AN33+'5C1AE_NobleMinds'!AN33+'5C1J_JCFAEast'!AN33+'5C1Q_Advantage'!AN33+'5C1AF_JCFA-Laf'!AN33+'5C1W_Willow'!AN33+'5C1Z_LincolnPrep'!AN33+'5C1R_Iberville'!AN33+'5C1N_Delta'!AN33+'5C1S_LCColPrep'!AN33+'5C1T_Northeast'!AN33+'5C1U_AcadianaRen'!AN33+'5C1I_LAKey'!AN33+'5C1V_LafRen'!AN33+'5C1O_Impact'!AN33+'5C2_LAVCA'!AO33+'5C1H_Southwest'!AN33+'5C1G_JSClark'!AN33+'5C1Y_GEOPrep'!AN33+'5C1AI_Harmony'!AN33+'5C1AJ_Athlos'!AN33+'5C1AG_Collegiate'!AN33+'5C1M_GEOMidCity'!AN33+'5C1AK_NxtGen'!AN33+'5C1AL_RedRiver'!AN33+'5C1AM_Williams'!AN33+'5C1AN_StLandry'!AN33</f>
        <v>0</v>
      </c>
      <c r="AP33" s="225">
        <f>'5C1B_DArbonne'!AO33+'5C1A_Madison'!AO33+'5C1C_IntlHigh'!AO33+'5C3_UnvView'!AP33+'5C1F_LCCharter'!AO33+'5C1E_LFNO'!AO33+'5C1D_NOMMA'!AO33+'5C1AE_NobleMinds'!AO33+'5C1J_JCFAEast'!AO33+'5C1Q_Advantage'!AO33+'5C1AF_JCFA-Laf'!AO33+'5C1W_Willow'!AO33+'5C1Z_LincolnPrep'!AO33+'5C1R_Iberville'!AO33+'5C1N_Delta'!AO33+'5C1S_LCColPrep'!AO33+'5C1T_Northeast'!AO33+'5C1U_AcadianaRen'!AO33+'5C1I_LAKey'!AO33+'5C1V_LafRen'!AO33+'5C1O_Impact'!AO33+'5C2_LAVCA'!AP33+'5C1H_Southwest'!AO33+'5C1G_JSClark'!AO33+'5C1Y_GEOPrep'!AO33+'5C1AI_Harmony'!AO33+'5C1AJ_Athlos'!AO33+'5C1AG_Collegiate'!AO33+'5C1M_GEOMidCity'!AO33+'5C1AK_NxtGen'!AO33+'5C1AL_RedRiver'!AO33+'5C1AM_Williams'!AO33+'5C1AN_StLandry'!AO33</f>
        <v>0</v>
      </c>
      <c r="AQ33" s="224">
        <f>'5C1B_DArbonne'!AP33+'5C1A_Madison'!AP33+'5C1C_IntlHigh'!AP33+'5C3_UnvView'!AQ33+'5C1F_LCCharter'!AP33+'5C1E_LFNO'!AP33+'5C1D_NOMMA'!AP33+'5C1AE_NobleMinds'!AP33+'5C1J_JCFAEast'!AP33+'5C1Q_Advantage'!AP33+'5C1AF_JCFA-Laf'!AP33+'5C1W_Willow'!AP33+'5C1Z_LincolnPrep'!AP33+'5C1R_Iberville'!AP33+'5C1N_Delta'!AP33+'5C1S_LCColPrep'!AP33+'5C1T_Northeast'!AP33+'5C1U_AcadianaRen'!AP33+'5C1I_LAKey'!AP33+'5C1V_LafRen'!AP33+'5C1O_Impact'!AP33+'5C2_LAVCA'!AQ33+'5C1H_Southwest'!AP33+'5C1G_JSClark'!AP33+'5C1Y_GEOPrep'!AP33+'5C1AI_Harmony'!AP33+'5C1AJ_Athlos'!AP33+'5C1AG_Collegiate'!AP33+'5C1M_GEOMidCity'!AP33+'5C1AK_NxtGen'!AP33+'5C1AL_RedRiver'!AP33+'5C1AM_Williams'!AP33+'5C1AN_StLandry'!AP33</f>
        <v>125748</v>
      </c>
      <c r="AR33" s="225">
        <f>'5C1B_DArbonne'!AQ33+'5C1A_Madison'!AQ33+'5C1C_IntlHigh'!AQ33+'5C3_UnvView'!AR33+'5C1F_LCCharter'!AQ33+'5C1E_LFNO'!AQ33+'5C1D_NOMMA'!AQ33+'5C1AE_NobleMinds'!AQ33+'5C1J_JCFAEast'!AQ33+'5C1Q_Advantage'!AQ33+'5C1AF_JCFA-Laf'!AQ33+'5C1W_Willow'!AQ33+'5C1Z_LincolnPrep'!AQ33+'5C1R_Iberville'!AQ33+'5C1N_Delta'!AQ33+'5C1S_LCColPrep'!AQ33+'5C1T_Northeast'!AQ33+'5C1U_AcadianaRen'!AQ33+'5C1I_LAKey'!AQ33+'5C1V_LafRen'!AQ33+'5C1O_Impact'!AQ33+'5C2_LAVCA'!AR33+'5C1H_Southwest'!AQ33+'5C1G_JSClark'!AQ33+'5C1Y_GEOPrep'!AQ33+'5C1AI_Harmony'!AQ33+'5C1AJ_Athlos'!AQ33+'5C1AG_Collegiate'!AQ33+'5C1M_GEOMidCity'!AQ33+'5C1AK_NxtGen'!AQ33+'5C1AL_RedRiver'!AQ33+'5C1AM_Williams'!AQ33+'5C1AN_StLandry'!AQ33</f>
        <v>0</v>
      </c>
      <c r="AS33" s="225">
        <f>'5C1B_DArbonne'!AR33+'5C1A_Madison'!AR33+'5C1C_IntlHigh'!AR33+'5C3_UnvView'!AS33+'5C1F_LCCharter'!AR33+'5C1E_LFNO'!AR33+'5C1D_NOMMA'!AR33+'5C1AE_NobleMinds'!AR33+'5C1J_JCFAEast'!AR33+'5C1Q_Advantage'!AR33+'5C1AF_JCFA-Laf'!AR33+'5C1W_Willow'!AR33+'5C1Z_LincolnPrep'!AR33+'5C1R_Iberville'!AR33+'5C1N_Delta'!AR33+'5C1S_LCColPrep'!AR33+'5C1T_Northeast'!AR33+'5C1U_AcadianaRen'!AR33+'5C1I_LAKey'!AR33+'5C1V_LafRen'!AR33+'5C1O_Impact'!AR33+'5C2_LAVCA'!AS33+'5C1H_Southwest'!AR33+'5C1G_JSClark'!AR33+'5C1Y_GEOPrep'!AR33+'5C1AI_Harmony'!AR33+'5C1AJ_Athlos'!AR33+'5C1AG_Collegiate'!AR33+'5C1M_GEOMidCity'!AR33+'5C1AK_NxtGen'!AR33+'5C1AL_RedRiver'!AR33+'5C1AM_Williams'!AR33+'5C1AN_StLandry'!AR33</f>
        <v>0</v>
      </c>
      <c r="AT33" s="224">
        <f>'5C1B_DArbonne'!AS33+'5C1A_Madison'!AS33+'5C1C_IntlHigh'!AS33+'5C3_UnvView'!AT33+'5C1F_LCCharter'!AS33+'5C1E_LFNO'!AS33+'5C1D_NOMMA'!AS33+'5C1AE_NobleMinds'!AS33+'5C1J_JCFAEast'!AS33+'5C1Q_Advantage'!AS33+'5C1AF_JCFA-Laf'!AS33+'5C1W_Willow'!AS33+'5C1Z_LincolnPrep'!AS33+'5C1R_Iberville'!AS33+'5C1N_Delta'!AS33+'5C1S_LCColPrep'!AS33+'5C1T_Northeast'!AS33+'5C1U_AcadianaRen'!AS33+'5C1I_LAKey'!AS33+'5C1V_LafRen'!AS33+'5C1O_Impact'!AS33+'5C2_LAVCA'!AT33+'5C1H_Southwest'!AS33+'5C1G_JSClark'!AS33+'5C1Y_GEOPrep'!AS33+'5C1AI_Harmony'!AS33+'5C1AJ_Athlos'!AS33+'5C1AG_Collegiate'!AS33+'5C1M_GEOMidCity'!AS33+'5C1AK_NxtGen'!AS33+'5C1AL_RedRiver'!AS33+'5C1AM_Williams'!AS33+'5C1AN_StLandry'!AS33</f>
        <v>21693</v>
      </c>
      <c r="AU33" s="802">
        <f t="shared" si="2"/>
        <v>125748</v>
      </c>
      <c r="AV33" s="803">
        <f t="shared" si="3"/>
        <v>21693</v>
      </c>
      <c r="AW33" s="217">
        <f>'5C1B_DArbonne'!AV33+'5C1A_Madison'!AV33+'5C1C_IntlHigh'!AV33+'5C3_UnvView'!AW33+'5C1F_LCCharter'!AV33+'5C1E_LFNO'!AV33+'5C1D_NOMMA'!AV33+'5C1AE_NobleMinds'!AV33+'5C1J_JCFAEast'!AV33+'5C1Q_Advantage'!AV33+'5C1AF_JCFA-Laf'!AV33+'5C1W_Willow'!AV33+'5C1Z_LincolnPrep'!AV33+'5C1R_Iberville'!AV33+'5C1N_Delta'!AV33+'5C1S_LCColPrep'!AV33+'5C1T_Northeast'!AV33+'5C1U_AcadianaRen'!AV33+'5C1I_LAKey'!AV33+'5C1V_LafRen'!AV33+'5C1O_Impact'!AV33+'5C2_LAVCA'!AW33+'5C1H_Southwest'!AV33+'5C1G_JSClark'!AV33+'5C1Y_GEOPrep'!AV33+'5C1AI_Harmony'!AV33+'5C1AJ_Athlos'!AV33+'5C1AG_Collegiate'!AV33+'5C1M_GEOMidCity'!AV33+'5C1AK_NxtGen'!AV33+'5C1AL_RedRiver'!AV33+'5C1AM_Williams'!AV33+'5C1AN_StLandry'!AV33</f>
        <v>380</v>
      </c>
      <c r="AX33" s="217"/>
      <c r="AY33" s="217">
        <f t="shared" si="4"/>
        <v>380</v>
      </c>
    </row>
    <row r="34" spans="1:51" ht="16.149999999999999" customHeight="1" x14ac:dyDescent="0.2">
      <c r="A34" s="421">
        <v>28</v>
      </c>
      <c r="B34" s="214" t="s">
        <v>32</v>
      </c>
      <c r="C34" s="215">
        <f>'5C1B_DArbonne'!C34+'5C1A_Madison'!C34+'5C1C_IntlHigh'!C34+'5C3_UnvView'!C34+'5C1F_LCCharter'!C34+'5C1E_LFNO'!C34+'5C1D_NOMMA'!C34+'5C1AE_NobleMinds'!C34+'5C1J_JCFAEast'!C34+'5C1Q_Advantage'!C34+'5C1AF_JCFA-Laf'!C34+'5C1W_Willow'!C34+'5C1Z_LincolnPrep'!C34+'5C1R_Iberville'!C34+'5C1N_Delta'!C34+'5C1S_LCColPrep'!C34+'5C1T_Northeast'!C34+'5C1U_AcadianaRen'!C34+'5C1I_LAKey'!C34+'5C1V_LafRen'!C34+'5C1O_Impact'!C34+'5C2_LAVCA'!C34+'5C1H_Southwest'!C34+'5C1G_JSClark'!C34+'5C1Y_GEOPrep'!C34+'5C1AI_Harmony'!C34+'5C1AJ_Athlos'!C34+'5C1AG_Collegiate'!C34+'5C1M_GEOMidCity'!C34+'5C1AK_NxtGen'!C34+'5C1AL_RedRiver'!C34+'5C1AM_Williams'!C34+'5C1AN_StLandry'!C34</f>
        <v>0</v>
      </c>
      <c r="D34" s="216">
        <f>'9_Per Pupil Summary'!H33</f>
        <v>3744.0530597455404</v>
      </c>
      <c r="E34" s="217">
        <f>'5C1B_DArbonne'!E34+'5C1A_Madison'!E34+'5C1C_IntlHigh'!E34+'5C3_UnvView'!E34+'5C1F_LCCharter'!E34+'5C1E_LFNO'!E34+'5C1D_NOMMA'!E34+'5C1AE_NobleMinds'!E34+'5C1J_JCFAEast'!E34+'5C1Q_Advantage'!E34+'5C1AF_JCFA-Laf'!E34+'5C1W_Willow'!E34+'5C1Z_LincolnPrep'!E34+'5C1R_Iberville'!E34+'5C1N_Delta'!E34+'5C1S_LCColPrep'!E34+'5C1T_Northeast'!E34+'5C1U_AcadianaRen'!E34+'5C1I_LAKey'!E34+'5C1V_LafRen'!E34+'5C1O_Impact'!E34+'5C2_LAVCA'!E34+'5C1H_Southwest'!E34+'5C1G_JSClark'!E34+'5C1Y_GEOPrep'!E34+'5C1AI_Harmony'!E34+'5C1AJ_Athlos'!E34+'5C1AG_Collegiate'!E34+'5C1M_GEOMidCity'!E34+'5C1AK_NxtGen'!E34+'5C1AL_RedRiver'!E34+'5C1AM_Williams'!E34+'5C1AN_StLandry'!E34</f>
        <v>0</v>
      </c>
      <c r="F34" s="218">
        <f>'5C1B_DArbonne'!F34+'5C1A_Madison'!F34+'5C1C_IntlHigh'!F34+'5C3_UnvView'!F34+'5C1F_LCCharter'!F34+'5C1E_LFNO'!F34+'5C1D_NOMMA'!F34+'5C1AE_NobleMinds'!F34+'5C1J_JCFAEast'!F34+'5C1Q_Advantage'!F34+'5C1AF_JCFA-Laf'!F34+'5C1W_Willow'!F34+'5C1Z_LincolnPrep'!F34+'5C1R_Iberville'!F34+'5C1N_Delta'!F34+'5C1S_LCColPrep'!F34+'5C1T_Northeast'!F34+'5C1U_AcadianaRen'!F34+'5C1I_LAKey'!F34+'5C1V_LafRen'!F34+'5C1O_Impact'!F34+'5C2_LAVCA'!F34+'5C1H_Southwest'!F34+'5C1G_JSClark'!F34+'5C1Y_GEOPrep'!F34+'5C1AI_Harmony'!F34+'5C1AJ_Athlos'!F34+'5C1AG_Collegiate'!F34+'5C1M_GEOMidCity'!F34+'5C1AK_NxtGen'!F34+'5C1AL_RedRiver'!F34+'5C1AM_Williams'!F34+'5C1AN_StLandry'!F34</f>
        <v>0</v>
      </c>
      <c r="G34" s="216">
        <f>'9_Per Pupil Summary'!I33</f>
        <v>510.13836996473333</v>
      </c>
      <c r="H34" s="217">
        <f>'5C1B_DArbonne'!H34+'5C1A_Madison'!H34+'5C1C_IntlHigh'!H34+'5C3_UnvView'!H34+'5C1F_LCCharter'!H34+'5C1E_LFNO'!H34+'5C1D_NOMMA'!H34+'5C1AE_NobleMinds'!H34+'5C1J_JCFAEast'!H34+'5C1Q_Advantage'!H34+'5C1AF_JCFA-Laf'!H34+'5C1W_Willow'!H34+'5C1Z_LincolnPrep'!H34+'5C1R_Iberville'!H34+'5C1N_Delta'!H34+'5C1S_LCColPrep'!H34+'5C1T_Northeast'!H34+'5C1U_AcadianaRen'!H34+'5C1I_LAKey'!H34+'5C1V_LafRen'!H34+'5C1O_Impact'!H34+'5C2_LAVCA'!H34+'5C1H_Southwest'!H34+'5C1G_JSClark'!H34+'5C1Y_GEOPrep'!H34+'5C1AI_Harmony'!H34+'5C1AJ_Athlos'!H34+'5C1AG_Collegiate'!H34+'5C1M_GEOMidCity'!H34+'5C1AK_NxtGen'!H34+'5C1AL_RedRiver'!H34+'5C1AM_Williams'!H34+'5C1AN_StLandry'!H34</f>
        <v>0</v>
      </c>
      <c r="I34" s="218">
        <f>'5C1B_DArbonne'!I34+'5C1A_Madison'!I34+'5C1C_IntlHigh'!I34+'5C3_UnvView'!I34+'5C1F_LCCharter'!I34+'5C1E_LFNO'!I34+'5C1D_NOMMA'!I34+'5C1AE_NobleMinds'!I34+'5C1J_JCFAEast'!I34+'5C1Q_Advantage'!I34+'5C1AF_JCFA-Laf'!I34+'5C1W_Willow'!I34+'5C1Z_LincolnPrep'!I34+'5C1R_Iberville'!I34+'5C1N_Delta'!I34+'5C1S_LCColPrep'!I34+'5C1T_Northeast'!I34+'5C1U_AcadianaRen'!I34+'5C1I_LAKey'!I34+'5C1V_LafRen'!I34+'5C1O_Impact'!I34+'5C2_LAVCA'!I34+'5C1H_Southwest'!I34+'5C1G_JSClark'!I34+'5C1Y_GEOPrep'!I34+'5C1AI_Harmony'!I34+'5C1AJ_Athlos'!I34+'5C1AG_Collegiate'!I34+'5C1M_GEOMidCity'!I34+'5C1AK_NxtGen'!I34+'5C1AL_RedRiver'!I34+'5C1AM_Williams'!I34+'5C1AN_StLandry'!I34</f>
        <v>0</v>
      </c>
      <c r="J34" s="216">
        <f>'9_Per Pupil Summary'!J33</f>
        <v>139.1286463540182</v>
      </c>
      <c r="K34" s="217">
        <f>'5C1B_DArbonne'!K34+'5C1A_Madison'!K34+'5C1C_IntlHigh'!K34+'5C3_UnvView'!K34+'5C1F_LCCharter'!K34+'5C1E_LFNO'!K34+'5C1D_NOMMA'!K34+'5C1AE_NobleMinds'!K34+'5C1J_JCFAEast'!K34+'5C1Q_Advantage'!K34+'5C1AF_JCFA-Laf'!K34+'5C1W_Willow'!K34+'5C1Z_LincolnPrep'!K34+'5C1R_Iberville'!K34+'5C1N_Delta'!K34+'5C1S_LCColPrep'!K34+'5C1T_Northeast'!K34+'5C1U_AcadianaRen'!K34+'5C1I_LAKey'!K34+'5C1V_LafRen'!K34+'5C1O_Impact'!K34+'5C2_LAVCA'!K34+'5C1H_Southwest'!K34+'5C1G_JSClark'!K34+'5C1Y_GEOPrep'!K34+'5C1AI_Harmony'!K34+'5C1AJ_Athlos'!K34+'5C1AG_Collegiate'!K34+'5C1M_GEOMidCity'!K34+'5C1AK_NxtGen'!K34+'5C1AL_RedRiver'!K34+'5C1AM_Williams'!K34+'5C1AN_StLandry'!K34</f>
        <v>0</v>
      </c>
      <c r="L34" s="218">
        <f>'5C1B_DArbonne'!L34+'5C1A_Madison'!L34+'5C1C_IntlHigh'!L34+'5C3_UnvView'!L34+'5C1F_LCCharter'!L34+'5C1E_LFNO'!L34+'5C1D_NOMMA'!L34+'5C1AE_NobleMinds'!L34+'5C1J_JCFAEast'!L34+'5C1Q_Advantage'!L34+'5C1AF_JCFA-Laf'!L34+'5C1W_Willow'!L34+'5C1Z_LincolnPrep'!L34+'5C1R_Iberville'!L34+'5C1N_Delta'!L34+'5C1S_LCColPrep'!L34+'5C1T_Northeast'!L34+'5C1U_AcadianaRen'!L34+'5C1I_LAKey'!L34+'5C1V_LafRen'!L34+'5C1O_Impact'!L34+'5C2_LAVCA'!L34+'5C1H_Southwest'!L34+'5C1G_JSClark'!L34+'5C1Y_GEOPrep'!L34+'5C1AI_Harmony'!L34+'5C1AJ_Athlos'!L34+'5C1AG_Collegiate'!L34+'5C1M_GEOMidCity'!L34+'5C1AK_NxtGen'!L34+'5C1AL_RedRiver'!L34+'5C1AM_Williams'!L34+'5C1AN_StLandry'!L34</f>
        <v>0</v>
      </c>
      <c r="M34" s="216">
        <f>'9_Per Pupil Summary'!K33</f>
        <v>3478.2161588504541</v>
      </c>
      <c r="N34" s="217">
        <f>'5C1B_DArbonne'!N34+'5C1A_Madison'!N34+'5C1C_IntlHigh'!N34+'5C3_UnvView'!N34+'5C1F_LCCharter'!N34+'5C1E_LFNO'!N34+'5C1D_NOMMA'!N34+'5C1AE_NobleMinds'!N34+'5C1J_JCFAEast'!N34+'5C1Q_Advantage'!N34+'5C1AF_JCFA-Laf'!N34+'5C1W_Willow'!N34+'5C1Z_LincolnPrep'!N34+'5C1R_Iberville'!N34+'5C1N_Delta'!N34+'5C1S_LCColPrep'!N34+'5C1T_Northeast'!N34+'5C1U_AcadianaRen'!N34+'5C1I_LAKey'!N34+'5C1V_LafRen'!N34+'5C1O_Impact'!N34+'5C2_LAVCA'!N34+'5C1H_Southwest'!N34+'5C1G_JSClark'!N34+'5C1Y_GEOPrep'!N34+'5C1AI_Harmony'!N34+'5C1AJ_Athlos'!N34+'5C1AG_Collegiate'!N34+'5C1M_GEOMidCity'!N34+'5C1AK_NxtGen'!N34+'5C1AL_RedRiver'!N34+'5C1AM_Williams'!N34+'5C1AN_StLandry'!N34</f>
        <v>0</v>
      </c>
      <c r="O34" s="218">
        <f>'5C1B_DArbonne'!O34+'5C1A_Madison'!O34+'5C1C_IntlHigh'!O34+'5C3_UnvView'!O34+'5C1F_LCCharter'!O34+'5C1E_LFNO'!O34+'5C1D_NOMMA'!O34+'5C1AE_NobleMinds'!O34+'5C1J_JCFAEast'!O34+'5C1Q_Advantage'!O34+'5C1AF_JCFA-Laf'!O34+'5C1W_Willow'!O34+'5C1Z_LincolnPrep'!O34+'5C1R_Iberville'!O34+'5C1N_Delta'!O34+'5C1S_LCColPrep'!O34+'5C1T_Northeast'!O34+'5C1U_AcadianaRen'!O34+'5C1I_LAKey'!O34+'5C1V_LafRen'!O34+'5C1O_Impact'!O34+'5C2_LAVCA'!O34+'5C1H_Southwest'!O34+'5C1G_JSClark'!O34+'5C1Y_GEOPrep'!O34+'5C1AI_Harmony'!O34+'5C1AJ_Athlos'!O34+'5C1AG_Collegiate'!O34+'5C1M_GEOMidCity'!O34+'5C1AK_NxtGen'!O34+'5C1AL_RedRiver'!O34+'5C1AM_Williams'!O34+'5C1AN_StLandry'!O34</f>
        <v>0</v>
      </c>
      <c r="P34" s="216">
        <f>'9_Per Pupil Summary'!L33</f>
        <v>1391.2864635401818</v>
      </c>
      <c r="Q34" s="217">
        <f>'5C1B_DArbonne'!Q34+'5C1A_Madison'!Q34+'5C1C_IntlHigh'!Q34+'5C3_UnvView'!Q34+'5C1F_LCCharter'!Q34+'5C1E_LFNO'!Q34+'5C1D_NOMMA'!Q34+'5C1AE_NobleMinds'!Q34+'5C1J_JCFAEast'!Q34+'5C1Q_Advantage'!Q34+'5C1AF_JCFA-Laf'!Q34+'5C1W_Willow'!Q34+'5C1Z_LincolnPrep'!Q34+'5C1R_Iberville'!Q34+'5C1N_Delta'!Q34+'5C1S_LCColPrep'!Q34+'5C1T_Northeast'!Q34+'5C1U_AcadianaRen'!Q34+'5C1I_LAKey'!Q34+'5C1V_LafRen'!Q34+'5C1O_Impact'!Q34+'5C2_LAVCA'!Q34+'5C1H_Southwest'!Q34+'5C1G_JSClark'!Q34+'5C1Y_GEOPrep'!Q34+'5C1AI_Harmony'!Q34+'5C1AJ_Athlos'!Q34+'5C1AG_Collegiate'!Q34+'5C1M_GEOMidCity'!Q34+'5C1AK_NxtGen'!Q34+'5C1AL_RedRiver'!Q34+'5C1AM_Williams'!Q34+'5C1AN_StLandry'!Q34</f>
        <v>0</v>
      </c>
      <c r="R34" s="219">
        <f>'5C1B_DArbonne'!R34+'5C1A_Madison'!R34+'5C1C_IntlHigh'!R34+'5C3_UnvView'!R34+'5C1F_LCCharter'!R34+'5C1E_LFNO'!R34+'5C1D_NOMMA'!R34+'5C1AE_NobleMinds'!R34+'5C1J_JCFAEast'!R34+'5C1Q_Advantage'!R34+'5C1AF_JCFA-Laf'!R34+'5C1W_Willow'!R34+'5C1Z_LincolnPrep'!R34+'5C1R_Iberville'!R34+'5C1N_Delta'!R34+'5C1S_LCColPrep'!R34+'5C1T_Northeast'!R34+'5C1U_AcadianaRen'!R34+'5C1I_LAKey'!R34+'5C1V_LafRen'!R34+'5C1O_Impact'!R34+'5C2_LAVCA'!R34+'5C1H_Southwest'!R34+'5C1G_JSClark'!R34+'5C1Y_GEOPrep'!R34+'5C1AI_Harmony'!R34+'5C1AJ_Athlos'!R34+'5C1AG_Collegiate'!R34+'5C1M_GEOMidCity'!R34+'5C1AK_NxtGen'!R34+'5C1AL_RedRiver'!R34+'5C1AM_Williams'!R34+'5C1AN_StLandry'!R34</f>
        <v>12416395</v>
      </c>
      <c r="S34" s="884">
        <f>'5C3_UnvView'!S34+'5C2_LAVCA'!S34</f>
        <v>93770</v>
      </c>
      <c r="T34" s="216">
        <f>'5C1B_DArbonne'!S34+'5C1A_Madison'!S34+'5C1C_IntlHigh'!S34+'5C3_UnvView'!T34+'5C1F_LCCharter'!S34+'5C1E_LFNO'!S34+'5C1D_NOMMA'!S34+'5C1AE_NobleMinds'!S34+'5C1J_JCFAEast'!S34+'5C1Q_Advantage'!S34+'5C1AF_JCFA-Laf'!S34+'5C1W_Willow'!S34+'5C1Z_LincolnPrep'!S34+'5C1R_Iberville'!S34+'5C1N_Delta'!S34+'5C1S_LCColPrep'!S34+'5C1T_Northeast'!S34+'5C1U_AcadianaRen'!S34+'5C1I_LAKey'!S34+'5C1V_LafRen'!S34+'5C1O_Impact'!S34+'5C2_LAVCA'!T34+'5C1H_Southwest'!S34+'5C1G_JSClark'!S34+'5C1Y_GEOPrep'!S34+'5C1AI_Harmony'!S34+'5C1AJ_Athlos'!S34+'5C1AG_Collegiate'!S34+'5C1M_GEOMidCity'!S34+'5C1AK_NxtGen'!S34+'5C1AL_RedRiver'!S34+'5C1AM_Williams'!S34+'5C1AN_StLandry'!S34</f>
        <v>-13880</v>
      </c>
      <c r="U34" s="216">
        <f>'5C1B_DArbonne'!T34+'5C1A_Madison'!T34+'5C1C_IntlHigh'!T34+'5C3_UnvView'!U34+'5C1F_LCCharter'!T34+'5C1E_LFNO'!T34+'5C1D_NOMMA'!T34+'5C1AE_NobleMinds'!T34+'5C1J_JCFAEast'!T34+'5C1Q_Advantage'!T34+'5C1AF_JCFA-Laf'!T34+'5C1W_Willow'!T34+'5C1Z_LincolnPrep'!T34+'5C1R_Iberville'!T34+'5C1N_Delta'!T34+'5C1S_LCColPrep'!T34+'5C1T_Northeast'!T34+'5C1U_AcadianaRen'!T34+'5C1I_LAKey'!T34+'5C1V_LafRen'!T34+'5C1O_Impact'!T34+'5C2_LAVCA'!U34+'5C1H_Southwest'!T34+'5C1G_JSClark'!T34+'5C1Y_GEOPrep'!T34+'5C1AI_Harmony'!T34+'5C1AJ_Athlos'!T34+'5C1AG_Collegiate'!T34+'5C1M_GEOMidCity'!T34+'5C1AK_NxtGen'!T34+'5C1AL_RedRiver'!T34+'5C1AM_Williams'!T34+'5C1AN_StLandry'!T34</f>
        <v>0</v>
      </c>
      <c r="V34" s="220">
        <f>'5C1B_DArbonne'!U34+'5C1A_Madison'!U34+'5C1C_IntlHigh'!U34+'5C3_UnvView'!V34+'5C1F_LCCharter'!U34+'5C1E_LFNO'!U34+'5C1D_NOMMA'!U34+'5C1AE_NobleMinds'!U34+'5C1J_JCFAEast'!U34+'5C1Q_Advantage'!U34+'5C1AF_JCFA-Laf'!U34+'5C1W_Willow'!U34+'5C1Z_LincolnPrep'!U34+'5C1R_Iberville'!U34+'5C1N_Delta'!U34+'5C1S_LCColPrep'!U34+'5C1T_Northeast'!U34+'5C1U_AcadianaRen'!U34+'5C1I_LAKey'!U34+'5C1V_LafRen'!U34+'5C1O_Impact'!U34+'5C2_LAVCA'!V34+'5C1H_Southwest'!U34+'5C1G_JSClark'!U34+'5C1Y_GEOPrep'!U34+'5C1AI_Harmony'!U34+'5C1AJ_Athlos'!U34+'5C1AG_Collegiate'!U34+'5C1M_GEOMidCity'!U34+'5C1AK_NxtGen'!U34+'5C1AL_RedRiver'!U34+'5C1AM_Williams'!U34+'5C1AN_StLandry'!U34</f>
        <v>0</v>
      </c>
      <c r="W34" s="219">
        <f>'5C1B_DArbonne'!V34+'5C1A_Madison'!V34+'5C1C_IntlHigh'!V34+'5C3_UnvView'!W34+'5C1F_LCCharter'!V34+'5C1E_LFNO'!V34+'5C1D_NOMMA'!V34+'5C1AE_NobleMinds'!V34+'5C1J_JCFAEast'!V34+'5C1Q_Advantage'!V34+'5C1AF_JCFA-Laf'!V34+'5C1W_Willow'!V34+'5C1Z_LincolnPrep'!V34+'5C1R_Iberville'!V34+'5C1N_Delta'!V34+'5C1S_LCColPrep'!V34+'5C1T_Northeast'!V34+'5C1U_AcadianaRen'!V34+'5C1I_LAKey'!V34+'5C1V_LafRen'!V34+'5C1O_Impact'!V34+'5C2_LAVCA'!W34+'5C1H_Southwest'!V34+'5C1G_JSClark'!V34+'5C1Y_GEOPrep'!V34+'5C1AI_Harmony'!V34+'5C1AJ_Athlos'!V34+'5C1AG_Collegiate'!V34+'5C1M_GEOMidCity'!V34+'5C1AK_NxtGen'!V34+'5C1AL_RedRiver'!V34+'5C1AM_Williams'!V34+'5C1AN_StLandry'!V34</f>
        <v>0</v>
      </c>
      <c r="X34" s="217">
        <f>'5C1B_DArbonne'!W34+'5C1A_Madison'!W34+'5C1C_IntlHigh'!W34+'5C3_UnvView'!X34+'5C1F_LCCharter'!W34+'5C1E_LFNO'!W34+'5C1D_NOMMA'!W34+'5C1AE_NobleMinds'!W34+'5C1J_JCFAEast'!W34+'5C1Q_Advantage'!W34+'5C1AF_JCFA-Laf'!W34+'5C1W_Willow'!W34+'5C1Z_LincolnPrep'!W34+'5C1R_Iberville'!W34+'5C1N_Delta'!W34+'5C1S_LCColPrep'!W34+'5C1T_Northeast'!W34+'5C1U_AcadianaRen'!W34+'5C1I_LAKey'!W34+'5C1V_LafRen'!W34+'5C1O_Impact'!W34+'5C2_LAVCA'!X34+'5C1H_Southwest'!W34+'5C1G_JSClark'!W34+'5C1Y_GEOPrep'!W34+'5C1AI_Harmony'!W34+'5C1AJ_Athlos'!W34+'5C1AG_Collegiate'!W34+'5C1M_GEOMidCity'!W34+'5C1AK_NxtGen'!W34+'5C1AL_RedRiver'!W34+'5C1AM_Williams'!W34+'5C1AN_StLandry'!W34</f>
        <v>0</v>
      </c>
      <c r="Y34" s="219">
        <f>'5C1B_DArbonne'!X34+'5C1A_Madison'!X34+'5C1C_IntlHigh'!X34+'5C3_UnvView'!Y34+'5C1F_LCCharter'!X34+'5C1E_LFNO'!X34+'5C1D_NOMMA'!X34+'5C1AE_NobleMinds'!X34+'5C1J_JCFAEast'!X34+'5C1Q_Advantage'!X34+'5C1AF_JCFA-Laf'!X34+'5C1W_Willow'!X34+'5C1Z_LincolnPrep'!X34+'5C1R_Iberville'!X34+'5C1N_Delta'!X34+'5C1S_LCColPrep'!X34+'5C1T_Northeast'!X34+'5C1U_AcadianaRen'!X34+'5C1I_LAKey'!X34+'5C1V_LafRen'!X34+'5C1O_Impact'!X34+'5C2_LAVCA'!Y34+'5C1H_Southwest'!X34+'5C1G_JSClark'!X34+'5C1Y_GEOPrep'!X34+'5C1AI_Harmony'!X34+'5C1AJ_Athlos'!X34+'5C1AG_Collegiate'!X34+'5C1M_GEOMidCity'!X34+'5C1AK_NxtGen'!X34+'5C1AL_RedRiver'!X34+'5C1AM_Williams'!X34+'5C1AN_StLandry'!X34</f>
        <v>0</v>
      </c>
      <c r="Z34" s="216">
        <f>'5C1B_DArbonne'!Y34+'5C1A_Madison'!Y34+'5C1C_IntlHigh'!Y34+'5C3_UnvView'!Z34+'5C1F_LCCharter'!Y34+'5C1E_LFNO'!Y34+'5C1D_NOMMA'!Y34+'5C1AE_NobleMinds'!Y34+'5C1J_JCFAEast'!Y34+'5C1Q_Advantage'!Y34+'5C1AF_JCFA-Laf'!Y34+'5C1W_Willow'!Y34+'5C1Z_LincolnPrep'!Y34+'5C1R_Iberville'!Y34+'5C1N_Delta'!Y34+'5C1S_LCColPrep'!Y34+'5C1T_Northeast'!Y34+'5C1U_AcadianaRen'!Y34+'5C1I_LAKey'!Y34+'5C1V_LafRen'!Y34+'5C1O_Impact'!Y34+'5C2_LAVCA'!Z34+'5C1H_Southwest'!Y34+'5C1G_JSClark'!Y34+'5C1Y_GEOPrep'!Y34+'5C1AI_Harmony'!Y34+'5C1AJ_Athlos'!Y34+'5C1AG_Collegiate'!Y34+'5C1M_GEOMidCity'!Y34+'5C1AK_NxtGen'!Y34+'5C1AL_RedRiver'!Y34+'5C1AM_Williams'!Y34+'5C1AN_StLandry'!Y34</f>
        <v>0</v>
      </c>
      <c r="AA34" s="219">
        <f>'5C1B_DArbonne'!Z34+'5C1A_Madison'!Z34+'5C1C_IntlHigh'!Z34+'5C3_UnvView'!AA34+'5C1F_LCCharter'!Z34+'5C1E_LFNO'!Z34+'5C1D_NOMMA'!Z34+'5C1AE_NobleMinds'!Z34+'5C1J_JCFAEast'!Z34+'5C1Q_Advantage'!Z34+'5C1AF_JCFA-Laf'!Z34+'5C1W_Willow'!Z34+'5C1Z_LincolnPrep'!Z34+'5C1R_Iberville'!Z34+'5C1N_Delta'!Z34+'5C1S_LCColPrep'!Z34+'5C1T_Northeast'!Z34+'5C1U_AcadianaRen'!Z34+'5C1I_LAKey'!Z34+'5C1V_LafRen'!Z34+'5C1O_Impact'!Z34+'5C2_LAVCA'!AA34+'5C1H_Southwest'!Z34+'5C1G_JSClark'!Z34+'5C1Y_GEOPrep'!Z34+'5C1AI_Harmony'!Z34+'5C1AJ_Athlos'!Z34+'5C1AG_Collegiate'!Z34+'5C1M_GEOMidCity'!Z34+'5C1AK_NxtGen'!Z34+'5C1AL_RedRiver'!Z34+'5C1AM_Williams'!Z34+'5C1AN_StLandry'!Z34</f>
        <v>0</v>
      </c>
      <c r="AB34" s="216">
        <f>'5C1B_DArbonne'!AA34+'5C1A_Madison'!AA34+'5C1C_IntlHigh'!AA34+'5C3_UnvView'!AB34+'5C1F_LCCharter'!AA34+'5C1E_LFNO'!AA34+'5C1D_NOMMA'!AA34+'5C1AE_NobleMinds'!AA34+'5C1J_JCFAEast'!AA34+'5C1Q_Advantage'!AA34+'5C1AF_JCFA-Laf'!AA34+'5C1W_Willow'!AA34+'5C1Z_LincolnPrep'!AA34+'5C1R_Iberville'!AA34+'5C1N_Delta'!AA34+'5C1S_LCColPrep'!AA34+'5C1T_Northeast'!AA34+'5C1U_AcadianaRen'!AA34+'5C1I_LAKey'!AA34+'5C1V_LafRen'!AA34+'5C1O_Impact'!AA34+'5C2_LAVCA'!AB34+'5C1H_Southwest'!AA34+'5C1G_JSClark'!AA34+'5C1Y_GEOPrep'!AA34+'5C1AI_Harmony'!AA34+'5C1AJ_Athlos'!AA34+'5C1AG_Collegiate'!AA34+'5C1M_GEOMidCity'!AA34+'5C1AK_NxtGen'!AA34+'5C1AL_RedRiver'!AA34+'5C1AM_Williams'!AA34+'5C1AN_StLandry'!AA34</f>
        <v>0</v>
      </c>
      <c r="AC34" s="216">
        <f>'5C1B_DArbonne'!AB34+'5C1A_Madison'!AB34+'5C1C_IntlHigh'!AB34+'5C3_UnvView'!AC34+'5C1F_LCCharter'!AB34+'5C1E_LFNO'!AB34+'5C1D_NOMMA'!AB34+'5C1AE_NobleMinds'!AB34+'5C1J_JCFAEast'!AB34+'5C1Q_Advantage'!AB34+'5C1AF_JCFA-Laf'!AB34+'5C1W_Willow'!AB34+'5C1Z_LincolnPrep'!AB34+'5C1R_Iberville'!AB34+'5C1N_Delta'!AB34+'5C1S_LCColPrep'!AB34+'5C1T_Northeast'!AB34+'5C1U_AcadianaRen'!AB34+'5C1I_LAKey'!AB34+'5C1V_LafRen'!AB34+'5C1O_Impact'!AB34+'5C2_LAVCA'!AC34+'5C1H_Southwest'!AB34+'5C1G_JSClark'!AB34+'5C1Y_GEOPrep'!AB34+'5C1AI_Harmony'!AB34+'5C1AJ_Athlos'!AB34+'5C1AG_Collegiate'!AB34+'5C1M_GEOMidCity'!AB34+'5C1AK_NxtGen'!AB34+'5C1AL_RedRiver'!AB34+'5C1AM_Williams'!AB34+'5C1AN_StLandry'!AB34</f>
        <v>0</v>
      </c>
      <c r="AD34" s="219">
        <f>'5C1B_DArbonne'!AC34+'5C1A_Madison'!AC34+'5C1C_IntlHigh'!AC34+'5C3_UnvView'!AD34+'5C1F_LCCharter'!AC34+'5C1E_LFNO'!AC34+'5C1D_NOMMA'!AC34+'5C1AE_NobleMinds'!AC34+'5C1J_JCFAEast'!AC34+'5C1Q_Advantage'!AC34+'5C1AF_JCFA-Laf'!AC34+'5C1W_Willow'!AC34+'5C1Z_LincolnPrep'!AC34+'5C1R_Iberville'!AC34+'5C1N_Delta'!AC34+'5C1S_LCColPrep'!AC34+'5C1T_Northeast'!AC34+'5C1U_AcadianaRen'!AC34+'5C1I_LAKey'!AC34+'5C1V_LafRen'!AC34+'5C1O_Impact'!AC34+'5C2_LAVCA'!AD34+'5C1H_Southwest'!AC34+'5C1G_JSClark'!AC34+'5C1Y_GEOPrep'!AC34+'5C1AI_Harmony'!AC34+'5C1AJ_Athlos'!AC34+'5C1AG_Collegiate'!AC34+'5C1M_GEOMidCity'!AC34+'5C1AK_NxtGen'!AC34+'5C1AL_RedRiver'!AC34+'5C1AM_Williams'!AC34+'5C1AN_StLandry'!AC34</f>
        <v>0</v>
      </c>
      <c r="AE34" s="222">
        <f>'5C1B_DArbonne'!AD34+'5C1A_Madison'!AD34+'5C1C_IntlHigh'!AD34+'5C3_UnvView'!AE34+'5C1F_LCCharter'!AD34+'5C1E_LFNO'!AD34+'5C1D_NOMMA'!AD34+'5C1AE_NobleMinds'!AD34+'5C1J_JCFAEast'!AD34+'5C1Q_Advantage'!AD34+'5C1AF_JCFA-Laf'!AD34+'5C1W_Willow'!AD34+'5C1Z_LincolnPrep'!AD34+'5C1R_Iberville'!AD34+'5C1N_Delta'!AD34+'5C1S_LCColPrep'!AD34+'5C1T_Northeast'!AD34+'5C1U_AcadianaRen'!AD34+'5C1I_LAKey'!AD34+'5C1V_LafRen'!AD34+'5C1O_Impact'!AD34+'5C2_LAVCA'!AE34+'5C1H_Southwest'!AD34+'5C1G_JSClark'!AD34+'5C1Y_GEOPrep'!AD34+'5C1AI_Harmony'!AD34+'5C1AJ_Athlos'!AD34+'5C1AG_Collegiate'!AD34+'5C1M_GEOMidCity'!AD34+'5C1AK_NxtGen'!AD34+'5C1AL_RedRiver'!AD34+'5C1AM_Williams'!AD34+'5C1AN_StLandry'!AD34</f>
        <v>0</v>
      </c>
      <c r="AF34" s="223">
        <f>'9_Per Pupil Summary'!N33</f>
        <v>6215</v>
      </c>
      <c r="AG34" s="224">
        <f>'5C1B_DArbonne'!AF34+'5C1A_Madison'!AF34+'5C1C_IntlHigh'!AF34+'5C3_UnvView'!AG34+'5C1F_LCCharter'!AF34+'5C1E_LFNO'!AF34+'5C1D_NOMMA'!AF34+'5C1AE_NobleMinds'!AF34+'5C1J_JCFAEast'!AF34+'5C1Q_Advantage'!AF34+'5C1AF_JCFA-Laf'!AF34+'5C1W_Willow'!AF34+'5C1Z_LincolnPrep'!AF34+'5C1R_Iberville'!AF34+'5C1N_Delta'!AF34+'5C1S_LCColPrep'!AF34+'5C1T_Northeast'!AF34+'5C1U_AcadianaRen'!AF34+'5C1I_LAKey'!AF34+'5C1V_LafRen'!AF34+'5C1O_Impact'!AF34+'5C2_LAVCA'!AG34+'5C1H_Southwest'!AF34+'5C1G_JSClark'!AF34+'5C1Y_GEOPrep'!AF34+'5C1AI_Harmony'!AF34+'5C1AJ_Athlos'!AF34+'5C1AG_Collegiate'!AF34+'5C1M_GEOMidCity'!AF34+'5C1AK_NxtGen'!AF34+'5C1AL_RedRiver'!AF34+'5C1AM_Williams'!AF34+'5C1AN_StLandry'!AF34</f>
        <v>0</v>
      </c>
      <c r="AH34" s="215">
        <f>'5C1B_DArbonne'!AG34+'5C1A_Madison'!AG34+'5C1C_IntlHigh'!AG34+'5C3_UnvView'!AH34+'5C1F_LCCharter'!AG34+'5C1E_LFNO'!AG34+'5C1D_NOMMA'!AG34+'5C1AE_NobleMinds'!AG34+'5C1J_JCFAEast'!AG34+'5C1Q_Advantage'!AG34+'5C1AF_JCFA-Laf'!AG34+'5C1W_Willow'!AG34+'5C1Z_LincolnPrep'!AG34+'5C1R_Iberville'!AG34+'5C1N_Delta'!AG34+'5C1S_LCColPrep'!AG34+'5C1T_Northeast'!AG34+'5C1U_AcadianaRen'!AG34+'5C1I_LAKey'!AG34+'5C1V_LafRen'!AG34+'5C1O_Impact'!AG34+'5C2_LAVCA'!AH34+'5C1H_Southwest'!AG34+'5C1G_JSClark'!AG34+'5C1Y_GEOPrep'!AG34+'5C1AI_Harmony'!AG34+'5C1AJ_Athlos'!AG34+'5C1AG_Collegiate'!AG34+'5C1M_GEOMidCity'!AG34+'5C1AK_NxtGen'!AG34+'5C1AL_RedRiver'!AG34+'5C1AM_Williams'!AG34+'5C1AN_StLandry'!AG34</f>
        <v>0</v>
      </c>
      <c r="AI34" s="223">
        <f>'5C1B_DArbonne'!AH34+'5C1A_Madison'!AH34+'5C1C_IntlHigh'!AH34+'5C3_UnvView'!AI34+'5C1F_LCCharter'!AH34+'5C1E_LFNO'!AH34+'5C1D_NOMMA'!AH34+'5C1AE_NobleMinds'!AH34+'5C1J_JCFAEast'!AH34+'5C1Q_Advantage'!AH34+'5C1AF_JCFA-Laf'!AH34+'5C1W_Willow'!AH34+'5C1Z_LincolnPrep'!AH34+'5C1R_Iberville'!AH34+'5C1N_Delta'!AH34+'5C1S_LCColPrep'!AH34+'5C1T_Northeast'!AH34+'5C1U_AcadianaRen'!AH34+'5C1I_LAKey'!AH34+'5C1V_LafRen'!AH34+'5C1O_Impact'!AH34+'5C2_LAVCA'!AI34+'5C1H_Southwest'!AH34+'5C1G_JSClark'!AH34+'5C1Y_GEOPrep'!AH34+'5C1AI_Harmony'!AH34+'5C1AJ_Athlos'!AH34+'5C1AG_Collegiate'!AH34+'5C1M_GEOMidCity'!AH34+'5C1AK_NxtGen'!AH34+'5C1AL_RedRiver'!AH34+'5C1AM_Williams'!AH34+'5C1AN_StLandry'!AH34</f>
        <v>0</v>
      </c>
      <c r="AJ34" s="215">
        <f>'5C1B_DArbonne'!AI34+'5C1A_Madison'!AI34+'5C1C_IntlHigh'!AI34+'5C3_UnvView'!AJ34+'5C1F_LCCharter'!AI34+'5C1E_LFNO'!AI34+'5C1D_NOMMA'!AI34+'5C1AE_NobleMinds'!AI34+'5C1J_JCFAEast'!AI34+'5C1Q_Advantage'!AI34+'5C1AF_JCFA-Laf'!AI34+'5C1W_Willow'!AI34+'5C1Z_LincolnPrep'!AI34+'5C1R_Iberville'!AI34+'5C1N_Delta'!AI34+'5C1S_LCColPrep'!AI34+'5C1T_Northeast'!AI34+'5C1U_AcadianaRen'!AI34+'5C1I_LAKey'!AI34+'5C1V_LafRen'!AI34+'5C1O_Impact'!AI34+'5C2_LAVCA'!AJ34+'5C1H_Southwest'!AI34+'5C1G_JSClark'!AI34+'5C1Y_GEOPrep'!AI34+'5C1AI_Harmony'!AI34+'5C1AJ_Athlos'!AI34+'5C1AG_Collegiate'!AI34+'5C1M_GEOMidCity'!AI34+'5C1AK_NxtGen'!AI34+'5C1AL_RedRiver'!AI34+'5C1AM_Williams'!AI34+'5C1AN_StLandry'!AI34</f>
        <v>0</v>
      </c>
      <c r="AK34" s="225">
        <f>'5C1B_DArbonne'!AJ34+'5C1A_Madison'!AJ34+'5C1C_IntlHigh'!AJ34+'5C3_UnvView'!AK34+'5C1F_LCCharter'!AJ34+'5C1E_LFNO'!AJ34+'5C1D_NOMMA'!AJ34+'5C1AE_NobleMinds'!AJ34+'5C1J_JCFAEast'!AJ34+'5C1Q_Advantage'!AJ34+'5C1AF_JCFA-Laf'!AJ34+'5C1W_Willow'!AJ34+'5C1Z_LincolnPrep'!AJ34+'5C1R_Iberville'!AJ34+'5C1N_Delta'!AJ34+'5C1S_LCColPrep'!AJ34+'5C1T_Northeast'!AJ34+'5C1U_AcadianaRen'!AJ34+'5C1I_LAKey'!AJ34+'5C1V_LafRen'!AJ34+'5C1O_Impact'!AJ34+'5C2_LAVCA'!AK34+'5C1H_Southwest'!AJ34+'5C1G_JSClark'!AJ34+'5C1Y_GEOPrep'!AJ34+'5C1AI_Harmony'!AJ34+'5C1AJ_Athlos'!AJ34+'5C1AG_Collegiate'!AJ34+'5C1M_GEOMidCity'!AJ34+'5C1AK_NxtGen'!AJ34+'5C1AL_RedRiver'!AJ34+'5C1AM_Williams'!AJ34+'5C1AN_StLandry'!AJ34</f>
        <v>0</v>
      </c>
      <c r="AL34" s="226">
        <f>'5C1B_DArbonne'!AK34+'5C1A_Madison'!AK34+'5C1C_IntlHigh'!AK34+'5C3_UnvView'!AL34+'5C1F_LCCharter'!AK34+'5C1E_LFNO'!AK34+'5C1D_NOMMA'!AK34+'5C1AE_NobleMinds'!AK34+'5C1J_JCFAEast'!AK34+'5C1Q_Advantage'!AK34+'5C1AF_JCFA-Laf'!AK34+'5C1W_Willow'!AK34+'5C1Z_LincolnPrep'!AK34+'5C1R_Iberville'!AK34+'5C1N_Delta'!AK34+'5C1S_LCColPrep'!AK34+'5C1T_Northeast'!AK34+'5C1U_AcadianaRen'!AK34+'5C1I_LAKey'!AK34+'5C1V_LafRen'!AK34+'5C1O_Impact'!AK34+'5C2_LAVCA'!AL34+'5C1H_Southwest'!AK34+'5C1G_JSClark'!AK34+'5C1Y_GEOPrep'!AK34+'5C1AI_Harmony'!AK34+'5C1AJ_Athlos'!AK34+'5C1AG_Collegiate'!AK34+'5C1M_GEOMidCity'!AK34+'5C1AK_NxtGen'!AK34+'5C1AL_RedRiver'!AK34+'5C1AM_Williams'!AK34+'5C1AN_StLandry'!AK34</f>
        <v>0</v>
      </c>
      <c r="AM34" s="224">
        <f>'5C1B_DArbonne'!AL34+'5C1A_Madison'!AL34+'5C1C_IntlHigh'!AL34+'5C3_UnvView'!AM34+'5C1F_LCCharter'!AL34+'5C1E_LFNO'!AL34+'5C1D_NOMMA'!AL34+'5C1AE_NobleMinds'!AL34+'5C1J_JCFAEast'!AL34+'5C1Q_Advantage'!AL34+'5C1AF_JCFA-Laf'!AL34+'5C1W_Willow'!AL34+'5C1Z_LincolnPrep'!AL34+'5C1R_Iberville'!AL34+'5C1N_Delta'!AL34+'5C1S_LCColPrep'!AL34+'5C1T_Northeast'!AL34+'5C1U_AcadianaRen'!AL34+'5C1I_LAKey'!AL34+'5C1V_LafRen'!AL34+'5C1O_Impact'!AL34+'5C2_LAVCA'!AM34+'5C1H_Southwest'!AL34+'5C1G_JSClark'!AL34+'5C1Y_GEOPrep'!AL34+'5C1AI_Harmony'!AL34+'5C1AJ_Athlos'!AL34+'5C1AG_Collegiate'!AL34+'5C1M_GEOMidCity'!AL34+'5C1AK_NxtGen'!AL34+'5C1AL_RedRiver'!AL34+'5C1AM_Williams'!AL34+'5C1AN_StLandry'!AL34</f>
        <v>19287632</v>
      </c>
      <c r="AN34" s="227">
        <f>'5C1B_DArbonne'!AM34+'5C1A_Madison'!AM34+'5C1C_IntlHigh'!AM34+'5C3_UnvView'!AN34+'5C1F_LCCharter'!AM34+'5C1E_LFNO'!AM34+'5C1D_NOMMA'!AM34+'5C1AE_NobleMinds'!AM34+'5C1J_JCFAEast'!AM34+'5C1Q_Advantage'!AM34+'5C1AF_JCFA-Laf'!AM34+'5C1W_Willow'!AM34+'5C1Z_LincolnPrep'!AM34+'5C1R_Iberville'!AM34+'5C1N_Delta'!AM34+'5C1S_LCColPrep'!AM34+'5C1T_Northeast'!AM34+'5C1U_AcadianaRen'!AM34+'5C1I_LAKey'!AM34+'5C1V_LafRen'!AM34+'5C1O_Impact'!AM34+'5C2_LAVCA'!AN34+'5C1H_Southwest'!AM34+'5C1G_JSClark'!AM34+'5C1Y_GEOPrep'!AM34+'5C1AI_Harmony'!AM34+'5C1AJ_Athlos'!AM34+'5C1AG_Collegiate'!AM34+'5C1M_GEOMidCity'!AM34+'5C1AK_NxtGen'!AM34+'5C1AL_RedRiver'!AM34+'5C1AM_Williams'!AM34+'5C1AN_StLandry'!AM34</f>
        <v>-2951</v>
      </c>
      <c r="AO34" s="224">
        <f>'5C1B_DArbonne'!AN34+'5C1A_Madison'!AN34+'5C1C_IntlHigh'!AN34+'5C3_UnvView'!AO34+'5C1F_LCCharter'!AN34+'5C1E_LFNO'!AN34+'5C1D_NOMMA'!AN34+'5C1AE_NobleMinds'!AN34+'5C1J_JCFAEast'!AN34+'5C1Q_Advantage'!AN34+'5C1AF_JCFA-Laf'!AN34+'5C1W_Willow'!AN34+'5C1Z_LincolnPrep'!AN34+'5C1R_Iberville'!AN34+'5C1N_Delta'!AN34+'5C1S_LCColPrep'!AN34+'5C1T_Northeast'!AN34+'5C1U_AcadianaRen'!AN34+'5C1I_LAKey'!AN34+'5C1V_LafRen'!AN34+'5C1O_Impact'!AN34+'5C2_LAVCA'!AO34+'5C1H_Southwest'!AN34+'5C1G_JSClark'!AN34+'5C1Y_GEOPrep'!AN34+'5C1AI_Harmony'!AN34+'5C1AJ_Athlos'!AN34+'5C1AG_Collegiate'!AN34+'5C1M_GEOMidCity'!AN34+'5C1AK_NxtGen'!AN34+'5C1AL_RedRiver'!AN34+'5C1AM_Williams'!AN34+'5C1AN_StLandry'!AN34</f>
        <v>0</v>
      </c>
      <c r="AP34" s="225">
        <f>'5C1B_DArbonne'!AO34+'5C1A_Madison'!AO34+'5C1C_IntlHigh'!AO34+'5C3_UnvView'!AP34+'5C1F_LCCharter'!AO34+'5C1E_LFNO'!AO34+'5C1D_NOMMA'!AO34+'5C1AE_NobleMinds'!AO34+'5C1J_JCFAEast'!AO34+'5C1Q_Advantage'!AO34+'5C1AF_JCFA-Laf'!AO34+'5C1W_Willow'!AO34+'5C1Z_LincolnPrep'!AO34+'5C1R_Iberville'!AO34+'5C1N_Delta'!AO34+'5C1S_LCColPrep'!AO34+'5C1T_Northeast'!AO34+'5C1U_AcadianaRen'!AO34+'5C1I_LAKey'!AO34+'5C1V_LafRen'!AO34+'5C1O_Impact'!AO34+'5C2_LAVCA'!AP34+'5C1H_Southwest'!AO34+'5C1G_JSClark'!AO34+'5C1Y_GEOPrep'!AO34+'5C1AI_Harmony'!AO34+'5C1AJ_Athlos'!AO34+'5C1AG_Collegiate'!AO34+'5C1M_GEOMidCity'!AO34+'5C1AK_NxtGen'!AO34+'5C1AL_RedRiver'!AO34+'5C1AM_Williams'!AO34+'5C1AN_StLandry'!AO34</f>
        <v>3183</v>
      </c>
      <c r="AQ34" s="224">
        <f>'5C1B_DArbonne'!AP34+'5C1A_Madison'!AP34+'5C1C_IntlHigh'!AP34+'5C3_UnvView'!AQ34+'5C1F_LCCharter'!AP34+'5C1E_LFNO'!AP34+'5C1D_NOMMA'!AP34+'5C1AE_NobleMinds'!AP34+'5C1J_JCFAEast'!AP34+'5C1Q_Advantage'!AP34+'5C1AF_JCFA-Laf'!AP34+'5C1W_Willow'!AP34+'5C1Z_LincolnPrep'!AP34+'5C1R_Iberville'!AP34+'5C1N_Delta'!AP34+'5C1S_LCColPrep'!AP34+'5C1T_Northeast'!AP34+'5C1U_AcadianaRen'!AP34+'5C1I_LAKey'!AP34+'5C1V_LafRen'!AP34+'5C1O_Impact'!AP34+'5C2_LAVCA'!AQ34+'5C1H_Southwest'!AP34+'5C1G_JSClark'!AP34+'5C1Y_GEOPrep'!AP34+'5C1AI_Harmony'!AP34+'5C1AJ_Athlos'!AP34+'5C1AG_Collegiate'!AP34+'5C1M_GEOMidCity'!AP34+'5C1AK_NxtGen'!AP34+'5C1AL_RedRiver'!AP34+'5C1AM_Williams'!AP34+'5C1AN_StLandry'!AP34</f>
        <v>1174675</v>
      </c>
      <c r="AR34" s="225">
        <f>'5C1B_DArbonne'!AQ34+'5C1A_Madison'!AQ34+'5C1C_IntlHigh'!AQ34+'5C3_UnvView'!AR34+'5C1F_LCCharter'!AQ34+'5C1E_LFNO'!AQ34+'5C1D_NOMMA'!AQ34+'5C1AE_NobleMinds'!AQ34+'5C1J_JCFAEast'!AQ34+'5C1Q_Advantage'!AQ34+'5C1AF_JCFA-Laf'!AQ34+'5C1W_Willow'!AQ34+'5C1Z_LincolnPrep'!AQ34+'5C1R_Iberville'!AQ34+'5C1N_Delta'!AQ34+'5C1S_LCColPrep'!AQ34+'5C1T_Northeast'!AQ34+'5C1U_AcadianaRen'!AQ34+'5C1I_LAKey'!AQ34+'5C1V_LafRen'!AQ34+'5C1O_Impact'!AQ34+'5C2_LAVCA'!AR34+'5C1H_Southwest'!AQ34+'5C1G_JSClark'!AQ34+'5C1Y_GEOPrep'!AQ34+'5C1AI_Harmony'!AQ34+'5C1AJ_Athlos'!AQ34+'5C1AG_Collegiate'!AQ34+'5C1M_GEOMidCity'!AQ34+'5C1AK_NxtGen'!AQ34+'5C1AL_RedRiver'!AQ34+'5C1AM_Williams'!AQ34+'5C1AN_StLandry'!AQ34</f>
        <v>0</v>
      </c>
      <c r="AS34" s="225">
        <f>'5C1B_DArbonne'!AR34+'5C1A_Madison'!AR34+'5C1C_IntlHigh'!AR34+'5C3_UnvView'!AS34+'5C1F_LCCharter'!AR34+'5C1E_LFNO'!AR34+'5C1D_NOMMA'!AR34+'5C1AE_NobleMinds'!AR34+'5C1J_JCFAEast'!AR34+'5C1Q_Advantage'!AR34+'5C1AF_JCFA-Laf'!AR34+'5C1W_Willow'!AR34+'5C1Z_LincolnPrep'!AR34+'5C1R_Iberville'!AR34+'5C1N_Delta'!AR34+'5C1S_LCColPrep'!AR34+'5C1T_Northeast'!AR34+'5C1U_AcadianaRen'!AR34+'5C1I_LAKey'!AR34+'5C1V_LafRen'!AR34+'5C1O_Impact'!AR34+'5C2_LAVCA'!AS34+'5C1H_Southwest'!AR34+'5C1G_JSClark'!AR34+'5C1Y_GEOPrep'!AR34+'5C1AI_Harmony'!AR34+'5C1AJ_Athlos'!AR34+'5C1AG_Collegiate'!AR34+'5C1M_GEOMidCity'!AR34+'5C1AK_NxtGen'!AR34+'5C1AL_RedRiver'!AR34+'5C1AM_Williams'!AR34+'5C1AN_StLandry'!AR34</f>
        <v>0</v>
      </c>
      <c r="AT34" s="224">
        <f>'5C1B_DArbonne'!AS34+'5C1A_Madison'!AS34+'5C1C_IntlHigh'!AS34+'5C3_UnvView'!AT34+'5C1F_LCCharter'!AS34+'5C1E_LFNO'!AS34+'5C1D_NOMMA'!AS34+'5C1AE_NobleMinds'!AS34+'5C1J_JCFAEast'!AS34+'5C1Q_Advantage'!AS34+'5C1AF_JCFA-Laf'!AS34+'5C1W_Willow'!AS34+'5C1Z_LincolnPrep'!AS34+'5C1R_Iberville'!AS34+'5C1N_Delta'!AS34+'5C1S_LCColPrep'!AS34+'5C1T_Northeast'!AS34+'5C1U_AcadianaRen'!AS34+'5C1I_LAKey'!AS34+'5C1V_LafRen'!AS34+'5C1O_Impact'!AS34+'5C2_LAVCA'!AT34+'5C1H_Southwest'!AS34+'5C1G_JSClark'!AS34+'5C1Y_GEOPrep'!AS34+'5C1AI_Harmony'!AS34+'5C1AJ_Athlos'!AS34+'5C1AG_Collegiate'!AS34+'5C1M_GEOMidCity'!AS34+'5C1AK_NxtGen'!AS34+'5C1AL_RedRiver'!AS34+'5C1AM_Williams'!AS34+'5C1AN_StLandry'!AS34</f>
        <v>2078044</v>
      </c>
      <c r="AU34" s="802">
        <f t="shared" si="2"/>
        <v>1174675</v>
      </c>
      <c r="AV34" s="803">
        <f t="shared" si="3"/>
        <v>2078044</v>
      </c>
      <c r="AW34" s="217">
        <f>'5C1B_DArbonne'!AV34+'5C1A_Madison'!AV34+'5C1C_IntlHigh'!AV34+'5C3_UnvView'!AW34+'5C1F_LCCharter'!AV34+'5C1E_LFNO'!AV34+'5C1D_NOMMA'!AV34+'5C1AE_NobleMinds'!AV34+'5C1J_JCFAEast'!AV34+'5C1Q_Advantage'!AV34+'5C1AF_JCFA-Laf'!AV34+'5C1W_Willow'!AV34+'5C1Z_LincolnPrep'!AV34+'5C1R_Iberville'!AV34+'5C1N_Delta'!AV34+'5C1S_LCColPrep'!AV34+'5C1T_Northeast'!AV34+'5C1U_AcadianaRen'!AV34+'5C1I_LAKey'!AV34+'5C1V_LafRen'!AV34+'5C1O_Impact'!AV34+'5C2_LAVCA'!AW34+'5C1H_Southwest'!AV34+'5C1G_JSClark'!AV34+'5C1Y_GEOPrep'!AV34+'5C1AI_Harmony'!AV34+'5C1AJ_Athlos'!AV34+'5C1AG_Collegiate'!AV34+'5C1M_GEOMidCity'!AV34+'5C1AK_NxtGen'!AV34+'5C1AL_RedRiver'!AV34+'5C1AM_Williams'!AV34+'5C1AN_StLandry'!AV34</f>
        <v>48222</v>
      </c>
      <c r="AX34" s="217"/>
      <c r="AY34" s="217">
        <f t="shared" si="4"/>
        <v>48222</v>
      </c>
    </row>
    <row r="35" spans="1:51" ht="16.149999999999999" customHeight="1" x14ac:dyDescent="0.2">
      <c r="A35" s="421">
        <v>29</v>
      </c>
      <c r="B35" s="214" t="s">
        <v>33</v>
      </c>
      <c r="C35" s="215">
        <f>'5C1B_DArbonne'!C35+'5C1A_Madison'!C35+'5C1C_IntlHigh'!C35+'5C3_UnvView'!C35+'5C1F_LCCharter'!C35+'5C1E_LFNO'!C35+'5C1D_NOMMA'!C35+'5C1AE_NobleMinds'!C35+'5C1J_JCFAEast'!C35+'5C1Q_Advantage'!C35+'5C1AF_JCFA-Laf'!C35+'5C1W_Willow'!C35+'5C1Z_LincolnPrep'!C35+'5C1R_Iberville'!C35+'5C1N_Delta'!C35+'5C1S_LCColPrep'!C35+'5C1T_Northeast'!C35+'5C1U_AcadianaRen'!C35+'5C1I_LAKey'!C35+'5C1V_LafRen'!C35+'5C1O_Impact'!C35+'5C2_LAVCA'!C35+'5C1H_Southwest'!C35+'5C1G_JSClark'!C35+'5C1Y_GEOPrep'!C35+'5C1AI_Harmony'!C35+'5C1AJ_Athlos'!C35+'5C1AG_Collegiate'!C35+'5C1M_GEOMidCity'!C35+'5C1AK_NxtGen'!C35+'5C1AL_RedRiver'!C35+'5C1AM_Williams'!C35+'5C1AN_StLandry'!C35</f>
        <v>0</v>
      </c>
      <c r="D35" s="216">
        <f>'9_Per Pupil Summary'!H34</f>
        <v>4364.5228971978086</v>
      </c>
      <c r="E35" s="217">
        <f>'5C1B_DArbonne'!E35+'5C1A_Madison'!E35+'5C1C_IntlHigh'!E35+'5C3_UnvView'!E35+'5C1F_LCCharter'!E35+'5C1E_LFNO'!E35+'5C1D_NOMMA'!E35+'5C1AE_NobleMinds'!E35+'5C1J_JCFAEast'!E35+'5C1Q_Advantage'!E35+'5C1AF_JCFA-Laf'!E35+'5C1W_Willow'!E35+'5C1Z_LincolnPrep'!E35+'5C1R_Iberville'!E35+'5C1N_Delta'!E35+'5C1S_LCColPrep'!E35+'5C1T_Northeast'!E35+'5C1U_AcadianaRen'!E35+'5C1I_LAKey'!E35+'5C1V_LafRen'!E35+'5C1O_Impact'!E35+'5C2_LAVCA'!E35+'5C1H_Southwest'!E35+'5C1G_JSClark'!E35+'5C1Y_GEOPrep'!E35+'5C1AI_Harmony'!E35+'5C1AJ_Athlos'!E35+'5C1AG_Collegiate'!E35+'5C1M_GEOMidCity'!E35+'5C1AK_NxtGen'!E35+'5C1AL_RedRiver'!E35+'5C1AM_Williams'!E35+'5C1AN_StLandry'!E35</f>
        <v>0</v>
      </c>
      <c r="F35" s="218">
        <f>'5C1B_DArbonne'!F35+'5C1A_Madison'!F35+'5C1C_IntlHigh'!F35+'5C3_UnvView'!F35+'5C1F_LCCharter'!F35+'5C1E_LFNO'!F35+'5C1D_NOMMA'!F35+'5C1AE_NobleMinds'!F35+'5C1J_JCFAEast'!F35+'5C1Q_Advantage'!F35+'5C1AF_JCFA-Laf'!F35+'5C1W_Willow'!F35+'5C1Z_LincolnPrep'!F35+'5C1R_Iberville'!F35+'5C1N_Delta'!F35+'5C1S_LCColPrep'!F35+'5C1T_Northeast'!F35+'5C1U_AcadianaRen'!F35+'5C1I_LAKey'!F35+'5C1V_LafRen'!F35+'5C1O_Impact'!F35+'5C2_LAVCA'!F35+'5C1H_Southwest'!F35+'5C1G_JSClark'!F35+'5C1Y_GEOPrep'!F35+'5C1AI_Harmony'!F35+'5C1AJ_Athlos'!F35+'5C1AG_Collegiate'!F35+'5C1M_GEOMidCity'!F35+'5C1AK_NxtGen'!F35+'5C1AL_RedRiver'!F35+'5C1AM_Williams'!F35+'5C1AN_StLandry'!F35</f>
        <v>0</v>
      </c>
      <c r="G35" s="216">
        <f>'9_Per Pupil Summary'!I34</f>
        <v>586.56744019198607</v>
      </c>
      <c r="H35" s="217">
        <f>'5C1B_DArbonne'!H35+'5C1A_Madison'!H35+'5C1C_IntlHigh'!H35+'5C3_UnvView'!H35+'5C1F_LCCharter'!H35+'5C1E_LFNO'!H35+'5C1D_NOMMA'!H35+'5C1AE_NobleMinds'!H35+'5C1J_JCFAEast'!H35+'5C1Q_Advantage'!H35+'5C1AF_JCFA-Laf'!H35+'5C1W_Willow'!H35+'5C1Z_LincolnPrep'!H35+'5C1R_Iberville'!H35+'5C1N_Delta'!H35+'5C1S_LCColPrep'!H35+'5C1T_Northeast'!H35+'5C1U_AcadianaRen'!H35+'5C1I_LAKey'!H35+'5C1V_LafRen'!H35+'5C1O_Impact'!H35+'5C2_LAVCA'!H35+'5C1H_Southwest'!H35+'5C1G_JSClark'!H35+'5C1Y_GEOPrep'!H35+'5C1AI_Harmony'!H35+'5C1AJ_Athlos'!H35+'5C1AG_Collegiate'!H35+'5C1M_GEOMidCity'!H35+'5C1AK_NxtGen'!H35+'5C1AL_RedRiver'!H35+'5C1AM_Williams'!H35+'5C1AN_StLandry'!H35</f>
        <v>0</v>
      </c>
      <c r="I35" s="218">
        <f>'5C1B_DArbonne'!I35+'5C1A_Madison'!I35+'5C1C_IntlHigh'!I35+'5C3_UnvView'!I35+'5C1F_LCCharter'!I35+'5C1E_LFNO'!I35+'5C1D_NOMMA'!I35+'5C1AE_NobleMinds'!I35+'5C1J_JCFAEast'!I35+'5C1Q_Advantage'!I35+'5C1AF_JCFA-Laf'!I35+'5C1W_Willow'!I35+'5C1Z_LincolnPrep'!I35+'5C1R_Iberville'!I35+'5C1N_Delta'!I35+'5C1S_LCColPrep'!I35+'5C1T_Northeast'!I35+'5C1U_AcadianaRen'!I35+'5C1I_LAKey'!I35+'5C1V_LafRen'!I35+'5C1O_Impact'!I35+'5C2_LAVCA'!I35+'5C1H_Southwest'!I35+'5C1G_JSClark'!I35+'5C1Y_GEOPrep'!I35+'5C1AI_Harmony'!I35+'5C1AJ_Athlos'!I35+'5C1AG_Collegiate'!I35+'5C1M_GEOMidCity'!I35+'5C1AK_NxtGen'!I35+'5C1AL_RedRiver'!I35+'5C1AM_Williams'!I35+'5C1AN_StLandry'!I35</f>
        <v>0</v>
      </c>
      <c r="J35" s="216">
        <f>'9_Per Pupil Summary'!J34</f>
        <v>159.972938234178</v>
      </c>
      <c r="K35" s="217">
        <f>'5C1B_DArbonne'!K35+'5C1A_Madison'!K35+'5C1C_IntlHigh'!K35+'5C3_UnvView'!K35+'5C1F_LCCharter'!K35+'5C1E_LFNO'!K35+'5C1D_NOMMA'!K35+'5C1AE_NobleMinds'!K35+'5C1J_JCFAEast'!K35+'5C1Q_Advantage'!K35+'5C1AF_JCFA-Laf'!K35+'5C1W_Willow'!K35+'5C1Z_LincolnPrep'!K35+'5C1R_Iberville'!K35+'5C1N_Delta'!K35+'5C1S_LCColPrep'!K35+'5C1T_Northeast'!K35+'5C1U_AcadianaRen'!K35+'5C1I_LAKey'!K35+'5C1V_LafRen'!K35+'5C1O_Impact'!K35+'5C2_LAVCA'!K35+'5C1H_Southwest'!K35+'5C1G_JSClark'!K35+'5C1Y_GEOPrep'!K35+'5C1AI_Harmony'!K35+'5C1AJ_Athlos'!K35+'5C1AG_Collegiate'!K35+'5C1M_GEOMidCity'!K35+'5C1AK_NxtGen'!K35+'5C1AL_RedRiver'!K35+'5C1AM_Williams'!K35+'5C1AN_StLandry'!K35</f>
        <v>0</v>
      </c>
      <c r="L35" s="218">
        <f>'5C1B_DArbonne'!L35+'5C1A_Madison'!L35+'5C1C_IntlHigh'!L35+'5C3_UnvView'!L35+'5C1F_LCCharter'!L35+'5C1E_LFNO'!L35+'5C1D_NOMMA'!L35+'5C1AE_NobleMinds'!L35+'5C1J_JCFAEast'!L35+'5C1Q_Advantage'!L35+'5C1AF_JCFA-Laf'!L35+'5C1W_Willow'!L35+'5C1Z_LincolnPrep'!L35+'5C1R_Iberville'!L35+'5C1N_Delta'!L35+'5C1S_LCColPrep'!L35+'5C1T_Northeast'!L35+'5C1U_AcadianaRen'!L35+'5C1I_LAKey'!L35+'5C1V_LafRen'!L35+'5C1O_Impact'!L35+'5C2_LAVCA'!L35+'5C1H_Southwest'!L35+'5C1G_JSClark'!L35+'5C1Y_GEOPrep'!L35+'5C1AI_Harmony'!L35+'5C1AJ_Athlos'!L35+'5C1AG_Collegiate'!L35+'5C1M_GEOMidCity'!L35+'5C1AK_NxtGen'!L35+'5C1AL_RedRiver'!L35+'5C1AM_Williams'!L35+'5C1AN_StLandry'!L35</f>
        <v>0</v>
      </c>
      <c r="M35" s="216">
        <f>'9_Per Pupil Summary'!K34</f>
        <v>3999.32345585445</v>
      </c>
      <c r="N35" s="217">
        <f>'5C1B_DArbonne'!N35+'5C1A_Madison'!N35+'5C1C_IntlHigh'!N35+'5C3_UnvView'!N35+'5C1F_LCCharter'!N35+'5C1E_LFNO'!N35+'5C1D_NOMMA'!N35+'5C1AE_NobleMinds'!N35+'5C1J_JCFAEast'!N35+'5C1Q_Advantage'!N35+'5C1AF_JCFA-Laf'!N35+'5C1W_Willow'!N35+'5C1Z_LincolnPrep'!N35+'5C1R_Iberville'!N35+'5C1N_Delta'!N35+'5C1S_LCColPrep'!N35+'5C1T_Northeast'!N35+'5C1U_AcadianaRen'!N35+'5C1I_LAKey'!N35+'5C1V_LafRen'!N35+'5C1O_Impact'!N35+'5C2_LAVCA'!N35+'5C1H_Southwest'!N35+'5C1G_JSClark'!N35+'5C1Y_GEOPrep'!N35+'5C1AI_Harmony'!N35+'5C1AJ_Athlos'!N35+'5C1AG_Collegiate'!N35+'5C1M_GEOMidCity'!N35+'5C1AK_NxtGen'!N35+'5C1AL_RedRiver'!N35+'5C1AM_Williams'!N35+'5C1AN_StLandry'!N35</f>
        <v>0</v>
      </c>
      <c r="O35" s="218">
        <f>'5C1B_DArbonne'!O35+'5C1A_Madison'!O35+'5C1C_IntlHigh'!O35+'5C3_UnvView'!O35+'5C1F_LCCharter'!O35+'5C1E_LFNO'!O35+'5C1D_NOMMA'!O35+'5C1AE_NobleMinds'!O35+'5C1J_JCFAEast'!O35+'5C1Q_Advantage'!O35+'5C1AF_JCFA-Laf'!O35+'5C1W_Willow'!O35+'5C1Z_LincolnPrep'!O35+'5C1R_Iberville'!O35+'5C1N_Delta'!O35+'5C1S_LCColPrep'!O35+'5C1T_Northeast'!O35+'5C1U_AcadianaRen'!O35+'5C1I_LAKey'!O35+'5C1V_LafRen'!O35+'5C1O_Impact'!O35+'5C2_LAVCA'!O35+'5C1H_Southwest'!O35+'5C1G_JSClark'!O35+'5C1Y_GEOPrep'!O35+'5C1AI_Harmony'!O35+'5C1AJ_Athlos'!O35+'5C1AG_Collegiate'!O35+'5C1M_GEOMidCity'!O35+'5C1AK_NxtGen'!O35+'5C1AL_RedRiver'!O35+'5C1AM_Williams'!O35+'5C1AN_StLandry'!O35</f>
        <v>0</v>
      </c>
      <c r="P35" s="216">
        <f>'9_Per Pupil Summary'!L34</f>
        <v>1599.7293823417804</v>
      </c>
      <c r="Q35" s="217">
        <f>'5C1B_DArbonne'!Q35+'5C1A_Madison'!Q35+'5C1C_IntlHigh'!Q35+'5C3_UnvView'!Q35+'5C1F_LCCharter'!Q35+'5C1E_LFNO'!Q35+'5C1D_NOMMA'!Q35+'5C1AE_NobleMinds'!Q35+'5C1J_JCFAEast'!Q35+'5C1Q_Advantage'!Q35+'5C1AF_JCFA-Laf'!Q35+'5C1W_Willow'!Q35+'5C1Z_LincolnPrep'!Q35+'5C1R_Iberville'!Q35+'5C1N_Delta'!Q35+'5C1S_LCColPrep'!Q35+'5C1T_Northeast'!Q35+'5C1U_AcadianaRen'!Q35+'5C1I_LAKey'!Q35+'5C1V_LafRen'!Q35+'5C1O_Impact'!Q35+'5C2_LAVCA'!Q35+'5C1H_Southwest'!Q35+'5C1G_JSClark'!Q35+'5C1Y_GEOPrep'!Q35+'5C1AI_Harmony'!Q35+'5C1AJ_Athlos'!Q35+'5C1AG_Collegiate'!Q35+'5C1M_GEOMidCity'!Q35+'5C1AK_NxtGen'!Q35+'5C1AL_RedRiver'!Q35+'5C1AM_Williams'!Q35+'5C1AN_StLandry'!Q35</f>
        <v>0</v>
      </c>
      <c r="R35" s="219">
        <f>'5C1B_DArbonne'!R35+'5C1A_Madison'!R35+'5C1C_IntlHigh'!R35+'5C3_UnvView'!R35+'5C1F_LCCharter'!R35+'5C1E_LFNO'!R35+'5C1D_NOMMA'!R35+'5C1AE_NobleMinds'!R35+'5C1J_JCFAEast'!R35+'5C1Q_Advantage'!R35+'5C1AF_JCFA-Laf'!R35+'5C1W_Willow'!R35+'5C1Z_LincolnPrep'!R35+'5C1R_Iberville'!R35+'5C1N_Delta'!R35+'5C1S_LCColPrep'!R35+'5C1T_Northeast'!R35+'5C1U_AcadianaRen'!R35+'5C1I_LAKey'!R35+'5C1V_LafRen'!R35+'5C1O_Impact'!R35+'5C2_LAVCA'!R35+'5C1H_Southwest'!R35+'5C1G_JSClark'!R35+'5C1Y_GEOPrep'!R35+'5C1AI_Harmony'!R35+'5C1AJ_Athlos'!R35+'5C1AG_Collegiate'!R35+'5C1M_GEOMidCity'!R35+'5C1AK_NxtGen'!R35+'5C1AL_RedRiver'!R35+'5C1AM_Williams'!R35+'5C1AN_StLandry'!R35</f>
        <v>859227</v>
      </c>
      <c r="S35" s="884">
        <f>'5C3_UnvView'!S35+'5C2_LAVCA'!S35</f>
        <v>48485</v>
      </c>
      <c r="T35" s="216">
        <f>'5C1B_DArbonne'!S35+'5C1A_Madison'!S35+'5C1C_IntlHigh'!S35+'5C3_UnvView'!T35+'5C1F_LCCharter'!S35+'5C1E_LFNO'!S35+'5C1D_NOMMA'!S35+'5C1AE_NobleMinds'!S35+'5C1J_JCFAEast'!S35+'5C1Q_Advantage'!S35+'5C1AF_JCFA-Laf'!S35+'5C1W_Willow'!S35+'5C1Z_LincolnPrep'!S35+'5C1R_Iberville'!S35+'5C1N_Delta'!S35+'5C1S_LCColPrep'!S35+'5C1T_Northeast'!S35+'5C1U_AcadianaRen'!S35+'5C1I_LAKey'!S35+'5C1V_LafRen'!S35+'5C1O_Impact'!S35+'5C2_LAVCA'!T35+'5C1H_Southwest'!S35+'5C1G_JSClark'!S35+'5C1Y_GEOPrep'!S35+'5C1AI_Harmony'!S35+'5C1AJ_Athlos'!S35+'5C1AG_Collegiate'!S35+'5C1M_GEOMidCity'!S35+'5C1AK_NxtGen'!S35+'5C1AL_RedRiver'!S35+'5C1AM_Williams'!S35+'5C1AN_StLandry'!S35</f>
        <v>4751</v>
      </c>
      <c r="U35" s="216">
        <f>'5C1B_DArbonne'!T35+'5C1A_Madison'!T35+'5C1C_IntlHigh'!T35+'5C3_UnvView'!U35+'5C1F_LCCharter'!T35+'5C1E_LFNO'!T35+'5C1D_NOMMA'!T35+'5C1AE_NobleMinds'!T35+'5C1J_JCFAEast'!T35+'5C1Q_Advantage'!T35+'5C1AF_JCFA-Laf'!T35+'5C1W_Willow'!T35+'5C1Z_LincolnPrep'!T35+'5C1R_Iberville'!T35+'5C1N_Delta'!T35+'5C1S_LCColPrep'!T35+'5C1T_Northeast'!T35+'5C1U_AcadianaRen'!T35+'5C1I_LAKey'!T35+'5C1V_LafRen'!T35+'5C1O_Impact'!T35+'5C2_LAVCA'!U35+'5C1H_Southwest'!T35+'5C1G_JSClark'!T35+'5C1Y_GEOPrep'!T35+'5C1AI_Harmony'!T35+'5C1AJ_Athlos'!T35+'5C1AG_Collegiate'!T35+'5C1M_GEOMidCity'!T35+'5C1AK_NxtGen'!T35+'5C1AL_RedRiver'!T35+'5C1AM_Williams'!T35+'5C1AN_StLandry'!T35</f>
        <v>0</v>
      </c>
      <c r="V35" s="220">
        <f>'5C1B_DArbonne'!U35+'5C1A_Madison'!U35+'5C1C_IntlHigh'!U35+'5C3_UnvView'!V35+'5C1F_LCCharter'!U35+'5C1E_LFNO'!U35+'5C1D_NOMMA'!U35+'5C1AE_NobleMinds'!U35+'5C1J_JCFAEast'!U35+'5C1Q_Advantage'!U35+'5C1AF_JCFA-Laf'!U35+'5C1W_Willow'!U35+'5C1Z_LincolnPrep'!U35+'5C1R_Iberville'!U35+'5C1N_Delta'!U35+'5C1S_LCColPrep'!U35+'5C1T_Northeast'!U35+'5C1U_AcadianaRen'!U35+'5C1I_LAKey'!U35+'5C1V_LafRen'!U35+'5C1O_Impact'!U35+'5C2_LAVCA'!V35+'5C1H_Southwest'!U35+'5C1G_JSClark'!U35+'5C1Y_GEOPrep'!U35+'5C1AI_Harmony'!U35+'5C1AJ_Athlos'!U35+'5C1AG_Collegiate'!U35+'5C1M_GEOMidCity'!U35+'5C1AK_NxtGen'!U35+'5C1AL_RedRiver'!U35+'5C1AM_Williams'!U35+'5C1AN_StLandry'!U35</f>
        <v>0</v>
      </c>
      <c r="W35" s="219">
        <f>'5C1B_DArbonne'!V35+'5C1A_Madison'!V35+'5C1C_IntlHigh'!V35+'5C3_UnvView'!W35+'5C1F_LCCharter'!V35+'5C1E_LFNO'!V35+'5C1D_NOMMA'!V35+'5C1AE_NobleMinds'!V35+'5C1J_JCFAEast'!V35+'5C1Q_Advantage'!V35+'5C1AF_JCFA-Laf'!V35+'5C1W_Willow'!V35+'5C1Z_LincolnPrep'!V35+'5C1R_Iberville'!V35+'5C1N_Delta'!V35+'5C1S_LCColPrep'!V35+'5C1T_Northeast'!V35+'5C1U_AcadianaRen'!V35+'5C1I_LAKey'!V35+'5C1V_LafRen'!V35+'5C1O_Impact'!V35+'5C2_LAVCA'!W35+'5C1H_Southwest'!V35+'5C1G_JSClark'!V35+'5C1Y_GEOPrep'!V35+'5C1AI_Harmony'!V35+'5C1AJ_Athlos'!V35+'5C1AG_Collegiate'!V35+'5C1M_GEOMidCity'!V35+'5C1AK_NxtGen'!V35+'5C1AL_RedRiver'!V35+'5C1AM_Williams'!V35+'5C1AN_StLandry'!V35</f>
        <v>0</v>
      </c>
      <c r="X35" s="217">
        <f>'5C1B_DArbonne'!W35+'5C1A_Madison'!W35+'5C1C_IntlHigh'!W35+'5C3_UnvView'!X35+'5C1F_LCCharter'!W35+'5C1E_LFNO'!W35+'5C1D_NOMMA'!W35+'5C1AE_NobleMinds'!W35+'5C1J_JCFAEast'!W35+'5C1Q_Advantage'!W35+'5C1AF_JCFA-Laf'!W35+'5C1W_Willow'!W35+'5C1Z_LincolnPrep'!W35+'5C1R_Iberville'!W35+'5C1N_Delta'!W35+'5C1S_LCColPrep'!W35+'5C1T_Northeast'!W35+'5C1U_AcadianaRen'!W35+'5C1I_LAKey'!W35+'5C1V_LafRen'!W35+'5C1O_Impact'!W35+'5C2_LAVCA'!X35+'5C1H_Southwest'!W35+'5C1G_JSClark'!W35+'5C1Y_GEOPrep'!W35+'5C1AI_Harmony'!W35+'5C1AJ_Athlos'!W35+'5C1AG_Collegiate'!W35+'5C1M_GEOMidCity'!W35+'5C1AK_NxtGen'!W35+'5C1AL_RedRiver'!W35+'5C1AM_Williams'!W35+'5C1AN_StLandry'!W35</f>
        <v>0</v>
      </c>
      <c r="Y35" s="219">
        <f>'5C1B_DArbonne'!X35+'5C1A_Madison'!X35+'5C1C_IntlHigh'!X35+'5C3_UnvView'!Y35+'5C1F_LCCharter'!X35+'5C1E_LFNO'!X35+'5C1D_NOMMA'!X35+'5C1AE_NobleMinds'!X35+'5C1J_JCFAEast'!X35+'5C1Q_Advantage'!X35+'5C1AF_JCFA-Laf'!X35+'5C1W_Willow'!X35+'5C1Z_LincolnPrep'!X35+'5C1R_Iberville'!X35+'5C1N_Delta'!X35+'5C1S_LCColPrep'!X35+'5C1T_Northeast'!X35+'5C1U_AcadianaRen'!X35+'5C1I_LAKey'!X35+'5C1V_LafRen'!X35+'5C1O_Impact'!X35+'5C2_LAVCA'!Y35+'5C1H_Southwest'!X35+'5C1G_JSClark'!X35+'5C1Y_GEOPrep'!X35+'5C1AI_Harmony'!X35+'5C1AJ_Athlos'!X35+'5C1AG_Collegiate'!X35+'5C1M_GEOMidCity'!X35+'5C1AK_NxtGen'!X35+'5C1AL_RedRiver'!X35+'5C1AM_Williams'!X35+'5C1AN_StLandry'!X35</f>
        <v>0</v>
      </c>
      <c r="Z35" s="216">
        <f>'5C1B_DArbonne'!Y35+'5C1A_Madison'!Y35+'5C1C_IntlHigh'!Y35+'5C3_UnvView'!Z35+'5C1F_LCCharter'!Y35+'5C1E_LFNO'!Y35+'5C1D_NOMMA'!Y35+'5C1AE_NobleMinds'!Y35+'5C1J_JCFAEast'!Y35+'5C1Q_Advantage'!Y35+'5C1AF_JCFA-Laf'!Y35+'5C1W_Willow'!Y35+'5C1Z_LincolnPrep'!Y35+'5C1R_Iberville'!Y35+'5C1N_Delta'!Y35+'5C1S_LCColPrep'!Y35+'5C1T_Northeast'!Y35+'5C1U_AcadianaRen'!Y35+'5C1I_LAKey'!Y35+'5C1V_LafRen'!Y35+'5C1O_Impact'!Y35+'5C2_LAVCA'!Z35+'5C1H_Southwest'!Y35+'5C1G_JSClark'!Y35+'5C1Y_GEOPrep'!Y35+'5C1AI_Harmony'!Y35+'5C1AJ_Athlos'!Y35+'5C1AG_Collegiate'!Y35+'5C1M_GEOMidCity'!Y35+'5C1AK_NxtGen'!Y35+'5C1AL_RedRiver'!Y35+'5C1AM_Williams'!Y35+'5C1AN_StLandry'!Y35</f>
        <v>0</v>
      </c>
      <c r="AA35" s="219">
        <f>'5C1B_DArbonne'!Z35+'5C1A_Madison'!Z35+'5C1C_IntlHigh'!Z35+'5C3_UnvView'!AA35+'5C1F_LCCharter'!Z35+'5C1E_LFNO'!Z35+'5C1D_NOMMA'!Z35+'5C1AE_NobleMinds'!Z35+'5C1J_JCFAEast'!Z35+'5C1Q_Advantage'!Z35+'5C1AF_JCFA-Laf'!Z35+'5C1W_Willow'!Z35+'5C1Z_LincolnPrep'!Z35+'5C1R_Iberville'!Z35+'5C1N_Delta'!Z35+'5C1S_LCColPrep'!Z35+'5C1T_Northeast'!Z35+'5C1U_AcadianaRen'!Z35+'5C1I_LAKey'!Z35+'5C1V_LafRen'!Z35+'5C1O_Impact'!Z35+'5C2_LAVCA'!AA35+'5C1H_Southwest'!Z35+'5C1G_JSClark'!Z35+'5C1Y_GEOPrep'!Z35+'5C1AI_Harmony'!Z35+'5C1AJ_Athlos'!Z35+'5C1AG_Collegiate'!Z35+'5C1M_GEOMidCity'!Z35+'5C1AK_NxtGen'!Z35+'5C1AL_RedRiver'!Z35+'5C1AM_Williams'!Z35+'5C1AN_StLandry'!Z35</f>
        <v>0</v>
      </c>
      <c r="AB35" s="216">
        <f>'5C1B_DArbonne'!AA35+'5C1A_Madison'!AA35+'5C1C_IntlHigh'!AA35+'5C3_UnvView'!AB35+'5C1F_LCCharter'!AA35+'5C1E_LFNO'!AA35+'5C1D_NOMMA'!AA35+'5C1AE_NobleMinds'!AA35+'5C1J_JCFAEast'!AA35+'5C1Q_Advantage'!AA35+'5C1AF_JCFA-Laf'!AA35+'5C1W_Willow'!AA35+'5C1Z_LincolnPrep'!AA35+'5C1R_Iberville'!AA35+'5C1N_Delta'!AA35+'5C1S_LCColPrep'!AA35+'5C1T_Northeast'!AA35+'5C1U_AcadianaRen'!AA35+'5C1I_LAKey'!AA35+'5C1V_LafRen'!AA35+'5C1O_Impact'!AA35+'5C2_LAVCA'!AB35+'5C1H_Southwest'!AA35+'5C1G_JSClark'!AA35+'5C1Y_GEOPrep'!AA35+'5C1AI_Harmony'!AA35+'5C1AJ_Athlos'!AA35+'5C1AG_Collegiate'!AA35+'5C1M_GEOMidCity'!AA35+'5C1AK_NxtGen'!AA35+'5C1AL_RedRiver'!AA35+'5C1AM_Williams'!AA35+'5C1AN_StLandry'!AA35</f>
        <v>0</v>
      </c>
      <c r="AC35" s="216">
        <f>'5C1B_DArbonne'!AB35+'5C1A_Madison'!AB35+'5C1C_IntlHigh'!AB35+'5C3_UnvView'!AC35+'5C1F_LCCharter'!AB35+'5C1E_LFNO'!AB35+'5C1D_NOMMA'!AB35+'5C1AE_NobleMinds'!AB35+'5C1J_JCFAEast'!AB35+'5C1Q_Advantage'!AB35+'5C1AF_JCFA-Laf'!AB35+'5C1W_Willow'!AB35+'5C1Z_LincolnPrep'!AB35+'5C1R_Iberville'!AB35+'5C1N_Delta'!AB35+'5C1S_LCColPrep'!AB35+'5C1T_Northeast'!AB35+'5C1U_AcadianaRen'!AB35+'5C1I_LAKey'!AB35+'5C1V_LafRen'!AB35+'5C1O_Impact'!AB35+'5C2_LAVCA'!AC35+'5C1H_Southwest'!AB35+'5C1G_JSClark'!AB35+'5C1Y_GEOPrep'!AB35+'5C1AI_Harmony'!AB35+'5C1AJ_Athlos'!AB35+'5C1AG_Collegiate'!AB35+'5C1M_GEOMidCity'!AB35+'5C1AK_NxtGen'!AB35+'5C1AL_RedRiver'!AB35+'5C1AM_Williams'!AB35+'5C1AN_StLandry'!AB35</f>
        <v>0</v>
      </c>
      <c r="AD35" s="219">
        <f>'5C1B_DArbonne'!AC35+'5C1A_Madison'!AC35+'5C1C_IntlHigh'!AC35+'5C3_UnvView'!AD35+'5C1F_LCCharter'!AC35+'5C1E_LFNO'!AC35+'5C1D_NOMMA'!AC35+'5C1AE_NobleMinds'!AC35+'5C1J_JCFAEast'!AC35+'5C1Q_Advantage'!AC35+'5C1AF_JCFA-Laf'!AC35+'5C1W_Willow'!AC35+'5C1Z_LincolnPrep'!AC35+'5C1R_Iberville'!AC35+'5C1N_Delta'!AC35+'5C1S_LCColPrep'!AC35+'5C1T_Northeast'!AC35+'5C1U_AcadianaRen'!AC35+'5C1I_LAKey'!AC35+'5C1V_LafRen'!AC35+'5C1O_Impact'!AC35+'5C2_LAVCA'!AD35+'5C1H_Southwest'!AC35+'5C1G_JSClark'!AC35+'5C1Y_GEOPrep'!AC35+'5C1AI_Harmony'!AC35+'5C1AJ_Athlos'!AC35+'5C1AG_Collegiate'!AC35+'5C1M_GEOMidCity'!AC35+'5C1AK_NxtGen'!AC35+'5C1AL_RedRiver'!AC35+'5C1AM_Williams'!AC35+'5C1AN_StLandry'!AC35</f>
        <v>0</v>
      </c>
      <c r="AE35" s="222">
        <f>'5C1B_DArbonne'!AD35+'5C1A_Madison'!AD35+'5C1C_IntlHigh'!AD35+'5C3_UnvView'!AE35+'5C1F_LCCharter'!AD35+'5C1E_LFNO'!AD35+'5C1D_NOMMA'!AD35+'5C1AE_NobleMinds'!AD35+'5C1J_JCFAEast'!AD35+'5C1Q_Advantage'!AD35+'5C1AF_JCFA-Laf'!AD35+'5C1W_Willow'!AD35+'5C1Z_LincolnPrep'!AD35+'5C1R_Iberville'!AD35+'5C1N_Delta'!AD35+'5C1S_LCColPrep'!AD35+'5C1T_Northeast'!AD35+'5C1U_AcadianaRen'!AD35+'5C1I_LAKey'!AD35+'5C1V_LafRen'!AD35+'5C1O_Impact'!AD35+'5C2_LAVCA'!AE35+'5C1H_Southwest'!AD35+'5C1G_JSClark'!AD35+'5C1Y_GEOPrep'!AD35+'5C1AI_Harmony'!AD35+'5C1AJ_Athlos'!AD35+'5C1AG_Collegiate'!AD35+'5C1M_GEOMidCity'!AD35+'5C1AK_NxtGen'!AD35+'5C1AL_RedRiver'!AD35+'5C1AM_Williams'!AD35+'5C1AN_StLandry'!AD35</f>
        <v>0</v>
      </c>
      <c r="AF35" s="223">
        <f>'9_Per Pupil Summary'!N34</f>
        <v>5599</v>
      </c>
      <c r="AG35" s="224">
        <f>'5C1B_DArbonne'!AF35+'5C1A_Madison'!AF35+'5C1C_IntlHigh'!AF35+'5C3_UnvView'!AG35+'5C1F_LCCharter'!AF35+'5C1E_LFNO'!AF35+'5C1D_NOMMA'!AF35+'5C1AE_NobleMinds'!AF35+'5C1J_JCFAEast'!AF35+'5C1Q_Advantage'!AF35+'5C1AF_JCFA-Laf'!AF35+'5C1W_Willow'!AF35+'5C1Z_LincolnPrep'!AF35+'5C1R_Iberville'!AF35+'5C1N_Delta'!AF35+'5C1S_LCColPrep'!AF35+'5C1T_Northeast'!AF35+'5C1U_AcadianaRen'!AF35+'5C1I_LAKey'!AF35+'5C1V_LafRen'!AF35+'5C1O_Impact'!AF35+'5C2_LAVCA'!AG35+'5C1H_Southwest'!AF35+'5C1G_JSClark'!AF35+'5C1Y_GEOPrep'!AF35+'5C1AI_Harmony'!AF35+'5C1AJ_Athlos'!AF35+'5C1AG_Collegiate'!AF35+'5C1M_GEOMidCity'!AF35+'5C1AK_NxtGen'!AF35+'5C1AL_RedRiver'!AF35+'5C1AM_Williams'!AF35+'5C1AN_StLandry'!AF35</f>
        <v>0</v>
      </c>
      <c r="AH35" s="215">
        <f>'5C1B_DArbonne'!AG35+'5C1A_Madison'!AG35+'5C1C_IntlHigh'!AG35+'5C3_UnvView'!AH35+'5C1F_LCCharter'!AG35+'5C1E_LFNO'!AG35+'5C1D_NOMMA'!AG35+'5C1AE_NobleMinds'!AG35+'5C1J_JCFAEast'!AG35+'5C1Q_Advantage'!AG35+'5C1AF_JCFA-Laf'!AG35+'5C1W_Willow'!AG35+'5C1Z_LincolnPrep'!AG35+'5C1R_Iberville'!AG35+'5C1N_Delta'!AG35+'5C1S_LCColPrep'!AG35+'5C1T_Northeast'!AG35+'5C1U_AcadianaRen'!AG35+'5C1I_LAKey'!AG35+'5C1V_LafRen'!AG35+'5C1O_Impact'!AG35+'5C2_LAVCA'!AH35+'5C1H_Southwest'!AG35+'5C1G_JSClark'!AG35+'5C1Y_GEOPrep'!AG35+'5C1AI_Harmony'!AG35+'5C1AJ_Athlos'!AG35+'5C1AG_Collegiate'!AG35+'5C1M_GEOMidCity'!AG35+'5C1AK_NxtGen'!AG35+'5C1AL_RedRiver'!AG35+'5C1AM_Williams'!AG35+'5C1AN_StLandry'!AG35</f>
        <v>0</v>
      </c>
      <c r="AI35" s="223">
        <f>'5C1B_DArbonne'!AH35+'5C1A_Madison'!AH35+'5C1C_IntlHigh'!AH35+'5C3_UnvView'!AI35+'5C1F_LCCharter'!AH35+'5C1E_LFNO'!AH35+'5C1D_NOMMA'!AH35+'5C1AE_NobleMinds'!AH35+'5C1J_JCFAEast'!AH35+'5C1Q_Advantage'!AH35+'5C1AF_JCFA-Laf'!AH35+'5C1W_Willow'!AH35+'5C1Z_LincolnPrep'!AH35+'5C1R_Iberville'!AH35+'5C1N_Delta'!AH35+'5C1S_LCColPrep'!AH35+'5C1T_Northeast'!AH35+'5C1U_AcadianaRen'!AH35+'5C1I_LAKey'!AH35+'5C1V_LafRen'!AH35+'5C1O_Impact'!AH35+'5C2_LAVCA'!AI35+'5C1H_Southwest'!AH35+'5C1G_JSClark'!AH35+'5C1Y_GEOPrep'!AH35+'5C1AI_Harmony'!AH35+'5C1AJ_Athlos'!AH35+'5C1AG_Collegiate'!AH35+'5C1M_GEOMidCity'!AH35+'5C1AK_NxtGen'!AH35+'5C1AL_RedRiver'!AH35+'5C1AM_Williams'!AH35+'5C1AN_StLandry'!AH35</f>
        <v>0</v>
      </c>
      <c r="AJ35" s="215">
        <f>'5C1B_DArbonne'!AI35+'5C1A_Madison'!AI35+'5C1C_IntlHigh'!AI35+'5C3_UnvView'!AJ35+'5C1F_LCCharter'!AI35+'5C1E_LFNO'!AI35+'5C1D_NOMMA'!AI35+'5C1AE_NobleMinds'!AI35+'5C1J_JCFAEast'!AI35+'5C1Q_Advantage'!AI35+'5C1AF_JCFA-Laf'!AI35+'5C1W_Willow'!AI35+'5C1Z_LincolnPrep'!AI35+'5C1R_Iberville'!AI35+'5C1N_Delta'!AI35+'5C1S_LCColPrep'!AI35+'5C1T_Northeast'!AI35+'5C1U_AcadianaRen'!AI35+'5C1I_LAKey'!AI35+'5C1V_LafRen'!AI35+'5C1O_Impact'!AI35+'5C2_LAVCA'!AJ35+'5C1H_Southwest'!AI35+'5C1G_JSClark'!AI35+'5C1Y_GEOPrep'!AI35+'5C1AI_Harmony'!AI35+'5C1AJ_Athlos'!AI35+'5C1AG_Collegiate'!AI35+'5C1M_GEOMidCity'!AI35+'5C1AK_NxtGen'!AI35+'5C1AL_RedRiver'!AI35+'5C1AM_Williams'!AI35+'5C1AN_StLandry'!AI35</f>
        <v>0</v>
      </c>
      <c r="AK35" s="225">
        <f>'5C1B_DArbonne'!AJ35+'5C1A_Madison'!AJ35+'5C1C_IntlHigh'!AJ35+'5C3_UnvView'!AK35+'5C1F_LCCharter'!AJ35+'5C1E_LFNO'!AJ35+'5C1D_NOMMA'!AJ35+'5C1AE_NobleMinds'!AJ35+'5C1J_JCFAEast'!AJ35+'5C1Q_Advantage'!AJ35+'5C1AF_JCFA-Laf'!AJ35+'5C1W_Willow'!AJ35+'5C1Z_LincolnPrep'!AJ35+'5C1R_Iberville'!AJ35+'5C1N_Delta'!AJ35+'5C1S_LCColPrep'!AJ35+'5C1T_Northeast'!AJ35+'5C1U_AcadianaRen'!AJ35+'5C1I_LAKey'!AJ35+'5C1V_LafRen'!AJ35+'5C1O_Impact'!AJ35+'5C2_LAVCA'!AK35+'5C1H_Southwest'!AJ35+'5C1G_JSClark'!AJ35+'5C1Y_GEOPrep'!AJ35+'5C1AI_Harmony'!AJ35+'5C1AJ_Athlos'!AJ35+'5C1AG_Collegiate'!AJ35+'5C1M_GEOMidCity'!AJ35+'5C1AK_NxtGen'!AJ35+'5C1AL_RedRiver'!AJ35+'5C1AM_Williams'!AJ35+'5C1AN_StLandry'!AJ35</f>
        <v>0</v>
      </c>
      <c r="AL35" s="226">
        <f>'5C1B_DArbonne'!AK35+'5C1A_Madison'!AK35+'5C1C_IntlHigh'!AK35+'5C3_UnvView'!AL35+'5C1F_LCCharter'!AK35+'5C1E_LFNO'!AK35+'5C1D_NOMMA'!AK35+'5C1AE_NobleMinds'!AK35+'5C1J_JCFAEast'!AK35+'5C1Q_Advantage'!AK35+'5C1AF_JCFA-Laf'!AK35+'5C1W_Willow'!AK35+'5C1Z_LincolnPrep'!AK35+'5C1R_Iberville'!AK35+'5C1N_Delta'!AK35+'5C1S_LCColPrep'!AK35+'5C1T_Northeast'!AK35+'5C1U_AcadianaRen'!AK35+'5C1I_LAKey'!AK35+'5C1V_LafRen'!AK35+'5C1O_Impact'!AK35+'5C2_LAVCA'!AL35+'5C1H_Southwest'!AK35+'5C1G_JSClark'!AK35+'5C1Y_GEOPrep'!AK35+'5C1AI_Harmony'!AK35+'5C1AJ_Athlos'!AK35+'5C1AG_Collegiate'!AK35+'5C1M_GEOMidCity'!AK35+'5C1AK_NxtGen'!AK35+'5C1AL_RedRiver'!AK35+'5C1AM_Williams'!AK35+'5C1AN_StLandry'!AK35</f>
        <v>0</v>
      </c>
      <c r="AM35" s="224">
        <f>'5C1B_DArbonne'!AL35+'5C1A_Madison'!AL35+'5C1C_IntlHigh'!AL35+'5C3_UnvView'!AM35+'5C1F_LCCharter'!AL35+'5C1E_LFNO'!AL35+'5C1D_NOMMA'!AL35+'5C1AE_NobleMinds'!AL35+'5C1J_JCFAEast'!AL35+'5C1Q_Advantage'!AL35+'5C1AF_JCFA-Laf'!AL35+'5C1W_Willow'!AL35+'5C1Z_LincolnPrep'!AL35+'5C1R_Iberville'!AL35+'5C1N_Delta'!AL35+'5C1S_LCColPrep'!AL35+'5C1T_Northeast'!AL35+'5C1U_AcadianaRen'!AL35+'5C1I_LAKey'!AL35+'5C1V_LafRen'!AL35+'5C1O_Impact'!AL35+'5C2_LAVCA'!AM35+'5C1H_Southwest'!AL35+'5C1G_JSClark'!AL35+'5C1Y_GEOPrep'!AL35+'5C1AI_Harmony'!AL35+'5C1AJ_Athlos'!AL35+'5C1AG_Collegiate'!AL35+'5C1M_GEOMidCity'!AL35+'5C1AK_NxtGen'!AL35+'5C1AL_RedRiver'!AL35+'5C1AM_Williams'!AL35+'5C1AN_StLandry'!AL35</f>
        <v>830611</v>
      </c>
      <c r="AN35" s="227">
        <f>'5C1B_DArbonne'!AM35+'5C1A_Madison'!AM35+'5C1C_IntlHigh'!AM35+'5C3_UnvView'!AN35+'5C1F_LCCharter'!AM35+'5C1E_LFNO'!AM35+'5C1D_NOMMA'!AM35+'5C1AE_NobleMinds'!AM35+'5C1J_JCFAEast'!AM35+'5C1Q_Advantage'!AM35+'5C1AF_JCFA-Laf'!AM35+'5C1W_Willow'!AM35+'5C1Z_LincolnPrep'!AM35+'5C1R_Iberville'!AM35+'5C1N_Delta'!AM35+'5C1S_LCColPrep'!AM35+'5C1T_Northeast'!AM35+'5C1U_AcadianaRen'!AM35+'5C1I_LAKey'!AM35+'5C1V_LafRen'!AM35+'5C1O_Impact'!AM35+'5C2_LAVCA'!AN35+'5C1H_Southwest'!AM35+'5C1G_JSClark'!AM35+'5C1Y_GEOPrep'!AM35+'5C1AI_Harmony'!AM35+'5C1AJ_Athlos'!AM35+'5C1AG_Collegiate'!AM35+'5C1M_GEOMidCity'!AM35+'5C1AK_NxtGen'!AM35+'5C1AL_RedRiver'!AM35+'5C1AM_Williams'!AM35+'5C1AN_StLandry'!AM35</f>
        <v>-1090</v>
      </c>
      <c r="AO35" s="224">
        <f>'5C1B_DArbonne'!AN35+'5C1A_Madison'!AN35+'5C1C_IntlHigh'!AN35+'5C3_UnvView'!AO35+'5C1F_LCCharter'!AN35+'5C1E_LFNO'!AN35+'5C1D_NOMMA'!AN35+'5C1AE_NobleMinds'!AN35+'5C1J_JCFAEast'!AN35+'5C1Q_Advantage'!AN35+'5C1AF_JCFA-Laf'!AN35+'5C1W_Willow'!AN35+'5C1Z_LincolnPrep'!AN35+'5C1R_Iberville'!AN35+'5C1N_Delta'!AN35+'5C1S_LCColPrep'!AN35+'5C1T_Northeast'!AN35+'5C1U_AcadianaRen'!AN35+'5C1I_LAKey'!AN35+'5C1V_LafRen'!AN35+'5C1O_Impact'!AN35+'5C2_LAVCA'!AO35+'5C1H_Southwest'!AN35+'5C1G_JSClark'!AN35+'5C1Y_GEOPrep'!AN35+'5C1AI_Harmony'!AN35+'5C1AJ_Athlos'!AN35+'5C1AG_Collegiate'!AN35+'5C1M_GEOMidCity'!AN35+'5C1AK_NxtGen'!AN35+'5C1AL_RedRiver'!AN35+'5C1AM_Williams'!AN35+'5C1AN_StLandry'!AN35</f>
        <v>0</v>
      </c>
      <c r="AP35" s="225">
        <f>'5C1B_DArbonne'!AO35+'5C1A_Madison'!AO35+'5C1C_IntlHigh'!AO35+'5C3_UnvView'!AP35+'5C1F_LCCharter'!AO35+'5C1E_LFNO'!AO35+'5C1D_NOMMA'!AO35+'5C1AE_NobleMinds'!AO35+'5C1J_JCFAEast'!AO35+'5C1Q_Advantage'!AO35+'5C1AF_JCFA-Laf'!AO35+'5C1W_Willow'!AO35+'5C1Z_LincolnPrep'!AO35+'5C1R_Iberville'!AO35+'5C1N_Delta'!AO35+'5C1S_LCColPrep'!AO35+'5C1T_Northeast'!AO35+'5C1U_AcadianaRen'!AO35+'5C1I_LAKey'!AO35+'5C1V_LafRen'!AO35+'5C1O_Impact'!AO35+'5C2_LAVCA'!AP35+'5C1H_Southwest'!AO35+'5C1G_JSClark'!AO35+'5C1Y_GEOPrep'!AO35+'5C1AI_Harmony'!AO35+'5C1AJ_Athlos'!AO35+'5C1AG_Collegiate'!AO35+'5C1M_GEOMidCity'!AO35+'5C1AK_NxtGen'!AO35+'5C1AL_RedRiver'!AO35+'5C1AM_Williams'!AO35+'5C1AN_StLandry'!AO35</f>
        <v>0</v>
      </c>
      <c r="AQ35" s="224">
        <f>'5C1B_DArbonne'!AP35+'5C1A_Madison'!AP35+'5C1C_IntlHigh'!AP35+'5C3_UnvView'!AQ35+'5C1F_LCCharter'!AP35+'5C1E_LFNO'!AP35+'5C1D_NOMMA'!AP35+'5C1AE_NobleMinds'!AP35+'5C1J_JCFAEast'!AP35+'5C1Q_Advantage'!AP35+'5C1AF_JCFA-Laf'!AP35+'5C1W_Willow'!AP35+'5C1Z_LincolnPrep'!AP35+'5C1R_Iberville'!AP35+'5C1N_Delta'!AP35+'5C1S_LCColPrep'!AP35+'5C1T_Northeast'!AP35+'5C1U_AcadianaRen'!AP35+'5C1I_LAKey'!AP35+'5C1V_LafRen'!AP35+'5C1O_Impact'!AP35+'5C2_LAVCA'!AQ35+'5C1H_Southwest'!AP35+'5C1G_JSClark'!AP35+'5C1Y_GEOPrep'!AP35+'5C1AI_Harmony'!AP35+'5C1AJ_Athlos'!AP35+'5C1AG_Collegiate'!AP35+'5C1M_GEOMidCity'!AP35+'5C1AK_NxtGen'!AP35+'5C1AL_RedRiver'!AP35+'5C1AM_Williams'!AP35+'5C1AN_StLandry'!AP35</f>
        <v>434792</v>
      </c>
      <c r="AR35" s="225">
        <f>'5C1B_DArbonne'!AQ35+'5C1A_Madison'!AQ35+'5C1C_IntlHigh'!AQ35+'5C3_UnvView'!AR35+'5C1F_LCCharter'!AQ35+'5C1E_LFNO'!AQ35+'5C1D_NOMMA'!AQ35+'5C1AE_NobleMinds'!AQ35+'5C1J_JCFAEast'!AQ35+'5C1Q_Advantage'!AQ35+'5C1AF_JCFA-Laf'!AQ35+'5C1W_Willow'!AQ35+'5C1Z_LincolnPrep'!AQ35+'5C1R_Iberville'!AQ35+'5C1N_Delta'!AQ35+'5C1S_LCColPrep'!AQ35+'5C1T_Northeast'!AQ35+'5C1U_AcadianaRen'!AQ35+'5C1I_LAKey'!AQ35+'5C1V_LafRen'!AQ35+'5C1O_Impact'!AQ35+'5C2_LAVCA'!AR35+'5C1H_Southwest'!AQ35+'5C1G_JSClark'!AQ35+'5C1Y_GEOPrep'!AQ35+'5C1AI_Harmony'!AQ35+'5C1AJ_Athlos'!AQ35+'5C1AG_Collegiate'!AQ35+'5C1M_GEOMidCity'!AQ35+'5C1AK_NxtGen'!AQ35+'5C1AL_RedRiver'!AQ35+'5C1AM_Williams'!AQ35+'5C1AN_StLandry'!AQ35</f>
        <v>0</v>
      </c>
      <c r="AS35" s="225">
        <f>'5C1B_DArbonne'!AR35+'5C1A_Madison'!AR35+'5C1C_IntlHigh'!AR35+'5C3_UnvView'!AS35+'5C1F_LCCharter'!AR35+'5C1E_LFNO'!AR35+'5C1D_NOMMA'!AR35+'5C1AE_NobleMinds'!AR35+'5C1J_JCFAEast'!AR35+'5C1Q_Advantage'!AR35+'5C1AF_JCFA-Laf'!AR35+'5C1W_Willow'!AR35+'5C1Z_LincolnPrep'!AR35+'5C1R_Iberville'!AR35+'5C1N_Delta'!AR35+'5C1S_LCColPrep'!AR35+'5C1T_Northeast'!AR35+'5C1U_AcadianaRen'!AR35+'5C1I_LAKey'!AR35+'5C1V_LafRen'!AR35+'5C1O_Impact'!AR35+'5C2_LAVCA'!AS35+'5C1H_Southwest'!AR35+'5C1G_JSClark'!AR35+'5C1Y_GEOPrep'!AR35+'5C1AI_Harmony'!AR35+'5C1AJ_Athlos'!AR35+'5C1AG_Collegiate'!AR35+'5C1M_GEOMidCity'!AR35+'5C1AK_NxtGen'!AR35+'5C1AL_RedRiver'!AR35+'5C1AM_Williams'!AR35+'5C1AN_StLandry'!AR35</f>
        <v>0</v>
      </c>
      <c r="AT35" s="224">
        <f>'5C1B_DArbonne'!AS35+'5C1A_Madison'!AS35+'5C1C_IntlHigh'!AS35+'5C3_UnvView'!AT35+'5C1F_LCCharter'!AS35+'5C1E_LFNO'!AS35+'5C1D_NOMMA'!AS35+'5C1AE_NobleMinds'!AS35+'5C1J_JCFAEast'!AS35+'5C1Q_Advantage'!AS35+'5C1AF_JCFA-Laf'!AS35+'5C1W_Willow'!AS35+'5C1Z_LincolnPrep'!AS35+'5C1R_Iberville'!AS35+'5C1N_Delta'!AS35+'5C1S_LCColPrep'!AS35+'5C1T_Northeast'!AS35+'5C1U_AcadianaRen'!AS35+'5C1I_LAKey'!AS35+'5C1V_LafRen'!AS35+'5C1O_Impact'!AS35+'5C2_LAVCA'!AT35+'5C1H_Southwest'!AS35+'5C1G_JSClark'!AS35+'5C1Y_GEOPrep'!AS35+'5C1AI_Harmony'!AS35+'5C1AJ_Athlos'!AS35+'5C1AG_Collegiate'!AS35+'5C1M_GEOMidCity'!AS35+'5C1AK_NxtGen'!AS35+'5C1AL_RedRiver'!AS35+'5C1AM_Williams'!AS35+'5C1AN_StLandry'!AS35</f>
        <v>67461</v>
      </c>
      <c r="AU35" s="802">
        <f t="shared" si="2"/>
        <v>434792</v>
      </c>
      <c r="AV35" s="803">
        <f t="shared" si="3"/>
        <v>67461</v>
      </c>
      <c r="AW35" s="217">
        <f>'5C1B_DArbonne'!AV35+'5C1A_Madison'!AV35+'5C1C_IntlHigh'!AV35+'5C3_UnvView'!AW35+'5C1F_LCCharter'!AV35+'5C1E_LFNO'!AV35+'5C1D_NOMMA'!AV35+'5C1AE_NobleMinds'!AV35+'5C1J_JCFAEast'!AV35+'5C1Q_Advantage'!AV35+'5C1AF_JCFA-Laf'!AV35+'5C1W_Willow'!AV35+'5C1Z_LincolnPrep'!AV35+'5C1R_Iberville'!AV35+'5C1N_Delta'!AV35+'5C1S_LCColPrep'!AV35+'5C1T_Northeast'!AV35+'5C1U_AcadianaRen'!AV35+'5C1I_LAKey'!AV35+'5C1V_LafRen'!AV35+'5C1O_Impact'!AV35+'5C2_LAVCA'!AW35+'5C1H_Southwest'!AV35+'5C1G_JSClark'!AV35+'5C1Y_GEOPrep'!AV35+'5C1AI_Harmony'!AV35+'5C1AJ_Athlos'!AV35+'5C1AG_Collegiate'!AV35+'5C1M_GEOMidCity'!AV35+'5C1AK_NxtGen'!AV35+'5C1AL_RedRiver'!AV35+'5C1AM_Williams'!AV35+'5C1AN_StLandry'!AV35</f>
        <v>2077</v>
      </c>
      <c r="AX35" s="217"/>
      <c r="AY35" s="217">
        <f t="shared" si="4"/>
        <v>2077</v>
      </c>
    </row>
    <row r="36" spans="1:51" ht="16.149999999999999" customHeight="1" x14ac:dyDescent="0.2">
      <c r="A36" s="422">
        <v>30</v>
      </c>
      <c r="B36" s="228" t="s">
        <v>34</v>
      </c>
      <c r="C36" s="229">
        <f>'5C1B_DArbonne'!C36+'5C1A_Madison'!C36+'5C1C_IntlHigh'!C36+'5C3_UnvView'!C36+'5C1F_LCCharter'!C36+'5C1E_LFNO'!C36+'5C1D_NOMMA'!C36+'5C1AE_NobleMinds'!C36+'5C1J_JCFAEast'!C36+'5C1Q_Advantage'!C36+'5C1AF_JCFA-Laf'!C36+'5C1W_Willow'!C36+'5C1Z_LincolnPrep'!C36+'5C1R_Iberville'!C36+'5C1N_Delta'!C36+'5C1S_LCColPrep'!C36+'5C1T_Northeast'!C36+'5C1U_AcadianaRen'!C36+'5C1I_LAKey'!C36+'5C1V_LafRen'!C36+'5C1O_Impact'!C36+'5C2_LAVCA'!C36+'5C1H_Southwest'!C36+'5C1G_JSClark'!C36+'5C1Y_GEOPrep'!C36+'5C1AI_Harmony'!C36+'5C1AJ_Athlos'!C36+'5C1AG_Collegiate'!C36+'5C1M_GEOMidCity'!C36+'5C1AK_NxtGen'!C36+'5C1AL_RedRiver'!C36+'5C1AM_Williams'!C36+'5C1AN_StLandry'!C36</f>
        <v>0</v>
      </c>
      <c r="D36" s="230">
        <f>'9_Per Pupil Summary'!H35</f>
        <v>5319.326190252923</v>
      </c>
      <c r="E36" s="231">
        <f>'5C1B_DArbonne'!E36+'5C1A_Madison'!E36+'5C1C_IntlHigh'!E36+'5C3_UnvView'!E36+'5C1F_LCCharter'!E36+'5C1E_LFNO'!E36+'5C1D_NOMMA'!E36+'5C1AE_NobleMinds'!E36+'5C1J_JCFAEast'!E36+'5C1Q_Advantage'!E36+'5C1AF_JCFA-Laf'!E36+'5C1W_Willow'!E36+'5C1Z_LincolnPrep'!E36+'5C1R_Iberville'!E36+'5C1N_Delta'!E36+'5C1S_LCColPrep'!E36+'5C1T_Northeast'!E36+'5C1U_AcadianaRen'!E36+'5C1I_LAKey'!E36+'5C1V_LafRen'!E36+'5C1O_Impact'!E36+'5C2_LAVCA'!E36+'5C1H_Southwest'!E36+'5C1G_JSClark'!E36+'5C1Y_GEOPrep'!E36+'5C1AI_Harmony'!E36+'5C1AJ_Athlos'!E36+'5C1AG_Collegiate'!E36+'5C1M_GEOMidCity'!E36+'5C1AK_NxtGen'!E36+'5C1AL_RedRiver'!E36+'5C1AM_Williams'!E36+'5C1AN_StLandry'!E36</f>
        <v>0</v>
      </c>
      <c r="F36" s="232">
        <f>'5C1B_DArbonne'!F36+'5C1A_Madison'!F36+'5C1C_IntlHigh'!F36+'5C3_UnvView'!F36+'5C1F_LCCharter'!F36+'5C1E_LFNO'!F36+'5C1D_NOMMA'!F36+'5C1AE_NobleMinds'!F36+'5C1J_JCFAEast'!F36+'5C1Q_Advantage'!F36+'5C1AF_JCFA-Laf'!F36+'5C1W_Willow'!F36+'5C1Z_LincolnPrep'!F36+'5C1R_Iberville'!F36+'5C1N_Delta'!F36+'5C1S_LCColPrep'!F36+'5C1T_Northeast'!F36+'5C1U_AcadianaRen'!F36+'5C1I_LAKey'!F36+'5C1V_LafRen'!F36+'5C1O_Impact'!F36+'5C2_LAVCA'!F36+'5C1H_Southwest'!F36+'5C1G_JSClark'!F36+'5C1Y_GEOPrep'!F36+'5C1AI_Harmony'!F36+'5C1AJ_Athlos'!F36+'5C1AG_Collegiate'!F36+'5C1M_GEOMidCity'!F36+'5C1AK_NxtGen'!F36+'5C1AL_RedRiver'!F36+'5C1AM_Williams'!F36+'5C1AN_StLandry'!F36</f>
        <v>0</v>
      </c>
      <c r="G36" s="230">
        <f>'9_Per Pupil Summary'!I35</f>
        <v>692.51576464481434</v>
      </c>
      <c r="H36" s="231">
        <f>'5C1B_DArbonne'!H36+'5C1A_Madison'!H36+'5C1C_IntlHigh'!H36+'5C3_UnvView'!H36+'5C1F_LCCharter'!H36+'5C1E_LFNO'!H36+'5C1D_NOMMA'!H36+'5C1AE_NobleMinds'!H36+'5C1J_JCFAEast'!H36+'5C1Q_Advantage'!H36+'5C1AF_JCFA-Laf'!H36+'5C1W_Willow'!H36+'5C1Z_LincolnPrep'!H36+'5C1R_Iberville'!H36+'5C1N_Delta'!H36+'5C1S_LCColPrep'!H36+'5C1T_Northeast'!H36+'5C1U_AcadianaRen'!H36+'5C1I_LAKey'!H36+'5C1V_LafRen'!H36+'5C1O_Impact'!H36+'5C2_LAVCA'!H36+'5C1H_Southwest'!H36+'5C1G_JSClark'!H36+'5C1Y_GEOPrep'!H36+'5C1AI_Harmony'!H36+'5C1AJ_Athlos'!H36+'5C1AG_Collegiate'!H36+'5C1M_GEOMidCity'!H36+'5C1AK_NxtGen'!H36+'5C1AL_RedRiver'!H36+'5C1AM_Williams'!H36+'5C1AN_StLandry'!H36</f>
        <v>0</v>
      </c>
      <c r="I36" s="232">
        <f>'5C1B_DArbonne'!I36+'5C1A_Madison'!I36+'5C1C_IntlHigh'!I36+'5C3_UnvView'!I36+'5C1F_LCCharter'!I36+'5C1E_LFNO'!I36+'5C1D_NOMMA'!I36+'5C1AE_NobleMinds'!I36+'5C1J_JCFAEast'!I36+'5C1Q_Advantage'!I36+'5C1AF_JCFA-Laf'!I36+'5C1W_Willow'!I36+'5C1Z_LincolnPrep'!I36+'5C1R_Iberville'!I36+'5C1N_Delta'!I36+'5C1S_LCColPrep'!I36+'5C1T_Northeast'!I36+'5C1U_AcadianaRen'!I36+'5C1I_LAKey'!I36+'5C1V_LafRen'!I36+'5C1O_Impact'!I36+'5C2_LAVCA'!I36+'5C1H_Southwest'!I36+'5C1G_JSClark'!I36+'5C1Y_GEOPrep'!I36+'5C1AI_Harmony'!I36+'5C1AJ_Athlos'!I36+'5C1AG_Collegiate'!I36+'5C1M_GEOMidCity'!I36+'5C1AK_NxtGen'!I36+'5C1AL_RedRiver'!I36+'5C1AM_Williams'!I36+'5C1AN_StLandry'!I36</f>
        <v>0</v>
      </c>
      <c r="J36" s="230">
        <f>'9_Per Pupil Summary'!J35</f>
        <v>188.8679358122221</v>
      </c>
      <c r="K36" s="231">
        <f>'5C1B_DArbonne'!K36+'5C1A_Madison'!K36+'5C1C_IntlHigh'!K36+'5C3_UnvView'!K36+'5C1F_LCCharter'!K36+'5C1E_LFNO'!K36+'5C1D_NOMMA'!K36+'5C1AE_NobleMinds'!K36+'5C1J_JCFAEast'!K36+'5C1Q_Advantage'!K36+'5C1AF_JCFA-Laf'!K36+'5C1W_Willow'!K36+'5C1Z_LincolnPrep'!K36+'5C1R_Iberville'!K36+'5C1N_Delta'!K36+'5C1S_LCColPrep'!K36+'5C1T_Northeast'!K36+'5C1U_AcadianaRen'!K36+'5C1I_LAKey'!K36+'5C1V_LafRen'!K36+'5C1O_Impact'!K36+'5C2_LAVCA'!K36+'5C1H_Southwest'!K36+'5C1G_JSClark'!K36+'5C1Y_GEOPrep'!K36+'5C1AI_Harmony'!K36+'5C1AJ_Athlos'!K36+'5C1AG_Collegiate'!K36+'5C1M_GEOMidCity'!K36+'5C1AK_NxtGen'!K36+'5C1AL_RedRiver'!K36+'5C1AM_Williams'!K36+'5C1AN_StLandry'!K36</f>
        <v>0</v>
      </c>
      <c r="L36" s="232">
        <f>'5C1B_DArbonne'!L36+'5C1A_Madison'!L36+'5C1C_IntlHigh'!L36+'5C3_UnvView'!L36+'5C1F_LCCharter'!L36+'5C1E_LFNO'!L36+'5C1D_NOMMA'!L36+'5C1AE_NobleMinds'!L36+'5C1J_JCFAEast'!L36+'5C1Q_Advantage'!L36+'5C1AF_JCFA-Laf'!L36+'5C1W_Willow'!L36+'5C1Z_LincolnPrep'!L36+'5C1R_Iberville'!L36+'5C1N_Delta'!L36+'5C1S_LCColPrep'!L36+'5C1T_Northeast'!L36+'5C1U_AcadianaRen'!L36+'5C1I_LAKey'!L36+'5C1V_LafRen'!L36+'5C1O_Impact'!L36+'5C2_LAVCA'!L36+'5C1H_Southwest'!L36+'5C1G_JSClark'!L36+'5C1Y_GEOPrep'!L36+'5C1AI_Harmony'!L36+'5C1AJ_Athlos'!L36+'5C1AG_Collegiate'!L36+'5C1M_GEOMidCity'!L36+'5C1AK_NxtGen'!L36+'5C1AL_RedRiver'!L36+'5C1AM_Williams'!L36+'5C1AN_StLandry'!L36</f>
        <v>0</v>
      </c>
      <c r="M36" s="230">
        <f>'9_Per Pupil Summary'!K35</f>
        <v>4721.6983953055524</v>
      </c>
      <c r="N36" s="231">
        <f>'5C1B_DArbonne'!N36+'5C1A_Madison'!N36+'5C1C_IntlHigh'!N36+'5C3_UnvView'!N36+'5C1F_LCCharter'!N36+'5C1E_LFNO'!N36+'5C1D_NOMMA'!N36+'5C1AE_NobleMinds'!N36+'5C1J_JCFAEast'!N36+'5C1Q_Advantage'!N36+'5C1AF_JCFA-Laf'!N36+'5C1W_Willow'!N36+'5C1Z_LincolnPrep'!N36+'5C1R_Iberville'!N36+'5C1N_Delta'!N36+'5C1S_LCColPrep'!N36+'5C1T_Northeast'!N36+'5C1U_AcadianaRen'!N36+'5C1I_LAKey'!N36+'5C1V_LafRen'!N36+'5C1O_Impact'!N36+'5C2_LAVCA'!N36+'5C1H_Southwest'!N36+'5C1G_JSClark'!N36+'5C1Y_GEOPrep'!N36+'5C1AI_Harmony'!N36+'5C1AJ_Athlos'!N36+'5C1AG_Collegiate'!N36+'5C1M_GEOMidCity'!N36+'5C1AK_NxtGen'!N36+'5C1AL_RedRiver'!N36+'5C1AM_Williams'!N36+'5C1AN_StLandry'!N36</f>
        <v>0</v>
      </c>
      <c r="O36" s="232">
        <f>'5C1B_DArbonne'!O36+'5C1A_Madison'!O36+'5C1C_IntlHigh'!O36+'5C3_UnvView'!O36+'5C1F_LCCharter'!O36+'5C1E_LFNO'!O36+'5C1D_NOMMA'!O36+'5C1AE_NobleMinds'!O36+'5C1J_JCFAEast'!O36+'5C1Q_Advantage'!O36+'5C1AF_JCFA-Laf'!O36+'5C1W_Willow'!O36+'5C1Z_LincolnPrep'!O36+'5C1R_Iberville'!O36+'5C1N_Delta'!O36+'5C1S_LCColPrep'!O36+'5C1T_Northeast'!O36+'5C1U_AcadianaRen'!O36+'5C1I_LAKey'!O36+'5C1V_LafRen'!O36+'5C1O_Impact'!O36+'5C2_LAVCA'!O36+'5C1H_Southwest'!O36+'5C1G_JSClark'!O36+'5C1Y_GEOPrep'!O36+'5C1AI_Harmony'!O36+'5C1AJ_Athlos'!O36+'5C1AG_Collegiate'!O36+'5C1M_GEOMidCity'!O36+'5C1AK_NxtGen'!O36+'5C1AL_RedRiver'!O36+'5C1AM_Williams'!O36+'5C1AN_StLandry'!O36</f>
        <v>0</v>
      </c>
      <c r="P36" s="230">
        <f>'9_Per Pupil Summary'!L35</f>
        <v>1888.6793581222207</v>
      </c>
      <c r="Q36" s="231">
        <f>'5C1B_DArbonne'!Q36+'5C1A_Madison'!Q36+'5C1C_IntlHigh'!Q36+'5C3_UnvView'!Q36+'5C1F_LCCharter'!Q36+'5C1E_LFNO'!Q36+'5C1D_NOMMA'!Q36+'5C1AE_NobleMinds'!Q36+'5C1J_JCFAEast'!Q36+'5C1Q_Advantage'!Q36+'5C1AF_JCFA-Laf'!Q36+'5C1W_Willow'!Q36+'5C1Z_LincolnPrep'!Q36+'5C1R_Iberville'!Q36+'5C1N_Delta'!Q36+'5C1S_LCColPrep'!Q36+'5C1T_Northeast'!Q36+'5C1U_AcadianaRen'!Q36+'5C1I_LAKey'!Q36+'5C1V_LafRen'!Q36+'5C1O_Impact'!Q36+'5C2_LAVCA'!Q36+'5C1H_Southwest'!Q36+'5C1G_JSClark'!Q36+'5C1Y_GEOPrep'!Q36+'5C1AI_Harmony'!Q36+'5C1AJ_Athlos'!Q36+'5C1AG_Collegiate'!Q36+'5C1M_GEOMidCity'!Q36+'5C1AK_NxtGen'!Q36+'5C1AL_RedRiver'!Q36+'5C1AM_Williams'!Q36+'5C1AN_StLandry'!Q36</f>
        <v>0</v>
      </c>
      <c r="R36" s="233">
        <f>'5C1B_DArbonne'!R36+'5C1A_Madison'!R36+'5C1C_IntlHigh'!R36+'5C3_UnvView'!R36+'5C1F_LCCharter'!R36+'5C1E_LFNO'!R36+'5C1D_NOMMA'!R36+'5C1AE_NobleMinds'!R36+'5C1J_JCFAEast'!R36+'5C1Q_Advantage'!R36+'5C1AF_JCFA-Laf'!R36+'5C1W_Willow'!R36+'5C1Z_LincolnPrep'!R36+'5C1R_Iberville'!R36+'5C1N_Delta'!R36+'5C1S_LCColPrep'!R36+'5C1T_Northeast'!R36+'5C1U_AcadianaRen'!R36+'5C1I_LAKey'!R36+'5C1V_LafRen'!R36+'5C1O_Impact'!R36+'5C2_LAVCA'!R36+'5C1H_Southwest'!R36+'5C1G_JSClark'!R36+'5C1Y_GEOPrep'!R36+'5C1AI_Harmony'!R36+'5C1AJ_Athlos'!R36+'5C1AG_Collegiate'!R36+'5C1M_GEOMidCity'!R36+'5C1AK_NxtGen'!R36+'5C1AL_RedRiver'!R36+'5C1AM_Williams'!R36+'5C1AN_StLandry'!R36</f>
        <v>75777</v>
      </c>
      <c r="S36" s="996">
        <f>'5C3_UnvView'!S36+'5C2_LAVCA'!S36</f>
        <v>8419</v>
      </c>
      <c r="T36" s="230">
        <f>'5C1B_DArbonne'!S36+'5C1A_Madison'!S36+'5C1C_IntlHigh'!S36+'5C3_UnvView'!T36+'5C1F_LCCharter'!S36+'5C1E_LFNO'!S36+'5C1D_NOMMA'!S36+'5C1AE_NobleMinds'!S36+'5C1J_JCFAEast'!S36+'5C1Q_Advantage'!S36+'5C1AF_JCFA-Laf'!S36+'5C1W_Willow'!S36+'5C1Z_LincolnPrep'!S36+'5C1R_Iberville'!S36+'5C1N_Delta'!S36+'5C1S_LCColPrep'!S36+'5C1T_Northeast'!S36+'5C1U_AcadianaRen'!S36+'5C1I_LAKey'!S36+'5C1V_LafRen'!S36+'5C1O_Impact'!S36+'5C2_LAVCA'!T36+'5C1H_Southwest'!S36+'5C1G_JSClark'!S36+'5C1Y_GEOPrep'!S36+'5C1AI_Harmony'!S36+'5C1AJ_Athlos'!S36+'5C1AG_Collegiate'!S36+'5C1M_GEOMidCity'!S36+'5C1AK_NxtGen'!S36+'5C1AL_RedRiver'!S36+'5C1AM_Williams'!S36+'5C1AN_StLandry'!S36</f>
        <v>30680</v>
      </c>
      <c r="U36" s="230">
        <f>'5C1B_DArbonne'!T36+'5C1A_Madison'!T36+'5C1C_IntlHigh'!T36+'5C3_UnvView'!U36+'5C1F_LCCharter'!T36+'5C1E_LFNO'!T36+'5C1D_NOMMA'!T36+'5C1AE_NobleMinds'!T36+'5C1J_JCFAEast'!T36+'5C1Q_Advantage'!T36+'5C1AF_JCFA-Laf'!T36+'5C1W_Willow'!T36+'5C1Z_LincolnPrep'!T36+'5C1R_Iberville'!T36+'5C1N_Delta'!T36+'5C1S_LCColPrep'!T36+'5C1T_Northeast'!T36+'5C1U_AcadianaRen'!T36+'5C1I_LAKey'!T36+'5C1V_LafRen'!T36+'5C1O_Impact'!T36+'5C2_LAVCA'!U36+'5C1H_Southwest'!T36+'5C1G_JSClark'!T36+'5C1Y_GEOPrep'!T36+'5C1AI_Harmony'!T36+'5C1AJ_Athlos'!T36+'5C1AG_Collegiate'!T36+'5C1M_GEOMidCity'!T36+'5C1AK_NxtGen'!T36+'5C1AL_RedRiver'!T36+'5C1AM_Williams'!T36+'5C1AN_StLandry'!T36</f>
        <v>0</v>
      </c>
      <c r="V36" s="234">
        <f>'5C1B_DArbonne'!U36+'5C1A_Madison'!U36+'5C1C_IntlHigh'!U36+'5C3_UnvView'!V36+'5C1F_LCCharter'!U36+'5C1E_LFNO'!U36+'5C1D_NOMMA'!U36+'5C1AE_NobleMinds'!U36+'5C1J_JCFAEast'!U36+'5C1Q_Advantage'!U36+'5C1AF_JCFA-Laf'!U36+'5C1W_Willow'!U36+'5C1Z_LincolnPrep'!U36+'5C1R_Iberville'!U36+'5C1N_Delta'!U36+'5C1S_LCColPrep'!U36+'5C1T_Northeast'!U36+'5C1U_AcadianaRen'!U36+'5C1I_LAKey'!U36+'5C1V_LafRen'!U36+'5C1O_Impact'!U36+'5C2_LAVCA'!V36+'5C1H_Southwest'!U36+'5C1G_JSClark'!U36+'5C1Y_GEOPrep'!U36+'5C1AI_Harmony'!U36+'5C1AJ_Athlos'!U36+'5C1AG_Collegiate'!U36+'5C1M_GEOMidCity'!U36+'5C1AK_NxtGen'!U36+'5C1AL_RedRiver'!U36+'5C1AM_Williams'!U36+'5C1AN_StLandry'!U36</f>
        <v>0</v>
      </c>
      <c r="W36" s="233">
        <f>'5C1B_DArbonne'!V36+'5C1A_Madison'!V36+'5C1C_IntlHigh'!V36+'5C3_UnvView'!W36+'5C1F_LCCharter'!V36+'5C1E_LFNO'!V36+'5C1D_NOMMA'!V36+'5C1AE_NobleMinds'!V36+'5C1J_JCFAEast'!V36+'5C1Q_Advantage'!V36+'5C1AF_JCFA-Laf'!V36+'5C1W_Willow'!V36+'5C1Z_LincolnPrep'!V36+'5C1R_Iberville'!V36+'5C1N_Delta'!V36+'5C1S_LCColPrep'!V36+'5C1T_Northeast'!V36+'5C1U_AcadianaRen'!V36+'5C1I_LAKey'!V36+'5C1V_LafRen'!V36+'5C1O_Impact'!V36+'5C2_LAVCA'!W36+'5C1H_Southwest'!V36+'5C1G_JSClark'!V36+'5C1Y_GEOPrep'!V36+'5C1AI_Harmony'!V36+'5C1AJ_Athlos'!V36+'5C1AG_Collegiate'!V36+'5C1M_GEOMidCity'!V36+'5C1AK_NxtGen'!V36+'5C1AL_RedRiver'!V36+'5C1AM_Williams'!V36+'5C1AN_StLandry'!V36</f>
        <v>0</v>
      </c>
      <c r="X36" s="231">
        <f>'5C1B_DArbonne'!W36+'5C1A_Madison'!W36+'5C1C_IntlHigh'!W36+'5C3_UnvView'!X36+'5C1F_LCCharter'!W36+'5C1E_LFNO'!W36+'5C1D_NOMMA'!W36+'5C1AE_NobleMinds'!W36+'5C1J_JCFAEast'!W36+'5C1Q_Advantage'!W36+'5C1AF_JCFA-Laf'!W36+'5C1W_Willow'!W36+'5C1Z_LincolnPrep'!W36+'5C1R_Iberville'!W36+'5C1N_Delta'!W36+'5C1S_LCColPrep'!W36+'5C1T_Northeast'!W36+'5C1U_AcadianaRen'!W36+'5C1I_LAKey'!W36+'5C1V_LafRen'!W36+'5C1O_Impact'!W36+'5C2_LAVCA'!X36+'5C1H_Southwest'!W36+'5C1G_JSClark'!W36+'5C1Y_GEOPrep'!W36+'5C1AI_Harmony'!W36+'5C1AJ_Athlos'!W36+'5C1AG_Collegiate'!W36+'5C1M_GEOMidCity'!W36+'5C1AK_NxtGen'!W36+'5C1AL_RedRiver'!W36+'5C1AM_Williams'!W36+'5C1AN_StLandry'!W36</f>
        <v>0</v>
      </c>
      <c r="Y36" s="233">
        <f>'5C1B_DArbonne'!X36+'5C1A_Madison'!X36+'5C1C_IntlHigh'!X36+'5C3_UnvView'!Y36+'5C1F_LCCharter'!X36+'5C1E_LFNO'!X36+'5C1D_NOMMA'!X36+'5C1AE_NobleMinds'!X36+'5C1J_JCFAEast'!X36+'5C1Q_Advantage'!X36+'5C1AF_JCFA-Laf'!X36+'5C1W_Willow'!X36+'5C1Z_LincolnPrep'!X36+'5C1R_Iberville'!X36+'5C1N_Delta'!X36+'5C1S_LCColPrep'!X36+'5C1T_Northeast'!X36+'5C1U_AcadianaRen'!X36+'5C1I_LAKey'!X36+'5C1V_LafRen'!X36+'5C1O_Impact'!X36+'5C2_LAVCA'!Y36+'5C1H_Southwest'!X36+'5C1G_JSClark'!X36+'5C1Y_GEOPrep'!X36+'5C1AI_Harmony'!X36+'5C1AJ_Athlos'!X36+'5C1AG_Collegiate'!X36+'5C1M_GEOMidCity'!X36+'5C1AK_NxtGen'!X36+'5C1AL_RedRiver'!X36+'5C1AM_Williams'!X36+'5C1AN_StLandry'!X36</f>
        <v>0</v>
      </c>
      <c r="Z36" s="230">
        <f>'5C1B_DArbonne'!Y36+'5C1A_Madison'!Y36+'5C1C_IntlHigh'!Y36+'5C3_UnvView'!Z36+'5C1F_LCCharter'!Y36+'5C1E_LFNO'!Y36+'5C1D_NOMMA'!Y36+'5C1AE_NobleMinds'!Y36+'5C1J_JCFAEast'!Y36+'5C1Q_Advantage'!Y36+'5C1AF_JCFA-Laf'!Y36+'5C1W_Willow'!Y36+'5C1Z_LincolnPrep'!Y36+'5C1R_Iberville'!Y36+'5C1N_Delta'!Y36+'5C1S_LCColPrep'!Y36+'5C1T_Northeast'!Y36+'5C1U_AcadianaRen'!Y36+'5C1I_LAKey'!Y36+'5C1V_LafRen'!Y36+'5C1O_Impact'!Y36+'5C2_LAVCA'!Z36+'5C1H_Southwest'!Y36+'5C1G_JSClark'!Y36+'5C1Y_GEOPrep'!Y36+'5C1AI_Harmony'!Y36+'5C1AJ_Athlos'!Y36+'5C1AG_Collegiate'!Y36+'5C1M_GEOMidCity'!Y36+'5C1AK_NxtGen'!Y36+'5C1AL_RedRiver'!Y36+'5C1AM_Williams'!Y36+'5C1AN_StLandry'!Y36</f>
        <v>0</v>
      </c>
      <c r="AA36" s="233">
        <f>'5C1B_DArbonne'!Z36+'5C1A_Madison'!Z36+'5C1C_IntlHigh'!Z36+'5C3_UnvView'!AA36+'5C1F_LCCharter'!Z36+'5C1E_LFNO'!Z36+'5C1D_NOMMA'!Z36+'5C1AE_NobleMinds'!Z36+'5C1J_JCFAEast'!Z36+'5C1Q_Advantage'!Z36+'5C1AF_JCFA-Laf'!Z36+'5C1W_Willow'!Z36+'5C1Z_LincolnPrep'!Z36+'5C1R_Iberville'!Z36+'5C1N_Delta'!Z36+'5C1S_LCColPrep'!Z36+'5C1T_Northeast'!Z36+'5C1U_AcadianaRen'!Z36+'5C1I_LAKey'!Z36+'5C1V_LafRen'!Z36+'5C1O_Impact'!Z36+'5C2_LAVCA'!AA36+'5C1H_Southwest'!Z36+'5C1G_JSClark'!Z36+'5C1Y_GEOPrep'!Z36+'5C1AI_Harmony'!Z36+'5C1AJ_Athlos'!Z36+'5C1AG_Collegiate'!Z36+'5C1M_GEOMidCity'!Z36+'5C1AK_NxtGen'!Z36+'5C1AL_RedRiver'!Z36+'5C1AM_Williams'!Z36+'5C1AN_StLandry'!Z36</f>
        <v>0</v>
      </c>
      <c r="AB36" s="236">
        <f>'5C1B_DArbonne'!AA36+'5C1A_Madison'!AA36+'5C1C_IntlHigh'!AA36+'5C3_UnvView'!AB36+'5C1F_LCCharter'!AA36+'5C1E_LFNO'!AA36+'5C1D_NOMMA'!AA36+'5C1AE_NobleMinds'!AA36+'5C1J_JCFAEast'!AA36+'5C1Q_Advantage'!AA36+'5C1AF_JCFA-Laf'!AA36+'5C1W_Willow'!AA36+'5C1Z_LincolnPrep'!AA36+'5C1R_Iberville'!AA36+'5C1N_Delta'!AA36+'5C1S_LCColPrep'!AA36+'5C1T_Northeast'!AA36+'5C1U_AcadianaRen'!AA36+'5C1I_LAKey'!AA36+'5C1V_LafRen'!AA36+'5C1O_Impact'!AA36+'5C2_LAVCA'!AB36+'5C1H_Southwest'!AA36+'5C1G_JSClark'!AA36+'5C1Y_GEOPrep'!AA36+'5C1AI_Harmony'!AA36+'5C1AJ_Athlos'!AA36+'5C1AG_Collegiate'!AA36+'5C1M_GEOMidCity'!AA36+'5C1AK_NxtGen'!AA36+'5C1AL_RedRiver'!AA36+'5C1AM_Williams'!AA36+'5C1AN_StLandry'!AA36</f>
        <v>0</v>
      </c>
      <c r="AC36" s="230">
        <f>'5C1B_DArbonne'!AB36+'5C1A_Madison'!AB36+'5C1C_IntlHigh'!AB36+'5C3_UnvView'!AC36+'5C1F_LCCharter'!AB36+'5C1E_LFNO'!AB36+'5C1D_NOMMA'!AB36+'5C1AE_NobleMinds'!AB36+'5C1J_JCFAEast'!AB36+'5C1Q_Advantage'!AB36+'5C1AF_JCFA-Laf'!AB36+'5C1W_Willow'!AB36+'5C1Z_LincolnPrep'!AB36+'5C1R_Iberville'!AB36+'5C1N_Delta'!AB36+'5C1S_LCColPrep'!AB36+'5C1T_Northeast'!AB36+'5C1U_AcadianaRen'!AB36+'5C1I_LAKey'!AB36+'5C1V_LafRen'!AB36+'5C1O_Impact'!AB36+'5C2_LAVCA'!AC36+'5C1H_Southwest'!AB36+'5C1G_JSClark'!AB36+'5C1Y_GEOPrep'!AB36+'5C1AI_Harmony'!AB36+'5C1AJ_Athlos'!AB36+'5C1AG_Collegiate'!AB36+'5C1M_GEOMidCity'!AB36+'5C1AK_NxtGen'!AB36+'5C1AL_RedRiver'!AB36+'5C1AM_Williams'!AB36+'5C1AN_StLandry'!AB36</f>
        <v>0</v>
      </c>
      <c r="AD36" s="237">
        <f>'5C1B_DArbonne'!AC36+'5C1A_Madison'!AC36+'5C1C_IntlHigh'!AC36+'5C3_UnvView'!AD36+'5C1F_LCCharter'!AC36+'5C1E_LFNO'!AC36+'5C1D_NOMMA'!AC36+'5C1AE_NobleMinds'!AC36+'5C1J_JCFAEast'!AC36+'5C1Q_Advantage'!AC36+'5C1AF_JCFA-Laf'!AC36+'5C1W_Willow'!AC36+'5C1Z_LincolnPrep'!AC36+'5C1R_Iberville'!AC36+'5C1N_Delta'!AC36+'5C1S_LCColPrep'!AC36+'5C1T_Northeast'!AC36+'5C1U_AcadianaRen'!AC36+'5C1I_LAKey'!AC36+'5C1V_LafRen'!AC36+'5C1O_Impact'!AC36+'5C2_LAVCA'!AD36+'5C1H_Southwest'!AC36+'5C1G_JSClark'!AC36+'5C1Y_GEOPrep'!AC36+'5C1AI_Harmony'!AC36+'5C1AJ_Athlos'!AC36+'5C1AG_Collegiate'!AC36+'5C1M_GEOMidCity'!AC36+'5C1AK_NxtGen'!AC36+'5C1AL_RedRiver'!AC36+'5C1AM_Williams'!AC36+'5C1AN_StLandry'!AC36</f>
        <v>0</v>
      </c>
      <c r="AE36" s="237">
        <f>'5C1B_DArbonne'!AD36+'5C1A_Madison'!AD36+'5C1C_IntlHigh'!AD36+'5C3_UnvView'!AE36+'5C1F_LCCharter'!AD36+'5C1E_LFNO'!AD36+'5C1D_NOMMA'!AD36+'5C1AE_NobleMinds'!AD36+'5C1J_JCFAEast'!AD36+'5C1Q_Advantage'!AD36+'5C1AF_JCFA-Laf'!AD36+'5C1W_Willow'!AD36+'5C1Z_LincolnPrep'!AD36+'5C1R_Iberville'!AD36+'5C1N_Delta'!AD36+'5C1S_LCColPrep'!AD36+'5C1T_Northeast'!AD36+'5C1U_AcadianaRen'!AD36+'5C1I_LAKey'!AD36+'5C1V_LafRen'!AD36+'5C1O_Impact'!AD36+'5C2_LAVCA'!AE36+'5C1H_Southwest'!AD36+'5C1G_JSClark'!AD36+'5C1Y_GEOPrep'!AD36+'5C1AI_Harmony'!AD36+'5C1AJ_Athlos'!AD36+'5C1AG_Collegiate'!AD36+'5C1M_GEOMidCity'!AD36+'5C1AK_NxtGen'!AD36+'5C1AL_RedRiver'!AD36+'5C1AM_Williams'!AD36+'5C1AN_StLandry'!AD36</f>
        <v>0</v>
      </c>
      <c r="AF36" s="238">
        <f>'9_Per Pupil Summary'!N35</f>
        <v>4840</v>
      </c>
      <c r="AG36" s="239">
        <f>'5C1B_DArbonne'!AF36+'5C1A_Madison'!AF36+'5C1C_IntlHigh'!AF36+'5C3_UnvView'!AG36+'5C1F_LCCharter'!AF36+'5C1E_LFNO'!AF36+'5C1D_NOMMA'!AF36+'5C1AE_NobleMinds'!AF36+'5C1J_JCFAEast'!AF36+'5C1Q_Advantage'!AF36+'5C1AF_JCFA-Laf'!AF36+'5C1W_Willow'!AF36+'5C1Z_LincolnPrep'!AF36+'5C1R_Iberville'!AF36+'5C1N_Delta'!AF36+'5C1S_LCColPrep'!AF36+'5C1T_Northeast'!AF36+'5C1U_AcadianaRen'!AF36+'5C1I_LAKey'!AF36+'5C1V_LafRen'!AF36+'5C1O_Impact'!AF36+'5C2_LAVCA'!AG36+'5C1H_Southwest'!AF36+'5C1G_JSClark'!AF36+'5C1Y_GEOPrep'!AF36+'5C1AI_Harmony'!AF36+'5C1AJ_Athlos'!AF36+'5C1AG_Collegiate'!AF36+'5C1M_GEOMidCity'!AF36+'5C1AK_NxtGen'!AF36+'5C1AL_RedRiver'!AF36+'5C1AM_Williams'!AF36+'5C1AN_StLandry'!AF36</f>
        <v>0</v>
      </c>
      <c r="AH36" s="229">
        <f>'5C1B_DArbonne'!AG36+'5C1A_Madison'!AG36+'5C1C_IntlHigh'!AG36+'5C3_UnvView'!AH36+'5C1F_LCCharter'!AG36+'5C1E_LFNO'!AG36+'5C1D_NOMMA'!AG36+'5C1AE_NobleMinds'!AG36+'5C1J_JCFAEast'!AG36+'5C1Q_Advantage'!AG36+'5C1AF_JCFA-Laf'!AG36+'5C1W_Willow'!AG36+'5C1Z_LincolnPrep'!AG36+'5C1R_Iberville'!AG36+'5C1N_Delta'!AG36+'5C1S_LCColPrep'!AG36+'5C1T_Northeast'!AG36+'5C1U_AcadianaRen'!AG36+'5C1I_LAKey'!AG36+'5C1V_LafRen'!AG36+'5C1O_Impact'!AG36+'5C2_LAVCA'!AH36+'5C1H_Southwest'!AG36+'5C1G_JSClark'!AG36+'5C1Y_GEOPrep'!AG36+'5C1AI_Harmony'!AG36+'5C1AJ_Athlos'!AG36+'5C1AG_Collegiate'!AG36+'5C1M_GEOMidCity'!AG36+'5C1AK_NxtGen'!AG36+'5C1AL_RedRiver'!AG36+'5C1AM_Williams'!AG36+'5C1AN_StLandry'!AG36</f>
        <v>0</v>
      </c>
      <c r="AI36" s="238">
        <f>'5C1B_DArbonne'!AH36+'5C1A_Madison'!AH36+'5C1C_IntlHigh'!AH36+'5C3_UnvView'!AI36+'5C1F_LCCharter'!AH36+'5C1E_LFNO'!AH36+'5C1D_NOMMA'!AH36+'5C1AE_NobleMinds'!AH36+'5C1J_JCFAEast'!AH36+'5C1Q_Advantage'!AH36+'5C1AF_JCFA-Laf'!AH36+'5C1W_Willow'!AH36+'5C1Z_LincolnPrep'!AH36+'5C1R_Iberville'!AH36+'5C1N_Delta'!AH36+'5C1S_LCColPrep'!AH36+'5C1T_Northeast'!AH36+'5C1U_AcadianaRen'!AH36+'5C1I_LAKey'!AH36+'5C1V_LafRen'!AH36+'5C1O_Impact'!AH36+'5C2_LAVCA'!AI36+'5C1H_Southwest'!AH36+'5C1G_JSClark'!AH36+'5C1Y_GEOPrep'!AH36+'5C1AI_Harmony'!AH36+'5C1AJ_Athlos'!AH36+'5C1AG_Collegiate'!AH36+'5C1M_GEOMidCity'!AH36+'5C1AK_NxtGen'!AH36+'5C1AL_RedRiver'!AH36+'5C1AM_Williams'!AH36+'5C1AN_StLandry'!AH36</f>
        <v>0</v>
      </c>
      <c r="AJ36" s="229">
        <f>'5C1B_DArbonne'!AI36+'5C1A_Madison'!AI36+'5C1C_IntlHigh'!AI36+'5C3_UnvView'!AJ36+'5C1F_LCCharter'!AI36+'5C1E_LFNO'!AI36+'5C1D_NOMMA'!AI36+'5C1AE_NobleMinds'!AI36+'5C1J_JCFAEast'!AI36+'5C1Q_Advantage'!AI36+'5C1AF_JCFA-Laf'!AI36+'5C1W_Willow'!AI36+'5C1Z_LincolnPrep'!AI36+'5C1R_Iberville'!AI36+'5C1N_Delta'!AI36+'5C1S_LCColPrep'!AI36+'5C1T_Northeast'!AI36+'5C1U_AcadianaRen'!AI36+'5C1I_LAKey'!AI36+'5C1V_LafRen'!AI36+'5C1O_Impact'!AI36+'5C2_LAVCA'!AJ36+'5C1H_Southwest'!AI36+'5C1G_JSClark'!AI36+'5C1Y_GEOPrep'!AI36+'5C1AI_Harmony'!AI36+'5C1AJ_Athlos'!AI36+'5C1AG_Collegiate'!AI36+'5C1M_GEOMidCity'!AI36+'5C1AK_NxtGen'!AI36+'5C1AL_RedRiver'!AI36+'5C1AM_Williams'!AI36+'5C1AN_StLandry'!AI36</f>
        <v>0</v>
      </c>
      <c r="AK36" s="240">
        <f>'5C1B_DArbonne'!AJ36+'5C1A_Madison'!AJ36+'5C1C_IntlHigh'!AJ36+'5C3_UnvView'!AK36+'5C1F_LCCharter'!AJ36+'5C1E_LFNO'!AJ36+'5C1D_NOMMA'!AJ36+'5C1AE_NobleMinds'!AJ36+'5C1J_JCFAEast'!AJ36+'5C1Q_Advantage'!AJ36+'5C1AF_JCFA-Laf'!AJ36+'5C1W_Willow'!AJ36+'5C1Z_LincolnPrep'!AJ36+'5C1R_Iberville'!AJ36+'5C1N_Delta'!AJ36+'5C1S_LCColPrep'!AJ36+'5C1T_Northeast'!AJ36+'5C1U_AcadianaRen'!AJ36+'5C1I_LAKey'!AJ36+'5C1V_LafRen'!AJ36+'5C1O_Impact'!AJ36+'5C2_LAVCA'!AK36+'5C1H_Southwest'!AJ36+'5C1G_JSClark'!AJ36+'5C1Y_GEOPrep'!AJ36+'5C1AI_Harmony'!AJ36+'5C1AJ_Athlos'!AJ36+'5C1AG_Collegiate'!AJ36+'5C1M_GEOMidCity'!AJ36+'5C1AK_NxtGen'!AJ36+'5C1AL_RedRiver'!AJ36+'5C1AM_Williams'!AJ36+'5C1AN_StLandry'!AJ36</f>
        <v>0</v>
      </c>
      <c r="AL36" s="241">
        <f>'5C1B_DArbonne'!AK36+'5C1A_Madison'!AK36+'5C1C_IntlHigh'!AK36+'5C3_UnvView'!AL36+'5C1F_LCCharter'!AK36+'5C1E_LFNO'!AK36+'5C1D_NOMMA'!AK36+'5C1AE_NobleMinds'!AK36+'5C1J_JCFAEast'!AK36+'5C1Q_Advantage'!AK36+'5C1AF_JCFA-Laf'!AK36+'5C1W_Willow'!AK36+'5C1Z_LincolnPrep'!AK36+'5C1R_Iberville'!AK36+'5C1N_Delta'!AK36+'5C1S_LCColPrep'!AK36+'5C1T_Northeast'!AK36+'5C1U_AcadianaRen'!AK36+'5C1I_LAKey'!AK36+'5C1V_LafRen'!AK36+'5C1O_Impact'!AK36+'5C2_LAVCA'!AL36+'5C1H_Southwest'!AK36+'5C1G_JSClark'!AK36+'5C1Y_GEOPrep'!AK36+'5C1AI_Harmony'!AK36+'5C1AJ_Athlos'!AK36+'5C1AG_Collegiate'!AK36+'5C1M_GEOMidCity'!AK36+'5C1AK_NxtGen'!AK36+'5C1AL_RedRiver'!AK36+'5C1AM_Williams'!AK36+'5C1AN_StLandry'!AK36</f>
        <v>0</v>
      </c>
      <c r="AM36" s="239">
        <f>'5C1B_DArbonne'!AL36+'5C1A_Madison'!AL36+'5C1C_IntlHigh'!AL36+'5C3_UnvView'!AM36+'5C1F_LCCharter'!AL36+'5C1E_LFNO'!AL36+'5C1D_NOMMA'!AL36+'5C1AE_NobleMinds'!AL36+'5C1J_JCFAEast'!AL36+'5C1Q_Advantage'!AL36+'5C1AF_JCFA-Laf'!AL36+'5C1W_Willow'!AL36+'5C1Z_LincolnPrep'!AL36+'5C1R_Iberville'!AL36+'5C1N_Delta'!AL36+'5C1S_LCColPrep'!AL36+'5C1T_Northeast'!AL36+'5C1U_AcadianaRen'!AL36+'5C1I_LAKey'!AL36+'5C1V_LafRen'!AL36+'5C1O_Impact'!AL36+'5C2_LAVCA'!AM36+'5C1H_Southwest'!AL36+'5C1G_JSClark'!AL36+'5C1Y_GEOPrep'!AL36+'5C1AI_Harmony'!AL36+'5C1AJ_Athlos'!AL36+'5C1AG_Collegiate'!AL36+'5C1M_GEOMidCity'!AL36+'5C1AK_NxtGen'!AL36+'5C1AL_RedRiver'!AL36+'5C1AM_Williams'!AL36+'5C1AN_StLandry'!AL36</f>
        <v>89540</v>
      </c>
      <c r="AN36" s="242">
        <f>'5C1B_DArbonne'!AM36+'5C1A_Madison'!AM36+'5C1C_IntlHigh'!AM36+'5C3_UnvView'!AN36+'5C1F_LCCharter'!AM36+'5C1E_LFNO'!AM36+'5C1D_NOMMA'!AM36+'5C1AE_NobleMinds'!AM36+'5C1J_JCFAEast'!AM36+'5C1Q_Advantage'!AM36+'5C1AF_JCFA-Laf'!AM36+'5C1W_Willow'!AM36+'5C1Z_LincolnPrep'!AM36+'5C1R_Iberville'!AM36+'5C1N_Delta'!AM36+'5C1S_LCColPrep'!AM36+'5C1T_Northeast'!AM36+'5C1U_AcadianaRen'!AM36+'5C1I_LAKey'!AM36+'5C1V_LafRen'!AM36+'5C1O_Impact'!AM36+'5C2_LAVCA'!AN36+'5C1H_Southwest'!AM36+'5C1G_JSClark'!AM36+'5C1Y_GEOPrep'!AM36+'5C1AI_Harmony'!AM36+'5C1AJ_Athlos'!AM36+'5C1AG_Collegiate'!AM36+'5C1M_GEOMidCity'!AM36+'5C1AK_NxtGen'!AM36+'5C1AL_RedRiver'!AM36+'5C1AM_Williams'!AM36+'5C1AN_StLandry'!AM36</f>
        <v>-218</v>
      </c>
      <c r="AO36" s="239">
        <f>'5C1B_DArbonne'!AN36+'5C1A_Madison'!AN36+'5C1C_IntlHigh'!AN36+'5C3_UnvView'!AO36+'5C1F_LCCharter'!AN36+'5C1E_LFNO'!AN36+'5C1D_NOMMA'!AN36+'5C1AE_NobleMinds'!AN36+'5C1J_JCFAEast'!AN36+'5C1Q_Advantage'!AN36+'5C1AF_JCFA-Laf'!AN36+'5C1W_Willow'!AN36+'5C1Z_LincolnPrep'!AN36+'5C1R_Iberville'!AN36+'5C1N_Delta'!AN36+'5C1S_LCColPrep'!AN36+'5C1T_Northeast'!AN36+'5C1U_AcadianaRen'!AN36+'5C1I_LAKey'!AN36+'5C1V_LafRen'!AN36+'5C1O_Impact'!AN36+'5C2_LAVCA'!AO36+'5C1H_Southwest'!AN36+'5C1G_JSClark'!AN36+'5C1Y_GEOPrep'!AN36+'5C1AI_Harmony'!AN36+'5C1AJ_Athlos'!AN36+'5C1AG_Collegiate'!AN36+'5C1M_GEOMidCity'!AN36+'5C1AK_NxtGen'!AN36+'5C1AL_RedRiver'!AN36+'5C1AM_Williams'!AN36+'5C1AN_StLandry'!AN36</f>
        <v>0</v>
      </c>
      <c r="AP36" s="240">
        <f>'5C1B_DArbonne'!AO36+'5C1A_Madison'!AO36+'5C1C_IntlHigh'!AO36+'5C3_UnvView'!AP36+'5C1F_LCCharter'!AO36+'5C1E_LFNO'!AO36+'5C1D_NOMMA'!AO36+'5C1AE_NobleMinds'!AO36+'5C1J_JCFAEast'!AO36+'5C1Q_Advantage'!AO36+'5C1AF_JCFA-Laf'!AO36+'5C1W_Willow'!AO36+'5C1Z_LincolnPrep'!AO36+'5C1R_Iberville'!AO36+'5C1N_Delta'!AO36+'5C1S_LCColPrep'!AO36+'5C1T_Northeast'!AO36+'5C1U_AcadianaRen'!AO36+'5C1I_LAKey'!AO36+'5C1V_LafRen'!AO36+'5C1O_Impact'!AO36+'5C2_LAVCA'!AP36+'5C1H_Southwest'!AO36+'5C1G_JSClark'!AO36+'5C1Y_GEOPrep'!AO36+'5C1AI_Harmony'!AO36+'5C1AJ_Athlos'!AO36+'5C1AG_Collegiate'!AO36+'5C1M_GEOMidCity'!AO36+'5C1AK_NxtGen'!AO36+'5C1AL_RedRiver'!AO36+'5C1AM_Williams'!AO36+'5C1AN_StLandry'!AO36</f>
        <v>-2242</v>
      </c>
      <c r="AQ36" s="239">
        <f>'5C1B_DArbonne'!AP36+'5C1A_Madison'!AP36+'5C1C_IntlHigh'!AP36+'5C3_UnvView'!AQ36+'5C1F_LCCharter'!AP36+'5C1E_LFNO'!AP36+'5C1D_NOMMA'!AP36+'5C1AE_NobleMinds'!AP36+'5C1J_JCFAEast'!AP36+'5C1Q_Advantage'!AP36+'5C1AF_JCFA-Laf'!AP36+'5C1W_Willow'!AP36+'5C1Z_LincolnPrep'!AP36+'5C1R_Iberville'!AP36+'5C1N_Delta'!AP36+'5C1S_LCColPrep'!AP36+'5C1T_Northeast'!AP36+'5C1U_AcadianaRen'!AP36+'5C1I_LAKey'!AP36+'5C1V_LafRen'!AP36+'5C1O_Impact'!AP36+'5C2_LAVCA'!AQ36+'5C1H_Southwest'!AP36+'5C1G_JSClark'!AP36+'5C1Y_GEOPrep'!AP36+'5C1AI_Harmony'!AP36+'5C1AJ_Athlos'!AP36+'5C1AG_Collegiate'!AP36+'5C1M_GEOMidCity'!AP36+'5C1AK_NxtGen'!AP36+'5C1AL_RedRiver'!AP36+'5C1AM_Williams'!AP36+'5C1AN_StLandry'!AP36</f>
        <v>84660</v>
      </c>
      <c r="AR36" s="240">
        <f>'5C1B_DArbonne'!AQ36+'5C1A_Madison'!AQ36+'5C1C_IntlHigh'!AQ36+'5C3_UnvView'!AR36+'5C1F_LCCharter'!AQ36+'5C1E_LFNO'!AQ36+'5C1D_NOMMA'!AQ36+'5C1AE_NobleMinds'!AQ36+'5C1J_JCFAEast'!AQ36+'5C1Q_Advantage'!AQ36+'5C1AF_JCFA-Laf'!AQ36+'5C1W_Willow'!AQ36+'5C1Z_LincolnPrep'!AQ36+'5C1R_Iberville'!AQ36+'5C1N_Delta'!AQ36+'5C1S_LCColPrep'!AQ36+'5C1T_Northeast'!AQ36+'5C1U_AcadianaRen'!AQ36+'5C1I_LAKey'!AQ36+'5C1V_LafRen'!AQ36+'5C1O_Impact'!AQ36+'5C2_LAVCA'!AR36+'5C1H_Southwest'!AQ36+'5C1G_JSClark'!AQ36+'5C1Y_GEOPrep'!AQ36+'5C1AI_Harmony'!AQ36+'5C1AJ_Athlos'!AQ36+'5C1AG_Collegiate'!AQ36+'5C1M_GEOMidCity'!AQ36+'5C1AK_NxtGen'!AQ36+'5C1AL_RedRiver'!AQ36+'5C1AM_Williams'!AQ36+'5C1AN_StLandry'!AQ36</f>
        <v>0</v>
      </c>
      <c r="AS36" s="240">
        <f>'5C1B_DArbonne'!AR36+'5C1A_Madison'!AR36+'5C1C_IntlHigh'!AR36+'5C3_UnvView'!AS36+'5C1F_LCCharter'!AR36+'5C1E_LFNO'!AR36+'5C1D_NOMMA'!AR36+'5C1AE_NobleMinds'!AR36+'5C1J_JCFAEast'!AR36+'5C1Q_Advantage'!AR36+'5C1AF_JCFA-Laf'!AR36+'5C1W_Willow'!AR36+'5C1Z_LincolnPrep'!AR36+'5C1R_Iberville'!AR36+'5C1N_Delta'!AR36+'5C1S_LCColPrep'!AR36+'5C1T_Northeast'!AR36+'5C1U_AcadianaRen'!AR36+'5C1I_LAKey'!AR36+'5C1V_LafRen'!AR36+'5C1O_Impact'!AR36+'5C2_LAVCA'!AS36+'5C1H_Southwest'!AR36+'5C1G_JSClark'!AR36+'5C1Y_GEOPrep'!AR36+'5C1AI_Harmony'!AR36+'5C1AJ_Athlos'!AR36+'5C1AG_Collegiate'!AR36+'5C1M_GEOMidCity'!AR36+'5C1AK_NxtGen'!AR36+'5C1AL_RedRiver'!AR36+'5C1AM_Williams'!AR36+'5C1AN_StLandry'!AR36</f>
        <v>0</v>
      </c>
      <c r="AT36" s="239">
        <f>'5C1B_DArbonne'!AS36+'5C1A_Madison'!AS36+'5C1C_IntlHigh'!AS36+'5C3_UnvView'!AT36+'5C1F_LCCharter'!AS36+'5C1E_LFNO'!AS36+'5C1D_NOMMA'!AS36+'5C1AE_NobleMinds'!AS36+'5C1J_JCFAEast'!AS36+'5C1Q_Advantage'!AS36+'5C1AF_JCFA-Laf'!AS36+'5C1W_Willow'!AS36+'5C1Z_LincolnPrep'!AS36+'5C1R_Iberville'!AS36+'5C1N_Delta'!AS36+'5C1S_LCColPrep'!AS36+'5C1T_Northeast'!AS36+'5C1U_AcadianaRen'!AS36+'5C1I_LAKey'!AS36+'5C1V_LafRen'!AS36+'5C1O_Impact'!AS36+'5C2_LAVCA'!AT36+'5C1H_Southwest'!AS36+'5C1G_JSClark'!AS36+'5C1Y_GEOPrep'!AS36+'5C1AI_Harmony'!AS36+'5C1AJ_Athlos'!AS36+'5C1AG_Collegiate'!AS36+'5C1M_GEOMidCity'!AS36+'5C1AK_NxtGen'!AS36+'5C1AL_RedRiver'!AS36+'5C1AM_Williams'!AS36+'5C1AN_StLandry'!AS36</f>
        <v>11631</v>
      </c>
      <c r="AU36" s="804">
        <f t="shared" si="2"/>
        <v>84660</v>
      </c>
      <c r="AV36" s="805">
        <f t="shared" si="3"/>
        <v>11631</v>
      </c>
      <c r="AW36" s="231">
        <f>'5C1B_DArbonne'!AV36+'5C1A_Madison'!AV36+'5C1C_IntlHigh'!AV36+'5C3_UnvView'!AW36+'5C1F_LCCharter'!AV36+'5C1E_LFNO'!AV36+'5C1D_NOMMA'!AV36+'5C1AE_NobleMinds'!AV36+'5C1J_JCFAEast'!AV36+'5C1Q_Advantage'!AV36+'5C1AF_JCFA-Laf'!AV36+'5C1W_Willow'!AV36+'5C1Z_LincolnPrep'!AV36+'5C1R_Iberville'!AV36+'5C1N_Delta'!AV36+'5C1S_LCColPrep'!AV36+'5C1T_Northeast'!AV36+'5C1U_AcadianaRen'!AV36+'5C1I_LAKey'!AV36+'5C1V_LafRen'!AV36+'5C1O_Impact'!AV36+'5C2_LAVCA'!AW36+'5C1H_Southwest'!AV36+'5C1G_JSClark'!AV36+'5C1Y_GEOPrep'!AV36+'5C1AI_Harmony'!AV36+'5C1AJ_Athlos'!AV36+'5C1AG_Collegiate'!AV36+'5C1M_GEOMidCity'!AV36+'5C1AK_NxtGen'!AV36+'5C1AL_RedRiver'!AV36+'5C1AM_Williams'!AV36+'5C1AN_StLandry'!AV36</f>
        <v>224</v>
      </c>
      <c r="AX36" s="231"/>
      <c r="AY36" s="231">
        <f t="shared" si="4"/>
        <v>224</v>
      </c>
    </row>
    <row r="37" spans="1:51" ht="16.149999999999999" customHeight="1" x14ac:dyDescent="0.2">
      <c r="A37" s="420">
        <v>31</v>
      </c>
      <c r="B37" s="197" t="s">
        <v>35</v>
      </c>
      <c r="C37" s="198">
        <f>'5C1B_DArbonne'!C37+'5C1A_Madison'!C37+'5C1C_IntlHigh'!C37+'5C3_UnvView'!C37+'5C1F_LCCharter'!C37+'5C1E_LFNO'!C37+'5C1D_NOMMA'!C37+'5C1AE_NobleMinds'!C37+'5C1J_JCFAEast'!C37+'5C1Q_Advantage'!C37+'5C1AF_JCFA-Laf'!C37+'5C1W_Willow'!C37+'5C1Z_LincolnPrep'!C37+'5C1R_Iberville'!C37+'5C1N_Delta'!C37+'5C1S_LCColPrep'!C37+'5C1T_Northeast'!C37+'5C1U_AcadianaRen'!C37+'5C1I_LAKey'!C37+'5C1V_LafRen'!C37+'5C1O_Impact'!C37+'5C2_LAVCA'!C37+'5C1H_Southwest'!C37+'5C1G_JSClark'!C37+'5C1Y_GEOPrep'!C37+'5C1AI_Harmony'!C37+'5C1AJ_Athlos'!C37+'5C1AG_Collegiate'!C37+'5C1M_GEOMidCity'!C37+'5C1AK_NxtGen'!C37+'5C1AL_RedRiver'!C37+'5C1AM_Williams'!C37+'5C1AN_StLandry'!C37</f>
        <v>0</v>
      </c>
      <c r="D37" s="199">
        <f>'9_Per Pupil Summary'!H36</f>
        <v>4124.2881704215461</v>
      </c>
      <c r="E37" s="200">
        <f>'5C1B_DArbonne'!E37+'5C1A_Madison'!E37+'5C1C_IntlHigh'!E37+'5C3_UnvView'!E37+'5C1F_LCCharter'!E37+'5C1E_LFNO'!E37+'5C1D_NOMMA'!E37+'5C1AE_NobleMinds'!E37+'5C1J_JCFAEast'!E37+'5C1Q_Advantage'!E37+'5C1AF_JCFA-Laf'!E37+'5C1W_Willow'!E37+'5C1Z_LincolnPrep'!E37+'5C1R_Iberville'!E37+'5C1N_Delta'!E37+'5C1S_LCColPrep'!E37+'5C1T_Northeast'!E37+'5C1U_AcadianaRen'!E37+'5C1I_LAKey'!E37+'5C1V_LafRen'!E37+'5C1O_Impact'!E37+'5C2_LAVCA'!E37+'5C1H_Southwest'!E37+'5C1G_JSClark'!E37+'5C1Y_GEOPrep'!E37+'5C1AI_Harmony'!E37+'5C1AJ_Athlos'!E37+'5C1AG_Collegiate'!E37+'5C1M_GEOMidCity'!E37+'5C1AK_NxtGen'!E37+'5C1AL_RedRiver'!E37+'5C1AM_Williams'!E37+'5C1AN_StLandry'!E37</f>
        <v>0</v>
      </c>
      <c r="F37" s="201">
        <f>'5C1B_DArbonne'!F37+'5C1A_Madison'!F37+'5C1C_IntlHigh'!F37+'5C3_UnvView'!F37+'5C1F_LCCharter'!F37+'5C1E_LFNO'!F37+'5C1D_NOMMA'!F37+'5C1AE_NobleMinds'!F37+'5C1J_JCFAEast'!F37+'5C1Q_Advantage'!F37+'5C1AF_JCFA-Laf'!F37+'5C1W_Willow'!F37+'5C1Z_LincolnPrep'!F37+'5C1R_Iberville'!F37+'5C1N_Delta'!F37+'5C1S_LCColPrep'!F37+'5C1T_Northeast'!F37+'5C1U_AcadianaRen'!F37+'5C1I_LAKey'!F37+'5C1V_LafRen'!F37+'5C1O_Impact'!F37+'5C2_LAVCA'!F37+'5C1H_Southwest'!F37+'5C1G_JSClark'!F37+'5C1Y_GEOPrep'!F37+'5C1AI_Harmony'!F37+'5C1AJ_Athlos'!F37+'5C1AG_Collegiate'!F37+'5C1M_GEOMidCity'!F37+'5C1AK_NxtGen'!F37+'5C1AL_RedRiver'!F37+'5C1AM_Williams'!F37+'5C1AN_StLandry'!F37</f>
        <v>0</v>
      </c>
      <c r="G37" s="199">
        <f>'9_Per Pupil Summary'!I36</f>
        <v>563.00218993937403</v>
      </c>
      <c r="H37" s="200">
        <f>'5C1B_DArbonne'!H37+'5C1A_Madison'!H37+'5C1C_IntlHigh'!H37+'5C3_UnvView'!H37+'5C1F_LCCharter'!H37+'5C1E_LFNO'!H37+'5C1D_NOMMA'!H37+'5C1AE_NobleMinds'!H37+'5C1J_JCFAEast'!H37+'5C1Q_Advantage'!H37+'5C1AF_JCFA-Laf'!H37+'5C1W_Willow'!H37+'5C1Z_LincolnPrep'!H37+'5C1R_Iberville'!H37+'5C1N_Delta'!H37+'5C1S_LCColPrep'!H37+'5C1T_Northeast'!H37+'5C1U_AcadianaRen'!H37+'5C1I_LAKey'!H37+'5C1V_LafRen'!H37+'5C1O_Impact'!H37+'5C2_LAVCA'!H37+'5C1H_Southwest'!H37+'5C1G_JSClark'!H37+'5C1Y_GEOPrep'!H37+'5C1AI_Harmony'!H37+'5C1AJ_Athlos'!H37+'5C1AG_Collegiate'!H37+'5C1M_GEOMidCity'!H37+'5C1AK_NxtGen'!H37+'5C1AL_RedRiver'!H37+'5C1AM_Williams'!H37+'5C1AN_StLandry'!H37</f>
        <v>0</v>
      </c>
      <c r="I37" s="201">
        <f>'5C1B_DArbonne'!I37+'5C1A_Madison'!I37+'5C1C_IntlHigh'!I37+'5C3_UnvView'!I37+'5C1F_LCCharter'!I37+'5C1E_LFNO'!I37+'5C1D_NOMMA'!I37+'5C1AE_NobleMinds'!I37+'5C1J_JCFAEast'!I37+'5C1Q_Advantage'!I37+'5C1AF_JCFA-Laf'!I37+'5C1W_Willow'!I37+'5C1Z_LincolnPrep'!I37+'5C1R_Iberville'!I37+'5C1N_Delta'!I37+'5C1S_LCColPrep'!I37+'5C1T_Northeast'!I37+'5C1U_AcadianaRen'!I37+'5C1I_LAKey'!I37+'5C1V_LafRen'!I37+'5C1O_Impact'!I37+'5C2_LAVCA'!I37+'5C1H_Southwest'!I37+'5C1G_JSClark'!I37+'5C1Y_GEOPrep'!I37+'5C1AI_Harmony'!I37+'5C1AJ_Athlos'!I37+'5C1AG_Collegiate'!I37+'5C1M_GEOMidCity'!I37+'5C1AK_NxtGen'!I37+'5C1AL_RedRiver'!I37+'5C1AM_Williams'!I37+'5C1AN_StLandry'!I37</f>
        <v>0</v>
      </c>
      <c r="J37" s="199">
        <f>'9_Per Pupil Summary'!J36</f>
        <v>153.54605180164742</v>
      </c>
      <c r="K37" s="200">
        <f>'5C1B_DArbonne'!K37+'5C1A_Madison'!K37+'5C1C_IntlHigh'!K37+'5C3_UnvView'!K37+'5C1F_LCCharter'!K37+'5C1E_LFNO'!K37+'5C1D_NOMMA'!K37+'5C1AE_NobleMinds'!K37+'5C1J_JCFAEast'!K37+'5C1Q_Advantage'!K37+'5C1AF_JCFA-Laf'!K37+'5C1W_Willow'!K37+'5C1Z_LincolnPrep'!K37+'5C1R_Iberville'!K37+'5C1N_Delta'!K37+'5C1S_LCColPrep'!K37+'5C1T_Northeast'!K37+'5C1U_AcadianaRen'!K37+'5C1I_LAKey'!K37+'5C1V_LafRen'!K37+'5C1O_Impact'!K37+'5C2_LAVCA'!K37+'5C1H_Southwest'!K37+'5C1G_JSClark'!K37+'5C1Y_GEOPrep'!K37+'5C1AI_Harmony'!K37+'5C1AJ_Athlos'!K37+'5C1AG_Collegiate'!K37+'5C1M_GEOMidCity'!K37+'5C1AK_NxtGen'!K37+'5C1AL_RedRiver'!K37+'5C1AM_Williams'!K37+'5C1AN_StLandry'!K37</f>
        <v>0</v>
      </c>
      <c r="L37" s="201">
        <f>'5C1B_DArbonne'!L37+'5C1A_Madison'!L37+'5C1C_IntlHigh'!L37+'5C3_UnvView'!L37+'5C1F_LCCharter'!L37+'5C1E_LFNO'!L37+'5C1D_NOMMA'!L37+'5C1AE_NobleMinds'!L37+'5C1J_JCFAEast'!L37+'5C1Q_Advantage'!L37+'5C1AF_JCFA-Laf'!L37+'5C1W_Willow'!L37+'5C1Z_LincolnPrep'!L37+'5C1R_Iberville'!L37+'5C1N_Delta'!L37+'5C1S_LCColPrep'!L37+'5C1T_Northeast'!L37+'5C1U_AcadianaRen'!L37+'5C1I_LAKey'!L37+'5C1V_LafRen'!L37+'5C1O_Impact'!L37+'5C2_LAVCA'!L37+'5C1H_Southwest'!L37+'5C1G_JSClark'!L37+'5C1Y_GEOPrep'!L37+'5C1AI_Harmony'!L37+'5C1AJ_Athlos'!L37+'5C1AG_Collegiate'!L37+'5C1M_GEOMidCity'!L37+'5C1AK_NxtGen'!L37+'5C1AL_RedRiver'!L37+'5C1AM_Williams'!L37+'5C1AN_StLandry'!L37</f>
        <v>0</v>
      </c>
      <c r="M37" s="199">
        <f>'9_Per Pupil Summary'!K36</f>
        <v>3838.6512950411861</v>
      </c>
      <c r="N37" s="200">
        <f>'5C1B_DArbonne'!N37+'5C1A_Madison'!N37+'5C1C_IntlHigh'!N37+'5C3_UnvView'!N37+'5C1F_LCCharter'!N37+'5C1E_LFNO'!N37+'5C1D_NOMMA'!N37+'5C1AE_NobleMinds'!N37+'5C1J_JCFAEast'!N37+'5C1Q_Advantage'!N37+'5C1AF_JCFA-Laf'!N37+'5C1W_Willow'!N37+'5C1Z_LincolnPrep'!N37+'5C1R_Iberville'!N37+'5C1N_Delta'!N37+'5C1S_LCColPrep'!N37+'5C1T_Northeast'!N37+'5C1U_AcadianaRen'!N37+'5C1I_LAKey'!N37+'5C1V_LafRen'!N37+'5C1O_Impact'!N37+'5C2_LAVCA'!N37+'5C1H_Southwest'!N37+'5C1G_JSClark'!N37+'5C1Y_GEOPrep'!N37+'5C1AI_Harmony'!N37+'5C1AJ_Athlos'!N37+'5C1AG_Collegiate'!N37+'5C1M_GEOMidCity'!N37+'5C1AK_NxtGen'!N37+'5C1AL_RedRiver'!N37+'5C1AM_Williams'!N37+'5C1AN_StLandry'!N37</f>
        <v>0</v>
      </c>
      <c r="O37" s="201">
        <f>'5C1B_DArbonne'!O37+'5C1A_Madison'!O37+'5C1C_IntlHigh'!O37+'5C3_UnvView'!O37+'5C1F_LCCharter'!O37+'5C1E_LFNO'!O37+'5C1D_NOMMA'!O37+'5C1AE_NobleMinds'!O37+'5C1J_JCFAEast'!O37+'5C1Q_Advantage'!O37+'5C1AF_JCFA-Laf'!O37+'5C1W_Willow'!O37+'5C1Z_LincolnPrep'!O37+'5C1R_Iberville'!O37+'5C1N_Delta'!O37+'5C1S_LCColPrep'!O37+'5C1T_Northeast'!O37+'5C1U_AcadianaRen'!O37+'5C1I_LAKey'!O37+'5C1V_LafRen'!O37+'5C1O_Impact'!O37+'5C2_LAVCA'!O37+'5C1H_Southwest'!O37+'5C1G_JSClark'!O37+'5C1Y_GEOPrep'!O37+'5C1AI_Harmony'!O37+'5C1AJ_Athlos'!O37+'5C1AG_Collegiate'!O37+'5C1M_GEOMidCity'!O37+'5C1AK_NxtGen'!O37+'5C1AL_RedRiver'!O37+'5C1AM_Williams'!O37+'5C1AN_StLandry'!O37</f>
        <v>0</v>
      </c>
      <c r="P37" s="199">
        <f>'9_Per Pupil Summary'!L36</f>
        <v>1535.4605180164745</v>
      </c>
      <c r="Q37" s="200">
        <f>'5C1B_DArbonne'!Q37+'5C1A_Madison'!Q37+'5C1C_IntlHigh'!Q37+'5C3_UnvView'!Q37+'5C1F_LCCharter'!Q37+'5C1E_LFNO'!Q37+'5C1D_NOMMA'!Q37+'5C1AE_NobleMinds'!Q37+'5C1J_JCFAEast'!Q37+'5C1Q_Advantage'!Q37+'5C1AF_JCFA-Laf'!Q37+'5C1W_Willow'!Q37+'5C1Z_LincolnPrep'!Q37+'5C1R_Iberville'!Q37+'5C1N_Delta'!Q37+'5C1S_LCColPrep'!Q37+'5C1T_Northeast'!Q37+'5C1U_AcadianaRen'!Q37+'5C1I_LAKey'!Q37+'5C1V_LafRen'!Q37+'5C1O_Impact'!Q37+'5C2_LAVCA'!Q37+'5C1H_Southwest'!Q37+'5C1G_JSClark'!Q37+'5C1Y_GEOPrep'!Q37+'5C1AI_Harmony'!Q37+'5C1AJ_Athlos'!Q37+'5C1AG_Collegiate'!Q37+'5C1M_GEOMidCity'!Q37+'5C1AK_NxtGen'!Q37+'5C1AL_RedRiver'!Q37+'5C1AM_Williams'!Q37+'5C1AN_StLandry'!Q37</f>
        <v>0</v>
      </c>
      <c r="R37" s="202">
        <f>'5C1B_DArbonne'!R37+'5C1A_Madison'!R37+'5C1C_IntlHigh'!R37+'5C3_UnvView'!R37+'5C1F_LCCharter'!R37+'5C1E_LFNO'!R37+'5C1D_NOMMA'!R37+'5C1AE_NobleMinds'!R37+'5C1J_JCFAEast'!R37+'5C1Q_Advantage'!R37+'5C1AF_JCFA-Laf'!R37+'5C1W_Willow'!R37+'5C1Z_LincolnPrep'!R37+'5C1R_Iberville'!R37+'5C1N_Delta'!R37+'5C1S_LCColPrep'!R37+'5C1T_Northeast'!R37+'5C1U_AcadianaRen'!R37+'5C1I_LAKey'!R37+'5C1V_LafRen'!R37+'5C1O_Impact'!R37+'5C2_LAVCA'!R37+'5C1H_Southwest'!R37+'5C1G_JSClark'!R37+'5C1Y_GEOPrep'!R37+'5C1AI_Harmony'!R37+'5C1AJ_Athlos'!R37+'5C1AG_Collegiate'!R37+'5C1M_GEOMidCity'!R37+'5C1AK_NxtGen'!R37+'5C1AL_RedRiver'!R37+'5C1AM_Williams'!R37+'5C1AN_StLandry'!R37</f>
        <v>2659012</v>
      </c>
      <c r="S37" s="1102">
        <f>'5C3_UnvView'!S37+'5C2_LAVCA'!S37</f>
        <v>18493</v>
      </c>
      <c r="T37" s="199">
        <f>'5C1B_DArbonne'!S37+'5C1A_Madison'!S37+'5C1C_IntlHigh'!S37+'5C3_UnvView'!T37+'5C1F_LCCharter'!S37+'5C1E_LFNO'!S37+'5C1D_NOMMA'!S37+'5C1AE_NobleMinds'!S37+'5C1J_JCFAEast'!S37+'5C1Q_Advantage'!S37+'5C1AF_JCFA-Laf'!S37+'5C1W_Willow'!S37+'5C1Z_LincolnPrep'!S37+'5C1R_Iberville'!S37+'5C1N_Delta'!S37+'5C1S_LCColPrep'!S37+'5C1T_Northeast'!S37+'5C1U_AcadianaRen'!S37+'5C1I_LAKey'!S37+'5C1V_LafRen'!S37+'5C1O_Impact'!S37+'5C2_LAVCA'!T37+'5C1H_Southwest'!S37+'5C1G_JSClark'!S37+'5C1Y_GEOPrep'!S37+'5C1AI_Harmony'!S37+'5C1AJ_Athlos'!S37+'5C1AG_Collegiate'!S37+'5C1M_GEOMidCity'!S37+'5C1AK_NxtGen'!S37+'5C1AL_RedRiver'!S37+'5C1AM_Williams'!S37+'5C1AN_StLandry'!S37</f>
        <v>6660</v>
      </c>
      <c r="U37" s="199">
        <f>'5C1B_DArbonne'!T37+'5C1A_Madison'!T37+'5C1C_IntlHigh'!T37+'5C3_UnvView'!U37+'5C1F_LCCharter'!T37+'5C1E_LFNO'!T37+'5C1D_NOMMA'!T37+'5C1AE_NobleMinds'!T37+'5C1J_JCFAEast'!T37+'5C1Q_Advantage'!T37+'5C1AF_JCFA-Laf'!T37+'5C1W_Willow'!T37+'5C1Z_LincolnPrep'!T37+'5C1R_Iberville'!T37+'5C1N_Delta'!T37+'5C1S_LCColPrep'!T37+'5C1T_Northeast'!T37+'5C1U_AcadianaRen'!T37+'5C1I_LAKey'!T37+'5C1V_LafRen'!T37+'5C1O_Impact'!T37+'5C2_LAVCA'!U37+'5C1H_Southwest'!T37+'5C1G_JSClark'!T37+'5C1Y_GEOPrep'!T37+'5C1AI_Harmony'!T37+'5C1AJ_Athlos'!T37+'5C1AG_Collegiate'!T37+'5C1M_GEOMidCity'!T37+'5C1AK_NxtGen'!T37+'5C1AL_RedRiver'!T37+'5C1AM_Williams'!T37+'5C1AN_StLandry'!T37</f>
        <v>0</v>
      </c>
      <c r="V37" s="203">
        <f>'5C1B_DArbonne'!U37+'5C1A_Madison'!U37+'5C1C_IntlHigh'!U37+'5C3_UnvView'!V37+'5C1F_LCCharter'!U37+'5C1E_LFNO'!U37+'5C1D_NOMMA'!U37+'5C1AE_NobleMinds'!U37+'5C1J_JCFAEast'!U37+'5C1Q_Advantage'!U37+'5C1AF_JCFA-Laf'!U37+'5C1W_Willow'!U37+'5C1Z_LincolnPrep'!U37+'5C1R_Iberville'!U37+'5C1N_Delta'!U37+'5C1S_LCColPrep'!U37+'5C1T_Northeast'!U37+'5C1U_AcadianaRen'!U37+'5C1I_LAKey'!U37+'5C1V_LafRen'!U37+'5C1O_Impact'!U37+'5C2_LAVCA'!V37+'5C1H_Southwest'!U37+'5C1G_JSClark'!U37+'5C1Y_GEOPrep'!U37+'5C1AI_Harmony'!U37+'5C1AJ_Athlos'!U37+'5C1AG_Collegiate'!U37+'5C1M_GEOMidCity'!U37+'5C1AK_NxtGen'!U37+'5C1AL_RedRiver'!U37+'5C1AM_Williams'!U37+'5C1AN_StLandry'!U37</f>
        <v>0</v>
      </c>
      <c r="W37" s="202">
        <f>'5C1B_DArbonne'!V37+'5C1A_Madison'!V37+'5C1C_IntlHigh'!V37+'5C3_UnvView'!W37+'5C1F_LCCharter'!V37+'5C1E_LFNO'!V37+'5C1D_NOMMA'!V37+'5C1AE_NobleMinds'!V37+'5C1J_JCFAEast'!V37+'5C1Q_Advantage'!V37+'5C1AF_JCFA-Laf'!V37+'5C1W_Willow'!V37+'5C1Z_LincolnPrep'!V37+'5C1R_Iberville'!V37+'5C1N_Delta'!V37+'5C1S_LCColPrep'!V37+'5C1T_Northeast'!V37+'5C1U_AcadianaRen'!V37+'5C1I_LAKey'!V37+'5C1V_LafRen'!V37+'5C1O_Impact'!V37+'5C2_LAVCA'!W37+'5C1H_Southwest'!V37+'5C1G_JSClark'!V37+'5C1Y_GEOPrep'!V37+'5C1AI_Harmony'!V37+'5C1AJ_Athlos'!V37+'5C1AG_Collegiate'!V37+'5C1M_GEOMidCity'!V37+'5C1AK_NxtGen'!V37+'5C1AL_RedRiver'!V37+'5C1AM_Williams'!V37+'5C1AN_StLandry'!V37</f>
        <v>0</v>
      </c>
      <c r="X37" s="200">
        <f>'5C1B_DArbonne'!W37+'5C1A_Madison'!W37+'5C1C_IntlHigh'!W37+'5C3_UnvView'!X37+'5C1F_LCCharter'!W37+'5C1E_LFNO'!W37+'5C1D_NOMMA'!W37+'5C1AE_NobleMinds'!W37+'5C1J_JCFAEast'!W37+'5C1Q_Advantage'!W37+'5C1AF_JCFA-Laf'!W37+'5C1W_Willow'!W37+'5C1Z_LincolnPrep'!W37+'5C1R_Iberville'!W37+'5C1N_Delta'!W37+'5C1S_LCColPrep'!W37+'5C1T_Northeast'!W37+'5C1U_AcadianaRen'!W37+'5C1I_LAKey'!W37+'5C1V_LafRen'!W37+'5C1O_Impact'!W37+'5C2_LAVCA'!X37+'5C1H_Southwest'!W37+'5C1G_JSClark'!W37+'5C1Y_GEOPrep'!W37+'5C1AI_Harmony'!W37+'5C1AJ_Athlos'!W37+'5C1AG_Collegiate'!W37+'5C1M_GEOMidCity'!W37+'5C1AK_NxtGen'!W37+'5C1AL_RedRiver'!W37+'5C1AM_Williams'!W37+'5C1AN_StLandry'!W37</f>
        <v>0</v>
      </c>
      <c r="Y37" s="202">
        <f>'5C1B_DArbonne'!X37+'5C1A_Madison'!X37+'5C1C_IntlHigh'!X37+'5C3_UnvView'!Y37+'5C1F_LCCharter'!X37+'5C1E_LFNO'!X37+'5C1D_NOMMA'!X37+'5C1AE_NobleMinds'!X37+'5C1J_JCFAEast'!X37+'5C1Q_Advantage'!X37+'5C1AF_JCFA-Laf'!X37+'5C1W_Willow'!X37+'5C1Z_LincolnPrep'!X37+'5C1R_Iberville'!X37+'5C1N_Delta'!X37+'5C1S_LCColPrep'!X37+'5C1T_Northeast'!X37+'5C1U_AcadianaRen'!X37+'5C1I_LAKey'!X37+'5C1V_LafRen'!X37+'5C1O_Impact'!X37+'5C2_LAVCA'!Y37+'5C1H_Southwest'!X37+'5C1G_JSClark'!X37+'5C1Y_GEOPrep'!X37+'5C1AI_Harmony'!X37+'5C1AJ_Athlos'!X37+'5C1AG_Collegiate'!X37+'5C1M_GEOMidCity'!X37+'5C1AK_NxtGen'!X37+'5C1AL_RedRiver'!X37+'5C1AM_Williams'!X37+'5C1AN_StLandry'!X37</f>
        <v>0</v>
      </c>
      <c r="Z37" s="199">
        <f>'5C1B_DArbonne'!Y37+'5C1A_Madison'!Y37+'5C1C_IntlHigh'!Y37+'5C3_UnvView'!Z37+'5C1F_LCCharter'!Y37+'5C1E_LFNO'!Y37+'5C1D_NOMMA'!Y37+'5C1AE_NobleMinds'!Y37+'5C1J_JCFAEast'!Y37+'5C1Q_Advantage'!Y37+'5C1AF_JCFA-Laf'!Y37+'5C1W_Willow'!Y37+'5C1Z_LincolnPrep'!Y37+'5C1R_Iberville'!Y37+'5C1N_Delta'!Y37+'5C1S_LCColPrep'!Y37+'5C1T_Northeast'!Y37+'5C1U_AcadianaRen'!Y37+'5C1I_LAKey'!Y37+'5C1V_LafRen'!Y37+'5C1O_Impact'!Y37+'5C2_LAVCA'!Z37+'5C1H_Southwest'!Y37+'5C1G_JSClark'!Y37+'5C1Y_GEOPrep'!Y37+'5C1AI_Harmony'!Y37+'5C1AJ_Athlos'!Y37+'5C1AG_Collegiate'!Y37+'5C1M_GEOMidCity'!Y37+'5C1AK_NxtGen'!Y37+'5C1AL_RedRiver'!Y37+'5C1AM_Williams'!Y37+'5C1AN_StLandry'!Y37</f>
        <v>0</v>
      </c>
      <c r="AA37" s="202">
        <f>'5C1B_DArbonne'!Z37+'5C1A_Madison'!Z37+'5C1C_IntlHigh'!Z37+'5C3_UnvView'!AA37+'5C1F_LCCharter'!Z37+'5C1E_LFNO'!Z37+'5C1D_NOMMA'!Z37+'5C1AE_NobleMinds'!Z37+'5C1J_JCFAEast'!Z37+'5C1Q_Advantage'!Z37+'5C1AF_JCFA-Laf'!Z37+'5C1W_Willow'!Z37+'5C1Z_LincolnPrep'!Z37+'5C1R_Iberville'!Z37+'5C1N_Delta'!Z37+'5C1S_LCColPrep'!Z37+'5C1T_Northeast'!Z37+'5C1U_AcadianaRen'!Z37+'5C1I_LAKey'!Z37+'5C1V_LafRen'!Z37+'5C1O_Impact'!Z37+'5C2_LAVCA'!AA37+'5C1H_Southwest'!Z37+'5C1G_JSClark'!Z37+'5C1Y_GEOPrep'!Z37+'5C1AI_Harmony'!Z37+'5C1AJ_Athlos'!Z37+'5C1AG_Collegiate'!Z37+'5C1M_GEOMidCity'!Z37+'5C1AK_NxtGen'!Z37+'5C1AL_RedRiver'!Z37+'5C1AM_Williams'!Z37+'5C1AN_StLandry'!Z37</f>
        <v>0</v>
      </c>
      <c r="AB37" s="199">
        <f>'5C1B_DArbonne'!AA37+'5C1A_Madison'!AA37+'5C1C_IntlHigh'!AA37+'5C3_UnvView'!AB37+'5C1F_LCCharter'!AA37+'5C1E_LFNO'!AA37+'5C1D_NOMMA'!AA37+'5C1AE_NobleMinds'!AA37+'5C1J_JCFAEast'!AA37+'5C1Q_Advantage'!AA37+'5C1AF_JCFA-Laf'!AA37+'5C1W_Willow'!AA37+'5C1Z_LincolnPrep'!AA37+'5C1R_Iberville'!AA37+'5C1N_Delta'!AA37+'5C1S_LCColPrep'!AA37+'5C1T_Northeast'!AA37+'5C1U_AcadianaRen'!AA37+'5C1I_LAKey'!AA37+'5C1V_LafRen'!AA37+'5C1O_Impact'!AA37+'5C2_LAVCA'!AB37+'5C1H_Southwest'!AA37+'5C1G_JSClark'!AA37+'5C1Y_GEOPrep'!AA37+'5C1AI_Harmony'!AA37+'5C1AJ_Athlos'!AA37+'5C1AG_Collegiate'!AA37+'5C1M_GEOMidCity'!AA37+'5C1AK_NxtGen'!AA37+'5C1AL_RedRiver'!AA37+'5C1AM_Williams'!AA37+'5C1AN_StLandry'!AA37</f>
        <v>0</v>
      </c>
      <c r="AC37" s="199">
        <f>'5C1B_DArbonne'!AB37+'5C1A_Madison'!AB37+'5C1C_IntlHigh'!AB37+'5C3_UnvView'!AC37+'5C1F_LCCharter'!AB37+'5C1E_LFNO'!AB37+'5C1D_NOMMA'!AB37+'5C1AE_NobleMinds'!AB37+'5C1J_JCFAEast'!AB37+'5C1Q_Advantage'!AB37+'5C1AF_JCFA-Laf'!AB37+'5C1W_Willow'!AB37+'5C1Z_LincolnPrep'!AB37+'5C1R_Iberville'!AB37+'5C1N_Delta'!AB37+'5C1S_LCColPrep'!AB37+'5C1T_Northeast'!AB37+'5C1U_AcadianaRen'!AB37+'5C1I_LAKey'!AB37+'5C1V_LafRen'!AB37+'5C1O_Impact'!AB37+'5C2_LAVCA'!AC37+'5C1H_Southwest'!AB37+'5C1G_JSClark'!AB37+'5C1Y_GEOPrep'!AB37+'5C1AI_Harmony'!AB37+'5C1AJ_Athlos'!AB37+'5C1AG_Collegiate'!AB37+'5C1M_GEOMidCity'!AB37+'5C1AK_NxtGen'!AB37+'5C1AL_RedRiver'!AB37+'5C1AM_Williams'!AB37+'5C1AN_StLandry'!AB37</f>
        <v>0</v>
      </c>
      <c r="AD37" s="202">
        <f>'5C1B_DArbonne'!AC37+'5C1A_Madison'!AC37+'5C1C_IntlHigh'!AC37+'5C3_UnvView'!AD37+'5C1F_LCCharter'!AC37+'5C1E_LFNO'!AC37+'5C1D_NOMMA'!AC37+'5C1AE_NobleMinds'!AC37+'5C1J_JCFAEast'!AC37+'5C1Q_Advantage'!AC37+'5C1AF_JCFA-Laf'!AC37+'5C1W_Willow'!AC37+'5C1Z_LincolnPrep'!AC37+'5C1R_Iberville'!AC37+'5C1N_Delta'!AC37+'5C1S_LCColPrep'!AC37+'5C1T_Northeast'!AC37+'5C1U_AcadianaRen'!AC37+'5C1I_LAKey'!AC37+'5C1V_LafRen'!AC37+'5C1O_Impact'!AC37+'5C2_LAVCA'!AD37+'5C1H_Southwest'!AC37+'5C1G_JSClark'!AC37+'5C1Y_GEOPrep'!AC37+'5C1AI_Harmony'!AC37+'5C1AJ_Athlos'!AC37+'5C1AG_Collegiate'!AC37+'5C1M_GEOMidCity'!AC37+'5C1AK_NxtGen'!AC37+'5C1AL_RedRiver'!AC37+'5C1AM_Williams'!AC37+'5C1AN_StLandry'!AC37</f>
        <v>0</v>
      </c>
      <c r="AE37" s="204">
        <f>'5C1B_DArbonne'!AD37+'5C1A_Madison'!AD37+'5C1C_IntlHigh'!AD37+'5C3_UnvView'!AE37+'5C1F_LCCharter'!AD37+'5C1E_LFNO'!AD37+'5C1D_NOMMA'!AD37+'5C1AE_NobleMinds'!AD37+'5C1J_JCFAEast'!AD37+'5C1Q_Advantage'!AD37+'5C1AF_JCFA-Laf'!AD37+'5C1W_Willow'!AD37+'5C1Z_LincolnPrep'!AD37+'5C1R_Iberville'!AD37+'5C1N_Delta'!AD37+'5C1S_LCColPrep'!AD37+'5C1T_Northeast'!AD37+'5C1U_AcadianaRen'!AD37+'5C1I_LAKey'!AD37+'5C1V_LafRen'!AD37+'5C1O_Impact'!AD37+'5C2_LAVCA'!AE37+'5C1H_Southwest'!AD37+'5C1G_JSClark'!AD37+'5C1Y_GEOPrep'!AD37+'5C1AI_Harmony'!AD37+'5C1AJ_Athlos'!AD37+'5C1AG_Collegiate'!AD37+'5C1M_GEOMidCity'!AD37+'5C1AK_NxtGen'!AD37+'5C1AL_RedRiver'!AD37+'5C1AM_Williams'!AD37+'5C1AN_StLandry'!AD37</f>
        <v>0</v>
      </c>
      <c r="AF37" s="205">
        <f>'9_Per Pupil Summary'!N36</f>
        <v>7745</v>
      </c>
      <c r="AG37" s="206">
        <f>'5C1B_DArbonne'!AF37+'5C1A_Madison'!AF37+'5C1C_IntlHigh'!AF37+'5C3_UnvView'!AG37+'5C1F_LCCharter'!AF37+'5C1E_LFNO'!AF37+'5C1D_NOMMA'!AF37+'5C1AE_NobleMinds'!AF37+'5C1J_JCFAEast'!AF37+'5C1Q_Advantage'!AF37+'5C1AF_JCFA-Laf'!AF37+'5C1W_Willow'!AF37+'5C1Z_LincolnPrep'!AF37+'5C1R_Iberville'!AF37+'5C1N_Delta'!AF37+'5C1S_LCColPrep'!AF37+'5C1T_Northeast'!AF37+'5C1U_AcadianaRen'!AF37+'5C1I_LAKey'!AF37+'5C1V_LafRen'!AF37+'5C1O_Impact'!AF37+'5C2_LAVCA'!AG37+'5C1H_Southwest'!AF37+'5C1G_JSClark'!AF37+'5C1Y_GEOPrep'!AF37+'5C1AI_Harmony'!AF37+'5C1AJ_Athlos'!AF37+'5C1AG_Collegiate'!AF37+'5C1M_GEOMidCity'!AF37+'5C1AK_NxtGen'!AF37+'5C1AL_RedRiver'!AF37+'5C1AM_Williams'!AF37+'5C1AN_StLandry'!AF37</f>
        <v>0</v>
      </c>
      <c r="AH37" s="198">
        <f>'5C1B_DArbonne'!AG37+'5C1A_Madison'!AG37+'5C1C_IntlHigh'!AG37+'5C3_UnvView'!AH37+'5C1F_LCCharter'!AG37+'5C1E_LFNO'!AG37+'5C1D_NOMMA'!AG37+'5C1AE_NobleMinds'!AG37+'5C1J_JCFAEast'!AG37+'5C1Q_Advantage'!AG37+'5C1AF_JCFA-Laf'!AG37+'5C1W_Willow'!AG37+'5C1Z_LincolnPrep'!AG37+'5C1R_Iberville'!AG37+'5C1N_Delta'!AG37+'5C1S_LCColPrep'!AG37+'5C1T_Northeast'!AG37+'5C1U_AcadianaRen'!AG37+'5C1I_LAKey'!AG37+'5C1V_LafRen'!AG37+'5C1O_Impact'!AG37+'5C2_LAVCA'!AH37+'5C1H_Southwest'!AG37+'5C1G_JSClark'!AG37+'5C1Y_GEOPrep'!AG37+'5C1AI_Harmony'!AG37+'5C1AJ_Athlos'!AG37+'5C1AG_Collegiate'!AG37+'5C1M_GEOMidCity'!AG37+'5C1AK_NxtGen'!AG37+'5C1AL_RedRiver'!AG37+'5C1AM_Williams'!AG37+'5C1AN_StLandry'!AG37</f>
        <v>0</v>
      </c>
      <c r="AI37" s="205">
        <f>'5C1B_DArbonne'!AH37+'5C1A_Madison'!AH37+'5C1C_IntlHigh'!AH37+'5C3_UnvView'!AI37+'5C1F_LCCharter'!AH37+'5C1E_LFNO'!AH37+'5C1D_NOMMA'!AH37+'5C1AE_NobleMinds'!AH37+'5C1J_JCFAEast'!AH37+'5C1Q_Advantage'!AH37+'5C1AF_JCFA-Laf'!AH37+'5C1W_Willow'!AH37+'5C1Z_LincolnPrep'!AH37+'5C1R_Iberville'!AH37+'5C1N_Delta'!AH37+'5C1S_LCColPrep'!AH37+'5C1T_Northeast'!AH37+'5C1U_AcadianaRen'!AH37+'5C1I_LAKey'!AH37+'5C1V_LafRen'!AH37+'5C1O_Impact'!AH37+'5C2_LAVCA'!AI37+'5C1H_Southwest'!AH37+'5C1G_JSClark'!AH37+'5C1Y_GEOPrep'!AH37+'5C1AI_Harmony'!AH37+'5C1AJ_Athlos'!AH37+'5C1AG_Collegiate'!AH37+'5C1M_GEOMidCity'!AH37+'5C1AK_NxtGen'!AH37+'5C1AL_RedRiver'!AH37+'5C1AM_Williams'!AH37+'5C1AN_StLandry'!AH37</f>
        <v>0</v>
      </c>
      <c r="AJ37" s="198">
        <f>'5C1B_DArbonne'!AI37+'5C1A_Madison'!AI37+'5C1C_IntlHigh'!AI37+'5C3_UnvView'!AJ37+'5C1F_LCCharter'!AI37+'5C1E_LFNO'!AI37+'5C1D_NOMMA'!AI37+'5C1AE_NobleMinds'!AI37+'5C1J_JCFAEast'!AI37+'5C1Q_Advantage'!AI37+'5C1AF_JCFA-Laf'!AI37+'5C1W_Willow'!AI37+'5C1Z_LincolnPrep'!AI37+'5C1R_Iberville'!AI37+'5C1N_Delta'!AI37+'5C1S_LCColPrep'!AI37+'5C1T_Northeast'!AI37+'5C1U_AcadianaRen'!AI37+'5C1I_LAKey'!AI37+'5C1V_LafRen'!AI37+'5C1O_Impact'!AI37+'5C2_LAVCA'!AJ37+'5C1H_Southwest'!AI37+'5C1G_JSClark'!AI37+'5C1Y_GEOPrep'!AI37+'5C1AI_Harmony'!AI37+'5C1AJ_Athlos'!AI37+'5C1AG_Collegiate'!AI37+'5C1M_GEOMidCity'!AI37+'5C1AK_NxtGen'!AI37+'5C1AL_RedRiver'!AI37+'5C1AM_Williams'!AI37+'5C1AN_StLandry'!AI37</f>
        <v>0</v>
      </c>
      <c r="AK37" s="207">
        <f>'5C1B_DArbonne'!AJ37+'5C1A_Madison'!AJ37+'5C1C_IntlHigh'!AJ37+'5C3_UnvView'!AK37+'5C1F_LCCharter'!AJ37+'5C1E_LFNO'!AJ37+'5C1D_NOMMA'!AJ37+'5C1AE_NobleMinds'!AJ37+'5C1J_JCFAEast'!AJ37+'5C1Q_Advantage'!AJ37+'5C1AF_JCFA-Laf'!AJ37+'5C1W_Willow'!AJ37+'5C1Z_LincolnPrep'!AJ37+'5C1R_Iberville'!AJ37+'5C1N_Delta'!AJ37+'5C1S_LCColPrep'!AJ37+'5C1T_Northeast'!AJ37+'5C1U_AcadianaRen'!AJ37+'5C1I_LAKey'!AJ37+'5C1V_LafRen'!AJ37+'5C1O_Impact'!AJ37+'5C2_LAVCA'!AK37+'5C1H_Southwest'!AJ37+'5C1G_JSClark'!AJ37+'5C1Y_GEOPrep'!AJ37+'5C1AI_Harmony'!AJ37+'5C1AJ_Athlos'!AJ37+'5C1AG_Collegiate'!AJ37+'5C1M_GEOMidCity'!AJ37+'5C1AK_NxtGen'!AJ37+'5C1AL_RedRiver'!AJ37+'5C1AM_Williams'!AJ37+'5C1AN_StLandry'!AJ37</f>
        <v>0</v>
      </c>
      <c r="AL37" s="208">
        <f>'5C1B_DArbonne'!AK37+'5C1A_Madison'!AK37+'5C1C_IntlHigh'!AK37+'5C3_UnvView'!AL37+'5C1F_LCCharter'!AK37+'5C1E_LFNO'!AK37+'5C1D_NOMMA'!AK37+'5C1AE_NobleMinds'!AK37+'5C1J_JCFAEast'!AK37+'5C1Q_Advantage'!AK37+'5C1AF_JCFA-Laf'!AK37+'5C1W_Willow'!AK37+'5C1Z_LincolnPrep'!AK37+'5C1R_Iberville'!AK37+'5C1N_Delta'!AK37+'5C1S_LCColPrep'!AK37+'5C1T_Northeast'!AK37+'5C1U_AcadianaRen'!AK37+'5C1I_LAKey'!AK37+'5C1V_LafRen'!AK37+'5C1O_Impact'!AK37+'5C2_LAVCA'!AL37+'5C1H_Southwest'!AK37+'5C1G_JSClark'!AK37+'5C1Y_GEOPrep'!AK37+'5C1AI_Harmony'!AK37+'5C1AJ_Athlos'!AK37+'5C1AG_Collegiate'!AK37+'5C1M_GEOMidCity'!AK37+'5C1AK_NxtGen'!AK37+'5C1AL_RedRiver'!AK37+'5C1AM_Williams'!AK37+'5C1AN_StLandry'!AK37</f>
        <v>0</v>
      </c>
      <c r="AM37" s="206">
        <f>'5C1B_DArbonne'!AL37+'5C1A_Madison'!AL37+'5C1C_IntlHigh'!AL37+'5C3_UnvView'!AM37+'5C1F_LCCharter'!AL37+'5C1E_LFNO'!AL37+'5C1D_NOMMA'!AL37+'5C1AE_NobleMinds'!AL37+'5C1J_JCFAEast'!AL37+'5C1Q_Advantage'!AL37+'5C1AF_JCFA-Laf'!AL37+'5C1W_Willow'!AL37+'5C1Z_LincolnPrep'!AL37+'5C1R_Iberville'!AL37+'5C1N_Delta'!AL37+'5C1S_LCColPrep'!AL37+'5C1T_Northeast'!AL37+'5C1U_AcadianaRen'!AL37+'5C1I_LAKey'!AL37+'5C1V_LafRen'!AL37+'5C1O_Impact'!AL37+'5C2_LAVCA'!AM37+'5C1H_Southwest'!AL37+'5C1G_JSClark'!AL37+'5C1Y_GEOPrep'!AL37+'5C1AI_Harmony'!AL37+'5C1AJ_Athlos'!AL37+'5C1AG_Collegiate'!AL37+'5C1M_GEOMidCity'!AL37+'5C1AK_NxtGen'!AL37+'5C1AL_RedRiver'!AL37+'5C1AM_Williams'!AL37+'5C1AN_StLandry'!AL37</f>
        <v>4469641</v>
      </c>
      <c r="AN37" s="209">
        <f>'5C1B_DArbonne'!AM37+'5C1A_Madison'!AM37+'5C1C_IntlHigh'!AM37+'5C3_UnvView'!AN37+'5C1F_LCCharter'!AM37+'5C1E_LFNO'!AM37+'5C1D_NOMMA'!AM37+'5C1AE_NobleMinds'!AM37+'5C1J_JCFAEast'!AM37+'5C1Q_Advantage'!AM37+'5C1AF_JCFA-Laf'!AM37+'5C1W_Willow'!AM37+'5C1Z_LincolnPrep'!AM37+'5C1R_Iberville'!AM37+'5C1N_Delta'!AM37+'5C1S_LCColPrep'!AM37+'5C1T_Northeast'!AM37+'5C1U_AcadianaRen'!AM37+'5C1I_LAKey'!AM37+'5C1V_LafRen'!AM37+'5C1O_Impact'!AM37+'5C2_LAVCA'!AN37+'5C1H_Southwest'!AM37+'5C1G_JSClark'!AM37+'5C1Y_GEOPrep'!AM37+'5C1AI_Harmony'!AM37+'5C1AJ_Athlos'!AM37+'5C1AG_Collegiate'!AM37+'5C1M_GEOMidCity'!AM37+'5C1AK_NxtGen'!AM37+'5C1AL_RedRiver'!AM37+'5C1AM_Williams'!AM37+'5C1AN_StLandry'!AM37</f>
        <v>-593</v>
      </c>
      <c r="AO37" s="206">
        <f>'5C1B_DArbonne'!AN37+'5C1A_Madison'!AN37+'5C1C_IntlHigh'!AN37+'5C3_UnvView'!AO37+'5C1F_LCCharter'!AN37+'5C1E_LFNO'!AN37+'5C1D_NOMMA'!AN37+'5C1AE_NobleMinds'!AN37+'5C1J_JCFAEast'!AN37+'5C1Q_Advantage'!AN37+'5C1AF_JCFA-Laf'!AN37+'5C1W_Willow'!AN37+'5C1Z_LincolnPrep'!AN37+'5C1R_Iberville'!AN37+'5C1N_Delta'!AN37+'5C1S_LCColPrep'!AN37+'5C1T_Northeast'!AN37+'5C1U_AcadianaRen'!AN37+'5C1I_LAKey'!AN37+'5C1V_LafRen'!AN37+'5C1O_Impact'!AN37+'5C2_LAVCA'!AO37+'5C1H_Southwest'!AN37+'5C1G_JSClark'!AN37+'5C1Y_GEOPrep'!AN37+'5C1AI_Harmony'!AN37+'5C1AJ_Athlos'!AN37+'5C1AG_Collegiate'!AN37+'5C1M_GEOMidCity'!AN37+'5C1AK_NxtGen'!AN37+'5C1AL_RedRiver'!AN37+'5C1AM_Williams'!AN37+'5C1AN_StLandry'!AN37</f>
        <v>0</v>
      </c>
      <c r="AP37" s="207">
        <f>'5C1B_DArbonne'!AO37+'5C1A_Madison'!AO37+'5C1C_IntlHigh'!AO37+'5C3_UnvView'!AP37+'5C1F_LCCharter'!AO37+'5C1E_LFNO'!AO37+'5C1D_NOMMA'!AO37+'5C1AE_NobleMinds'!AO37+'5C1J_JCFAEast'!AO37+'5C1Q_Advantage'!AO37+'5C1AF_JCFA-Laf'!AO37+'5C1W_Willow'!AO37+'5C1Z_LincolnPrep'!AO37+'5C1R_Iberville'!AO37+'5C1N_Delta'!AO37+'5C1S_LCColPrep'!AO37+'5C1T_Northeast'!AO37+'5C1U_AcadianaRen'!AO37+'5C1I_LAKey'!AO37+'5C1V_LafRen'!AO37+'5C1O_Impact'!AO37+'5C2_LAVCA'!AP37+'5C1H_Southwest'!AO37+'5C1G_JSClark'!AO37+'5C1Y_GEOPrep'!AO37+'5C1AI_Harmony'!AO37+'5C1AJ_Athlos'!AO37+'5C1AG_Collegiate'!AO37+'5C1M_GEOMidCity'!AO37+'5C1AK_NxtGen'!AO37+'5C1AL_RedRiver'!AO37+'5C1AM_Williams'!AO37+'5C1AN_StLandry'!AO37</f>
        <v>0</v>
      </c>
      <c r="AQ37" s="206">
        <f>'5C1B_DArbonne'!AP37+'5C1A_Madison'!AP37+'5C1C_IntlHigh'!AP37+'5C3_UnvView'!AQ37+'5C1F_LCCharter'!AP37+'5C1E_LFNO'!AP37+'5C1D_NOMMA'!AP37+'5C1AE_NobleMinds'!AP37+'5C1J_JCFAEast'!AP37+'5C1Q_Advantage'!AP37+'5C1AF_JCFA-Laf'!AP37+'5C1W_Willow'!AP37+'5C1Z_LincolnPrep'!AP37+'5C1R_Iberville'!AP37+'5C1N_Delta'!AP37+'5C1S_LCColPrep'!AP37+'5C1T_Northeast'!AP37+'5C1U_AcadianaRen'!AP37+'5C1I_LAKey'!AP37+'5C1V_LafRen'!AP37+'5C1O_Impact'!AP37+'5C2_LAVCA'!AQ37+'5C1H_Southwest'!AP37+'5C1G_JSClark'!AP37+'5C1Y_GEOPrep'!AP37+'5C1AI_Harmony'!AP37+'5C1AJ_Athlos'!AP37+'5C1AG_Collegiate'!AP37+'5C1M_GEOMidCity'!AP37+'5C1AK_NxtGen'!AP37+'5C1AL_RedRiver'!AP37+'5C1AM_Williams'!AP37+'5C1AN_StLandry'!AP37</f>
        <v>236405</v>
      </c>
      <c r="AR37" s="207">
        <f>'5C1B_DArbonne'!AQ37+'5C1A_Madison'!AQ37+'5C1C_IntlHigh'!AQ37+'5C3_UnvView'!AR37+'5C1F_LCCharter'!AQ37+'5C1E_LFNO'!AQ37+'5C1D_NOMMA'!AQ37+'5C1AE_NobleMinds'!AQ37+'5C1J_JCFAEast'!AQ37+'5C1Q_Advantage'!AQ37+'5C1AF_JCFA-Laf'!AQ37+'5C1W_Willow'!AQ37+'5C1Z_LincolnPrep'!AQ37+'5C1R_Iberville'!AQ37+'5C1N_Delta'!AQ37+'5C1S_LCColPrep'!AQ37+'5C1T_Northeast'!AQ37+'5C1U_AcadianaRen'!AQ37+'5C1I_LAKey'!AQ37+'5C1V_LafRen'!AQ37+'5C1O_Impact'!AQ37+'5C2_LAVCA'!AR37+'5C1H_Southwest'!AQ37+'5C1G_JSClark'!AQ37+'5C1Y_GEOPrep'!AQ37+'5C1AI_Harmony'!AQ37+'5C1AJ_Athlos'!AQ37+'5C1AG_Collegiate'!AQ37+'5C1M_GEOMidCity'!AQ37+'5C1AK_NxtGen'!AQ37+'5C1AL_RedRiver'!AQ37+'5C1AM_Williams'!AQ37+'5C1AN_StLandry'!AQ37</f>
        <v>0</v>
      </c>
      <c r="AS37" s="207">
        <f>'5C1B_DArbonne'!AR37+'5C1A_Madison'!AR37+'5C1C_IntlHigh'!AR37+'5C3_UnvView'!AS37+'5C1F_LCCharter'!AR37+'5C1E_LFNO'!AR37+'5C1D_NOMMA'!AR37+'5C1AE_NobleMinds'!AR37+'5C1J_JCFAEast'!AR37+'5C1Q_Advantage'!AR37+'5C1AF_JCFA-Laf'!AR37+'5C1W_Willow'!AR37+'5C1Z_LincolnPrep'!AR37+'5C1R_Iberville'!AR37+'5C1N_Delta'!AR37+'5C1S_LCColPrep'!AR37+'5C1T_Northeast'!AR37+'5C1U_AcadianaRen'!AR37+'5C1I_LAKey'!AR37+'5C1V_LafRen'!AR37+'5C1O_Impact'!AR37+'5C2_LAVCA'!AS37+'5C1H_Southwest'!AR37+'5C1G_JSClark'!AR37+'5C1Y_GEOPrep'!AR37+'5C1AI_Harmony'!AR37+'5C1AJ_Athlos'!AR37+'5C1AG_Collegiate'!AR37+'5C1M_GEOMidCity'!AR37+'5C1AK_NxtGen'!AR37+'5C1AL_RedRiver'!AR37+'5C1AM_Williams'!AR37+'5C1AN_StLandry'!AR37</f>
        <v>0</v>
      </c>
      <c r="AT37" s="206">
        <f>'5C1B_DArbonne'!AS37+'5C1A_Madison'!AS37+'5C1C_IntlHigh'!AS37+'5C3_UnvView'!AT37+'5C1F_LCCharter'!AS37+'5C1E_LFNO'!AS37+'5C1D_NOMMA'!AS37+'5C1AE_NobleMinds'!AS37+'5C1J_JCFAEast'!AS37+'5C1Q_Advantage'!AS37+'5C1AF_JCFA-Laf'!AS37+'5C1W_Willow'!AS37+'5C1Z_LincolnPrep'!AS37+'5C1R_Iberville'!AS37+'5C1N_Delta'!AS37+'5C1S_LCColPrep'!AS37+'5C1T_Northeast'!AS37+'5C1U_AcadianaRen'!AS37+'5C1I_LAKey'!AS37+'5C1V_LafRen'!AS37+'5C1O_Impact'!AS37+'5C2_LAVCA'!AT37+'5C1H_Southwest'!AS37+'5C1G_JSClark'!AS37+'5C1Y_GEOPrep'!AS37+'5C1AI_Harmony'!AS37+'5C1AJ_Athlos'!AS37+'5C1AG_Collegiate'!AS37+'5C1M_GEOMidCity'!AS37+'5C1AK_NxtGen'!AS37+'5C1AL_RedRiver'!AS37+'5C1AM_Williams'!AS37+'5C1AN_StLandry'!AS37</f>
        <v>452430</v>
      </c>
      <c r="AU37" s="800">
        <f t="shared" si="2"/>
        <v>236405</v>
      </c>
      <c r="AV37" s="801">
        <f t="shared" si="3"/>
        <v>452430</v>
      </c>
      <c r="AW37" s="200">
        <f>'5C1B_DArbonne'!AV37+'5C1A_Madison'!AV37+'5C1C_IntlHigh'!AV37+'5C3_UnvView'!AW37+'5C1F_LCCharter'!AV37+'5C1E_LFNO'!AV37+'5C1D_NOMMA'!AV37+'5C1AE_NobleMinds'!AV37+'5C1J_JCFAEast'!AV37+'5C1Q_Advantage'!AV37+'5C1AF_JCFA-Laf'!AV37+'5C1W_Willow'!AV37+'5C1Z_LincolnPrep'!AV37+'5C1R_Iberville'!AV37+'5C1N_Delta'!AV37+'5C1S_LCColPrep'!AV37+'5C1T_Northeast'!AV37+'5C1U_AcadianaRen'!AV37+'5C1I_LAKey'!AV37+'5C1V_LafRen'!AV37+'5C1O_Impact'!AV37+'5C2_LAVCA'!AW37+'5C1H_Southwest'!AV37+'5C1G_JSClark'!AV37+'5C1Y_GEOPrep'!AV37+'5C1AI_Harmony'!AV37+'5C1AJ_Athlos'!AV37+'5C1AG_Collegiate'!AV37+'5C1M_GEOMidCity'!AV37+'5C1AK_NxtGen'!AV37+'5C1AL_RedRiver'!AV37+'5C1AM_Williams'!AV37+'5C1AN_StLandry'!AV37</f>
        <v>11174</v>
      </c>
      <c r="AX37" s="200"/>
      <c r="AY37" s="200">
        <f t="shared" si="4"/>
        <v>11174</v>
      </c>
    </row>
    <row r="38" spans="1:51" ht="16.149999999999999" customHeight="1" x14ac:dyDescent="0.2">
      <c r="A38" s="421">
        <v>32</v>
      </c>
      <c r="B38" s="214" t="s">
        <v>36</v>
      </c>
      <c r="C38" s="215">
        <f>'5C1B_DArbonne'!C38+'5C1A_Madison'!C38+'5C1C_IntlHigh'!C38+'5C3_UnvView'!C38+'5C1F_LCCharter'!C38+'5C1E_LFNO'!C38+'5C1D_NOMMA'!C38+'5C1AE_NobleMinds'!C38+'5C1J_JCFAEast'!C38+'5C1Q_Advantage'!C38+'5C1AF_JCFA-Laf'!C38+'5C1W_Willow'!C38+'5C1Z_LincolnPrep'!C38+'5C1R_Iberville'!C38+'5C1N_Delta'!C38+'5C1S_LCColPrep'!C38+'5C1T_Northeast'!C38+'5C1U_AcadianaRen'!C38+'5C1I_LAKey'!C38+'5C1V_LafRen'!C38+'5C1O_Impact'!C38+'5C2_LAVCA'!C38+'5C1H_Southwest'!C38+'5C1G_JSClark'!C38+'5C1Y_GEOPrep'!C38+'5C1AI_Harmony'!C38+'5C1AJ_Athlos'!C38+'5C1AG_Collegiate'!C38+'5C1M_GEOMidCity'!C38+'5C1AK_NxtGen'!C38+'5C1AL_RedRiver'!C38+'5C1AM_Williams'!C38+'5C1AN_StLandry'!C38</f>
        <v>0</v>
      </c>
      <c r="D38" s="216">
        <f>'9_Per Pupil Summary'!H37</f>
        <v>5381.331632558733</v>
      </c>
      <c r="E38" s="217">
        <f>'5C1B_DArbonne'!E38+'5C1A_Madison'!E38+'5C1C_IntlHigh'!E38+'5C3_UnvView'!E38+'5C1F_LCCharter'!E38+'5C1E_LFNO'!E38+'5C1D_NOMMA'!E38+'5C1AE_NobleMinds'!E38+'5C1J_JCFAEast'!E38+'5C1Q_Advantage'!E38+'5C1AF_JCFA-Laf'!E38+'5C1W_Willow'!E38+'5C1Z_LincolnPrep'!E38+'5C1R_Iberville'!E38+'5C1N_Delta'!E38+'5C1S_LCColPrep'!E38+'5C1T_Northeast'!E38+'5C1U_AcadianaRen'!E38+'5C1I_LAKey'!E38+'5C1V_LafRen'!E38+'5C1O_Impact'!E38+'5C2_LAVCA'!E38+'5C1H_Southwest'!E38+'5C1G_JSClark'!E38+'5C1Y_GEOPrep'!E38+'5C1AI_Harmony'!E38+'5C1AJ_Athlos'!E38+'5C1AG_Collegiate'!E38+'5C1M_GEOMidCity'!E38+'5C1AK_NxtGen'!E38+'5C1AL_RedRiver'!E38+'5C1AM_Williams'!E38+'5C1AN_StLandry'!E38</f>
        <v>0</v>
      </c>
      <c r="F38" s="218">
        <f>'5C1B_DArbonne'!F38+'5C1A_Madison'!F38+'5C1C_IntlHigh'!F38+'5C3_UnvView'!F38+'5C1F_LCCharter'!F38+'5C1E_LFNO'!F38+'5C1D_NOMMA'!F38+'5C1AE_NobleMinds'!F38+'5C1J_JCFAEast'!F38+'5C1Q_Advantage'!F38+'5C1AF_JCFA-Laf'!F38+'5C1W_Willow'!F38+'5C1Z_LincolnPrep'!F38+'5C1R_Iberville'!F38+'5C1N_Delta'!F38+'5C1S_LCColPrep'!F38+'5C1T_Northeast'!F38+'5C1U_AcadianaRen'!F38+'5C1I_LAKey'!F38+'5C1V_LafRen'!F38+'5C1O_Impact'!F38+'5C2_LAVCA'!F38+'5C1H_Southwest'!F38+'5C1G_JSClark'!F38+'5C1Y_GEOPrep'!F38+'5C1AI_Harmony'!F38+'5C1AJ_Athlos'!F38+'5C1AG_Collegiate'!F38+'5C1M_GEOMidCity'!F38+'5C1AK_NxtGen'!F38+'5C1AL_RedRiver'!F38+'5C1AM_Williams'!F38+'5C1AN_StLandry'!F38</f>
        <v>0</v>
      </c>
      <c r="G38" s="216">
        <f>'9_Per Pupil Summary'!I37</f>
        <v>731.32495664109774</v>
      </c>
      <c r="H38" s="217">
        <f>'5C1B_DArbonne'!H38+'5C1A_Madison'!H38+'5C1C_IntlHigh'!H38+'5C3_UnvView'!H38+'5C1F_LCCharter'!H38+'5C1E_LFNO'!H38+'5C1D_NOMMA'!H38+'5C1AE_NobleMinds'!H38+'5C1J_JCFAEast'!H38+'5C1Q_Advantage'!H38+'5C1AF_JCFA-Laf'!H38+'5C1W_Willow'!H38+'5C1Z_LincolnPrep'!H38+'5C1R_Iberville'!H38+'5C1N_Delta'!H38+'5C1S_LCColPrep'!H38+'5C1T_Northeast'!H38+'5C1U_AcadianaRen'!H38+'5C1I_LAKey'!H38+'5C1V_LafRen'!H38+'5C1O_Impact'!H38+'5C2_LAVCA'!H38+'5C1H_Southwest'!H38+'5C1G_JSClark'!H38+'5C1Y_GEOPrep'!H38+'5C1AI_Harmony'!H38+'5C1AJ_Athlos'!H38+'5C1AG_Collegiate'!H38+'5C1M_GEOMidCity'!H38+'5C1AK_NxtGen'!H38+'5C1AL_RedRiver'!H38+'5C1AM_Williams'!H38+'5C1AN_StLandry'!H38</f>
        <v>0</v>
      </c>
      <c r="I38" s="218">
        <f>'5C1B_DArbonne'!I38+'5C1A_Madison'!I38+'5C1C_IntlHigh'!I38+'5C3_UnvView'!I38+'5C1F_LCCharter'!I38+'5C1E_LFNO'!I38+'5C1D_NOMMA'!I38+'5C1AE_NobleMinds'!I38+'5C1J_JCFAEast'!I38+'5C1Q_Advantage'!I38+'5C1AF_JCFA-Laf'!I38+'5C1W_Willow'!I38+'5C1Z_LincolnPrep'!I38+'5C1R_Iberville'!I38+'5C1N_Delta'!I38+'5C1S_LCColPrep'!I38+'5C1T_Northeast'!I38+'5C1U_AcadianaRen'!I38+'5C1I_LAKey'!I38+'5C1V_LafRen'!I38+'5C1O_Impact'!I38+'5C2_LAVCA'!I38+'5C1H_Southwest'!I38+'5C1G_JSClark'!I38+'5C1Y_GEOPrep'!I38+'5C1AI_Harmony'!I38+'5C1AJ_Athlos'!I38+'5C1AG_Collegiate'!I38+'5C1M_GEOMidCity'!I38+'5C1AK_NxtGen'!I38+'5C1AL_RedRiver'!I38+'5C1AM_Williams'!I38+'5C1AN_StLandry'!I38</f>
        <v>0</v>
      </c>
      <c r="J38" s="216">
        <f>'9_Per Pupil Summary'!J37</f>
        <v>199.45226090211753</v>
      </c>
      <c r="K38" s="217">
        <f>'5C1B_DArbonne'!K38+'5C1A_Madison'!K38+'5C1C_IntlHigh'!K38+'5C3_UnvView'!K38+'5C1F_LCCharter'!K38+'5C1E_LFNO'!K38+'5C1D_NOMMA'!K38+'5C1AE_NobleMinds'!K38+'5C1J_JCFAEast'!K38+'5C1Q_Advantage'!K38+'5C1AF_JCFA-Laf'!K38+'5C1W_Willow'!K38+'5C1Z_LincolnPrep'!K38+'5C1R_Iberville'!K38+'5C1N_Delta'!K38+'5C1S_LCColPrep'!K38+'5C1T_Northeast'!K38+'5C1U_AcadianaRen'!K38+'5C1I_LAKey'!K38+'5C1V_LafRen'!K38+'5C1O_Impact'!K38+'5C2_LAVCA'!K38+'5C1H_Southwest'!K38+'5C1G_JSClark'!K38+'5C1Y_GEOPrep'!K38+'5C1AI_Harmony'!K38+'5C1AJ_Athlos'!K38+'5C1AG_Collegiate'!K38+'5C1M_GEOMidCity'!K38+'5C1AK_NxtGen'!K38+'5C1AL_RedRiver'!K38+'5C1AM_Williams'!K38+'5C1AN_StLandry'!K38</f>
        <v>0</v>
      </c>
      <c r="L38" s="218">
        <f>'5C1B_DArbonne'!L38+'5C1A_Madison'!L38+'5C1C_IntlHigh'!L38+'5C3_UnvView'!L38+'5C1F_LCCharter'!L38+'5C1E_LFNO'!L38+'5C1D_NOMMA'!L38+'5C1AE_NobleMinds'!L38+'5C1J_JCFAEast'!L38+'5C1Q_Advantage'!L38+'5C1AF_JCFA-Laf'!L38+'5C1W_Willow'!L38+'5C1Z_LincolnPrep'!L38+'5C1R_Iberville'!L38+'5C1N_Delta'!L38+'5C1S_LCColPrep'!L38+'5C1T_Northeast'!L38+'5C1U_AcadianaRen'!L38+'5C1I_LAKey'!L38+'5C1V_LafRen'!L38+'5C1O_Impact'!L38+'5C2_LAVCA'!L38+'5C1H_Southwest'!L38+'5C1G_JSClark'!L38+'5C1Y_GEOPrep'!L38+'5C1AI_Harmony'!L38+'5C1AJ_Athlos'!L38+'5C1AG_Collegiate'!L38+'5C1M_GEOMidCity'!L38+'5C1AK_NxtGen'!L38+'5C1AL_RedRiver'!L38+'5C1AM_Williams'!L38+'5C1AN_StLandry'!L38</f>
        <v>0</v>
      </c>
      <c r="M38" s="216">
        <f>'9_Per Pupil Summary'!K37</f>
        <v>4986.3065225529381</v>
      </c>
      <c r="N38" s="217">
        <f>'5C1B_DArbonne'!N38+'5C1A_Madison'!N38+'5C1C_IntlHigh'!N38+'5C3_UnvView'!N38+'5C1F_LCCharter'!N38+'5C1E_LFNO'!N38+'5C1D_NOMMA'!N38+'5C1AE_NobleMinds'!N38+'5C1J_JCFAEast'!N38+'5C1Q_Advantage'!N38+'5C1AF_JCFA-Laf'!N38+'5C1W_Willow'!N38+'5C1Z_LincolnPrep'!N38+'5C1R_Iberville'!N38+'5C1N_Delta'!N38+'5C1S_LCColPrep'!N38+'5C1T_Northeast'!N38+'5C1U_AcadianaRen'!N38+'5C1I_LAKey'!N38+'5C1V_LafRen'!N38+'5C1O_Impact'!N38+'5C2_LAVCA'!N38+'5C1H_Southwest'!N38+'5C1G_JSClark'!N38+'5C1Y_GEOPrep'!N38+'5C1AI_Harmony'!N38+'5C1AJ_Athlos'!N38+'5C1AG_Collegiate'!N38+'5C1M_GEOMidCity'!N38+'5C1AK_NxtGen'!N38+'5C1AL_RedRiver'!N38+'5C1AM_Williams'!N38+'5C1AN_StLandry'!N38</f>
        <v>0</v>
      </c>
      <c r="O38" s="218">
        <f>'5C1B_DArbonne'!O38+'5C1A_Madison'!O38+'5C1C_IntlHigh'!O38+'5C3_UnvView'!O38+'5C1F_LCCharter'!O38+'5C1E_LFNO'!O38+'5C1D_NOMMA'!O38+'5C1AE_NobleMinds'!O38+'5C1J_JCFAEast'!O38+'5C1Q_Advantage'!O38+'5C1AF_JCFA-Laf'!O38+'5C1W_Willow'!O38+'5C1Z_LincolnPrep'!O38+'5C1R_Iberville'!O38+'5C1N_Delta'!O38+'5C1S_LCColPrep'!O38+'5C1T_Northeast'!O38+'5C1U_AcadianaRen'!O38+'5C1I_LAKey'!O38+'5C1V_LafRen'!O38+'5C1O_Impact'!O38+'5C2_LAVCA'!O38+'5C1H_Southwest'!O38+'5C1G_JSClark'!O38+'5C1Y_GEOPrep'!O38+'5C1AI_Harmony'!O38+'5C1AJ_Athlos'!O38+'5C1AG_Collegiate'!O38+'5C1M_GEOMidCity'!O38+'5C1AK_NxtGen'!O38+'5C1AL_RedRiver'!O38+'5C1AM_Williams'!O38+'5C1AN_StLandry'!O38</f>
        <v>0</v>
      </c>
      <c r="P38" s="216">
        <f>'9_Per Pupil Summary'!L37</f>
        <v>1994.5226090211752</v>
      </c>
      <c r="Q38" s="217">
        <f>'5C1B_DArbonne'!Q38+'5C1A_Madison'!Q38+'5C1C_IntlHigh'!Q38+'5C3_UnvView'!Q38+'5C1F_LCCharter'!Q38+'5C1E_LFNO'!Q38+'5C1D_NOMMA'!Q38+'5C1AE_NobleMinds'!Q38+'5C1J_JCFAEast'!Q38+'5C1Q_Advantage'!Q38+'5C1AF_JCFA-Laf'!Q38+'5C1W_Willow'!Q38+'5C1Z_LincolnPrep'!Q38+'5C1R_Iberville'!Q38+'5C1N_Delta'!Q38+'5C1S_LCColPrep'!Q38+'5C1T_Northeast'!Q38+'5C1U_AcadianaRen'!Q38+'5C1I_LAKey'!Q38+'5C1V_LafRen'!Q38+'5C1O_Impact'!Q38+'5C2_LAVCA'!Q38+'5C1H_Southwest'!Q38+'5C1G_JSClark'!Q38+'5C1Y_GEOPrep'!Q38+'5C1AI_Harmony'!Q38+'5C1AJ_Athlos'!Q38+'5C1AG_Collegiate'!Q38+'5C1M_GEOMidCity'!Q38+'5C1AK_NxtGen'!Q38+'5C1AL_RedRiver'!Q38+'5C1AM_Williams'!Q38+'5C1AN_StLandry'!Q38</f>
        <v>0</v>
      </c>
      <c r="R38" s="219">
        <f>'5C1B_DArbonne'!R38+'5C1A_Madison'!R38+'5C1C_IntlHigh'!R38+'5C3_UnvView'!R38+'5C1F_LCCharter'!R38+'5C1E_LFNO'!R38+'5C1D_NOMMA'!R38+'5C1AE_NobleMinds'!R38+'5C1J_JCFAEast'!R38+'5C1Q_Advantage'!R38+'5C1AF_JCFA-Laf'!R38+'5C1W_Willow'!R38+'5C1Z_LincolnPrep'!R38+'5C1R_Iberville'!R38+'5C1N_Delta'!R38+'5C1S_LCColPrep'!R38+'5C1T_Northeast'!R38+'5C1U_AcadianaRen'!R38+'5C1I_LAKey'!R38+'5C1V_LafRen'!R38+'5C1O_Impact'!R38+'5C2_LAVCA'!R38+'5C1H_Southwest'!R38+'5C1G_JSClark'!R38+'5C1Y_GEOPrep'!R38+'5C1AI_Harmony'!R38+'5C1AJ_Athlos'!R38+'5C1AG_Collegiate'!R38+'5C1M_GEOMidCity'!R38+'5C1AK_NxtGen'!R38+'5C1AL_RedRiver'!R38+'5C1AM_Williams'!R38+'5C1AN_StLandry'!R38</f>
        <v>2516279</v>
      </c>
      <c r="S38" s="884">
        <f>'5C3_UnvView'!S38+'5C2_LAVCA'!S38</f>
        <v>249773</v>
      </c>
      <c r="T38" s="216">
        <f>'5C1B_DArbonne'!S38+'5C1A_Madison'!S38+'5C1C_IntlHigh'!S38+'5C3_UnvView'!T38+'5C1F_LCCharter'!S38+'5C1E_LFNO'!S38+'5C1D_NOMMA'!S38+'5C1AE_NobleMinds'!S38+'5C1J_JCFAEast'!S38+'5C1Q_Advantage'!S38+'5C1AF_JCFA-Laf'!S38+'5C1W_Willow'!S38+'5C1Z_LincolnPrep'!S38+'5C1R_Iberville'!S38+'5C1N_Delta'!S38+'5C1S_LCColPrep'!S38+'5C1T_Northeast'!S38+'5C1U_AcadianaRen'!S38+'5C1I_LAKey'!S38+'5C1V_LafRen'!S38+'5C1O_Impact'!S38+'5C2_LAVCA'!T38+'5C1H_Southwest'!S38+'5C1G_JSClark'!S38+'5C1Y_GEOPrep'!S38+'5C1AI_Harmony'!S38+'5C1AJ_Athlos'!S38+'5C1AG_Collegiate'!S38+'5C1M_GEOMidCity'!S38+'5C1AK_NxtGen'!S38+'5C1AL_RedRiver'!S38+'5C1AM_Williams'!S38+'5C1AN_StLandry'!S38</f>
        <v>212594</v>
      </c>
      <c r="U38" s="216">
        <f>'5C1B_DArbonne'!T38+'5C1A_Madison'!T38+'5C1C_IntlHigh'!T38+'5C3_UnvView'!U38+'5C1F_LCCharter'!T38+'5C1E_LFNO'!T38+'5C1D_NOMMA'!T38+'5C1AE_NobleMinds'!T38+'5C1J_JCFAEast'!T38+'5C1Q_Advantage'!T38+'5C1AF_JCFA-Laf'!T38+'5C1W_Willow'!T38+'5C1Z_LincolnPrep'!T38+'5C1R_Iberville'!T38+'5C1N_Delta'!T38+'5C1S_LCColPrep'!T38+'5C1T_Northeast'!T38+'5C1U_AcadianaRen'!T38+'5C1I_LAKey'!T38+'5C1V_LafRen'!T38+'5C1O_Impact'!T38+'5C2_LAVCA'!U38+'5C1H_Southwest'!T38+'5C1G_JSClark'!T38+'5C1Y_GEOPrep'!T38+'5C1AI_Harmony'!T38+'5C1AJ_Athlos'!T38+'5C1AG_Collegiate'!T38+'5C1M_GEOMidCity'!T38+'5C1AK_NxtGen'!T38+'5C1AL_RedRiver'!T38+'5C1AM_Williams'!T38+'5C1AN_StLandry'!T38</f>
        <v>0</v>
      </c>
      <c r="V38" s="220">
        <f>'5C1B_DArbonne'!U38+'5C1A_Madison'!U38+'5C1C_IntlHigh'!U38+'5C3_UnvView'!V38+'5C1F_LCCharter'!U38+'5C1E_LFNO'!U38+'5C1D_NOMMA'!U38+'5C1AE_NobleMinds'!U38+'5C1J_JCFAEast'!U38+'5C1Q_Advantage'!U38+'5C1AF_JCFA-Laf'!U38+'5C1W_Willow'!U38+'5C1Z_LincolnPrep'!U38+'5C1R_Iberville'!U38+'5C1N_Delta'!U38+'5C1S_LCColPrep'!U38+'5C1T_Northeast'!U38+'5C1U_AcadianaRen'!U38+'5C1I_LAKey'!U38+'5C1V_LafRen'!U38+'5C1O_Impact'!U38+'5C2_LAVCA'!V38+'5C1H_Southwest'!U38+'5C1G_JSClark'!U38+'5C1Y_GEOPrep'!U38+'5C1AI_Harmony'!U38+'5C1AJ_Athlos'!U38+'5C1AG_Collegiate'!U38+'5C1M_GEOMidCity'!U38+'5C1AK_NxtGen'!U38+'5C1AL_RedRiver'!U38+'5C1AM_Williams'!U38+'5C1AN_StLandry'!U38</f>
        <v>0</v>
      </c>
      <c r="W38" s="219">
        <f>'5C1B_DArbonne'!V38+'5C1A_Madison'!V38+'5C1C_IntlHigh'!V38+'5C3_UnvView'!W38+'5C1F_LCCharter'!V38+'5C1E_LFNO'!V38+'5C1D_NOMMA'!V38+'5C1AE_NobleMinds'!V38+'5C1J_JCFAEast'!V38+'5C1Q_Advantage'!V38+'5C1AF_JCFA-Laf'!V38+'5C1W_Willow'!V38+'5C1Z_LincolnPrep'!V38+'5C1R_Iberville'!V38+'5C1N_Delta'!V38+'5C1S_LCColPrep'!V38+'5C1T_Northeast'!V38+'5C1U_AcadianaRen'!V38+'5C1I_LAKey'!V38+'5C1V_LafRen'!V38+'5C1O_Impact'!V38+'5C2_LAVCA'!W38+'5C1H_Southwest'!V38+'5C1G_JSClark'!V38+'5C1Y_GEOPrep'!V38+'5C1AI_Harmony'!V38+'5C1AJ_Athlos'!V38+'5C1AG_Collegiate'!V38+'5C1M_GEOMidCity'!V38+'5C1AK_NxtGen'!V38+'5C1AL_RedRiver'!V38+'5C1AM_Williams'!V38+'5C1AN_StLandry'!V38</f>
        <v>0</v>
      </c>
      <c r="X38" s="217">
        <f>'5C1B_DArbonne'!W38+'5C1A_Madison'!W38+'5C1C_IntlHigh'!W38+'5C3_UnvView'!X38+'5C1F_LCCharter'!W38+'5C1E_LFNO'!W38+'5C1D_NOMMA'!W38+'5C1AE_NobleMinds'!W38+'5C1J_JCFAEast'!W38+'5C1Q_Advantage'!W38+'5C1AF_JCFA-Laf'!W38+'5C1W_Willow'!W38+'5C1Z_LincolnPrep'!W38+'5C1R_Iberville'!W38+'5C1N_Delta'!W38+'5C1S_LCColPrep'!W38+'5C1T_Northeast'!W38+'5C1U_AcadianaRen'!W38+'5C1I_LAKey'!W38+'5C1V_LafRen'!W38+'5C1O_Impact'!W38+'5C2_LAVCA'!X38+'5C1H_Southwest'!W38+'5C1G_JSClark'!W38+'5C1Y_GEOPrep'!W38+'5C1AI_Harmony'!W38+'5C1AJ_Athlos'!W38+'5C1AG_Collegiate'!W38+'5C1M_GEOMidCity'!W38+'5C1AK_NxtGen'!W38+'5C1AL_RedRiver'!W38+'5C1AM_Williams'!W38+'5C1AN_StLandry'!W38</f>
        <v>0</v>
      </c>
      <c r="Y38" s="219">
        <f>'5C1B_DArbonne'!X38+'5C1A_Madison'!X38+'5C1C_IntlHigh'!X38+'5C3_UnvView'!Y38+'5C1F_LCCharter'!X38+'5C1E_LFNO'!X38+'5C1D_NOMMA'!X38+'5C1AE_NobleMinds'!X38+'5C1J_JCFAEast'!X38+'5C1Q_Advantage'!X38+'5C1AF_JCFA-Laf'!X38+'5C1W_Willow'!X38+'5C1Z_LincolnPrep'!X38+'5C1R_Iberville'!X38+'5C1N_Delta'!X38+'5C1S_LCColPrep'!X38+'5C1T_Northeast'!X38+'5C1U_AcadianaRen'!X38+'5C1I_LAKey'!X38+'5C1V_LafRen'!X38+'5C1O_Impact'!X38+'5C2_LAVCA'!Y38+'5C1H_Southwest'!X38+'5C1G_JSClark'!X38+'5C1Y_GEOPrep'!X38+'5C1AI_Harmony'!X38+'5C1AJ_Athlos'!X38+'5C1AG_Collegiate'!X38+'5C1M_GEOMidCity'!X38+'5C1AK_NxtGen'!X38+'5C1AL_RedRiver'!X38+'5C1AM_Williams'!X38+'5C1AN_StLandry'!X38</f>
        <v>0</v>
      </c>
      <c r="Z38" s="216">
        <f>'5C1B_DArbonne'!Y38+'5C1A_Madison'!Y38+'5C1C_IntlHigh'!Y38+'5C3_UnvView'!Z38+'5C1F_LCCharter'!Y38+'5C1E_LFNO'!Y38+'5C1D_NOMMA'!Y38+'5C1AE_NobleMinds'!Y38+'5C1J_JCFAEast'!Y38+'5C1Q_Advantage'!Y38+'5C1AF_JCFA-Laf'!Y38+'5C1W_Willow'!Y38+'5C1Z_LincolnPrep'!Y38+'5C1R_Iberville'!Y38+'5C1N_Delta'!Y38+'5C1S_LCColPrep'!Y38+'5C1T_Northeast'!Y38+'5C1U_AcadianaRen'!Y38+'5C1I_LAKey'!Y38+'5C1V_LafRen'!Y38+'5C1O_Impact'!Y38+'5C2_LAVCA'!Z38+'5C1H_Southwest'!Y38+'5C1G_JSClark'!Y38+'5C1Y_GEOPrep'!Y38+'5C1AI_Harmony'!Y38+'5C1AJ_Athlos'!Y38+'5C1AG_Collegiate'!Y38+'5C1M_GEOMidCity'!Y38+'5C1AK_NxtGen'!Y38+'5C1AL_RedRiver'!Y38+'5C1AM_Williams'!Y38+'5C1AN_StLandry'!Y38</f>
        <v>0</v>
      </c>
      <c r="AA38" s="219">
        <f>'5C1B_DArbonne'!Z38+'5C1A_Madison'!Z38+'5C1C_IntlHigh'!Z38+'5C3_UnvView'!AA38+'5C1F_LCCharter'!Z38+'5C1E_LFNO'!Z38+'5C1D_NOMMA'!Z38+'5C1AE_NobleMinds'!Z38+'5C1J_JCFAEast'!Z38+'5C1Q_Advantage'!Z38+'5C1AF_JCFA-Laf'!Z38+'5C1W_Willow'!Z38+'5C1Z_LincolnPrep'!Z38+'5C1R_Iberville'!Z38+'5C1N_Delta'!Z38+'5C1S_LCColPrep'!Z38+'5C1T_Northeast'!Z38+'5C1U_AcadianaRen'!Z38+'5C1I_LAKey'!Z38+'5C1V_LafRen'!Z38+'5C1O_Impact'!Z38+'5C2_LAVCA'!AA38+'5C1H_Southwest'!Z38+'5C1G_JSClark'!Z38+'5C1Y_GEOPrep'!Z38+'5C1AI_Harmony'!Z38+'5C1AJ_Athlos'!Z38+'5C1AG_Collegiate'!Z38+'5C1M_GEOMidCity'!Z38+'5C1AK_NxtGen'!Z38+'5C1AL_RedRiver'!Z38+'5C1AM_Williams'!Z38+'5C1AN_StLandry'!Z38</f>
        <v>0</v>
      </c>
      <c r="AB38" s="216">
        <f>'5C1B_DArbonne'!AA38+'5C1A_Madison'!AA38+'5C1C_IntlHigh'!AA38+'5C3_UnvView'!AB38+'5C1F_LCCharter'!AA38+'5C1E_LFNO'!AA38+'5C1D_NOMMA'!AA38+'5C1AE_NobleMinds'!AA38+'5C1J_JCFAEast'!AA38+'5C1Q_Advantage'!AA38+'5C1AF_JCFA-Laf'!AA38+'5C1W_Willow'!AA38+'5C1Z_LincolnPrep'!AA38+'5C1R_Iberville'!AA38+'5C1N_Delta'!AA38+'5C1S_LCColPrep'!AA38+'5C1T_Northeast'!AA38+'5C1U_AcadianaRen'!AA38+'5C1I_LAKey'!AA38+'5C1V_LafRen'!AA38+'5C1O_Impact'!AA38+'5C2_LAVCA'!AB38+'5C1H_Southwest'!AA38+'5C1G_JSClark'!AA38+'5C1Y_GEOPrep'!AA38+'5C1AI_Harmony'!AA38+'5C1AJ_Athlos'!AA38+'5C1AG_Collegiate'!AA38+'5C1M_GEOMidCity'!AA38+'5C1AK_NxtGen'!AA38+'5C1AL_RedRiver'!AA38+'5C1AM_Williams'!AA38+'5C1AN_StLandry'!AA38</f>
        <v>0</v>
      </c>
      <c r="AC38" s="216">
        <f>'5C1B_DArbonne'!AB38+'5C1A_Madison'!AB38+'5C1C_IntlHigh'!AB38+'5C3_UnvView'!AC38+'5C1F_LCCharter'!AB38+'5C1E_LFNO'!AB38+'5C1D_NOMMA'!AB38+'5C1AE_NobleMinds'!AB38+'5C1J_JCFAEast'!AB38+'5C1Q_Advantage'!AB38+'5C1AF_JCFA-Laf'!AB38+'5C1W_Willow'!AB38+'5C1Z_LincolnPrep'!AB38+'5C1R_Iberville'!AB38+'5C1N_Delta'!AB38+'5C1S_LCColPrep'!AB38+'5C1T_Northeast'!AB38+'5C1U_AcadianaRen'!AB38+'5C1I_LAKey'!AB38+'5C1V_LafRen'!AB38+'5C1O_Impact'!AB38+'5C2_LAVCA'!AC38+'5C1H_Southwest'!AB38+'5C1G_JSClark'!AB38+'5C1Y_GEOPrep'!AB38+'5C1AI_Harmony'!AB38+'5C1AJ_Athlos'!AB38+'5C1AG_Collegiate'!AB38+'5C1M_GEOMidCity'!AB38+'5C1AK_NxtGen'!AB38+'5C1AL_RedRiver'!AB38+'5C1AM_Williams'!AB38+'5C1AN_StLandry'!AB38</f>
        <v>0</v>
      </c>
      <c r="AD38" s="219">
        <f>'5C1B_DArbonne'!AC38+'5C1A_Madison'!AC38+'5C1C_IntlHigh'!AC38+'5C3_UnvView'!AD38+'5C1F_LCCharter'!AC38+'5C1E_LFNO'!AC38+'5C1D_NOMMA'!AC38+'5C1AE_NobleMinds'!AC38+'5C1J_JCFAEast'!AC38+'5C1Q_Advantage'!AC38+'5C1AF_JCFA-Laf'!AC38+'5C1W_Willow'!AC38+'5C1Z_LincolnPrep'!AC38+'5C1R_Iberville'!AC38+'5C1N_Delta'!AC38+'5C1S_LCColPrep'!AC38+'5C1T_Northeast'!AC38+'5C1U_AcadianaRen'!AC38+'5C1I_LAKey'!AC38+'5C1V_LafRen'!AC38+'5C1O_Impact'!AC38+'5C2_LAVCA'!AD38+'5C1H_Southwest'!AC38+'5C1G_JSClark'!AC38+'5C1Y_GEOPrep'!AC38+'5C1AI_Harmony'!AC38+'5C1AJ_Athlos'!AC38+'5C1AG_Collegiate'!AC38+'5C1M_GEOMidCity'!AC38+'5C1AK_NxtGen'!AC38+'5C1AL_RedRiver'!AC38+'5C1AM_Williams'!AC38+'5C1AN_StLandry'!AC38</f>
        <v>0</v>
      </c>
      <c r="AE38" s="222">
        <f>'5C1B_DArbonne'!AD38+'5C1A_Madison'!AD38+'5C1C_IntlHigh'!AD38+'5C3_UnvView'!AE38+'5C1F_LCCharter'!AD38+'5C1E_LFNO'!AD38+'5C1D_NOMMA'!AD38+'5C1AE_NobleMinds'!AD38+'5C1J_JCFAEast'!AD38+'5C1Q_Advantage'!AD38+'5C1AF_JCFA-Laf'!AD38+'5C1W_Willow'!AD38+'5C1Z_LincolnPrep'!AD38+'5C1R_Iberville'!AD38+'5C1N_Delta'!AD38+'5C1S_LCColPrep'!AD38+'5C1T_Northeast'!AD38+'5C1U_AcadianaRen'!AD38+'5C1I_LAKey'!AD38+'5C1V_LafRen'!AD38+'5C1O_Impact'!AD38+'5C2_LAVCA'!AE38+'5C1H_Southwest'!AD38+'5C1G_JSClark'!AD38+'5C1Y_GEOPrep'!AD38+'5C1AI_Harmony'!AD38+'5C1AJ_Athlos'!AD38+'5C1AG_Collegiate'!AD38+'5C1M_GEOMidCity'!AD38+'5C1AK_NxtGen'!AD38+'5C1AL_RedRiver'!AD38+'5C1AM_Williams'!AD38+'5C1AN_StLandry'!AD38</f>
        <v>0</v>
      </c>
      <c r="AF38" s="223">
        <f>'9_Per Pupil Summary'!N37</f>
        <v>3230</v>
      </c>
      <c r="AG38" s="224">
        <f>'5C1B_DArbonne'!AF38+'5C1A_Madison'!AF38+'5C1C_IntlHigh'!AF38+'5C3_UnvView'!AG38+'5C1F_LCCharter'!AF38+'5C1E_LFNO'!AF38+'5C1D_NOMMA'!AF38+'5C1AE_NobleMinds'!AF38+'5C1J_JCFAEast'!AF38+'5C1Q_Advantage'!AF38+'5C1AF_JCFA-Laf'!AF38+'5C1W_Willow'!AF38+'5C1Z_LincolnPrep'!AF38+'5C1R_Iberville'!AF38+'5C1N_Delta'!AF38+'5C1S_LCColPrep'!AF38+'5C1T_Northeast'!AF38+'5C1U_AcadianaRen'!AF38+'5C1I_LAKey'!AF38+'5C1V_LafRen'!AF38+'5C1O_Impact'!AF38+'5C2_LAVCA'!AG38+'5C1H_Southwest'!AF38+'5C1G_JSClark'!AF38+'5C1Y_GEOPrep'!AF38+'5C1AI_Harmony'!AF38+'5C1AJ_Athlos'!AF38+'5C1AG_Collegiate'!AF38+'5C1M_GEOMidCity'!AF38+'5C1AK_NxtGen'!AF38+'5C1AL_RedRiver'!AF38+'5C1AM_Williams'!AF38+'5C1AN_StLandry'!AF38</f>
        <v>0</v>
      </c>
      <c r="AH38" s="215">
        <f>'5C1B_DArbonne'!AG38+'5C1A_Madison'!AG38+'5C1C_IntlHigh'!AG38+'5C3_UnvView'!AH38+'5C1F_LCCharter'!AG38+'5C1E_LFNO'!AG38+'5C1D_NOMMA'!AG38+'5C1AE_NobleMinds'!AG38+'5C1J_JCFAEast'!AG38+'5C1Q_Advantage'!AG38+'5C1AF_JCFA-Laf'!AG38+'5C1W_Willow'!AG38+'5C1Z_LincolnPrep'!AG38+'5C1R_Iberville'!AG38+'5C1N_Delta'!AG38+'5C1S_LCColPrep'!AG38+'5C1T_Northeast'!AG38+'5C1U_AcadianaRen'!AG38+'5C1I_LAKey'!AG38+'5C1V_LafRen'!AG38+'5C1O_Impact'!AG38+'5C2_LAVCA'!AH38+'5C1H_Southwest'!AG38+'5C1G_JSClark'!AG38+'5C1Y_GEOPrep'!AG38+'5C1AI_Harmony'!AG38+'5C1AJ_Athlos'!AG38+'5C1AG_Collegiate'!AG38+'5C1M_GEOMidCity'!AG38+'5C1AK_NxtGen'!AG38+'5C1AL_RedRiver'!AG38+'5C1AM_Williams'!AG38+'5C1AN_StLandry'!AG38</f>
        <v>0</v>
      </c>
      <c r="AI38" s="223">
        <f>'5C1B_DArbonne'!AH38+'5C1A_Madison'!AH38+'5C1C_IntlHigh'!AH38+'5C3_UnvView'!AI38+'5C1F_LCCharter'!AH38+'5C1E_LFNO'!AH38+'5C1D_NOMMA'!AH38+'5C1AE_NobleMinds'!AH38+'5C1J_JCFAEast'!AH38+'5C1Q_Advantage'!AH38+'5C1AF_JCFA-Laf'!AH38+'5C1W_Willow'!AH38+'5C1Z_LincolnPrep'!AH38+'5C1R_Iberville'!AH38+'5C1N_Delta'!AH38+'5C1S_LCColPrep'!AH38+'5C1T_Northeast'!AH38+'5C1U_AcadianaRen'!AH38+'5C1I_LAKey'!AH38+'5C1V_LafRen'!AH38+'5C1O_Impact'!AH38+'5C2_LAVCA'!AI38+'5C1H_Southwest'!AH38+'5C1G_JSClark'!AH38+'5C1Y_GEOPrep'!AH38+'5C1AI_Harmony'!AH38+'5C1AJ_Athlos'!AH38+'5C1AG_Collegiate'!AH38+'5C1M_GEOMidCity'!AH38+'5C1AK_NxtGen'!AH38+'5C1AL_RedRiver'!AH38+'5C1AM_Williams'!AH38+'5C1AN_StLandry'!AH38</f>
        <v>0</v>
      </c>
      <c r="AJ38" s="215">
        <f>'5C1B_DArbonne'!AI38+'5C1A_Madison'!AI38+'5C1C_IntlHigh'!AI38+'5C3_UnvView'!AJ38+'5C1F_LCCharter'!AI38+'5C1E_LFNO'!AI38+'5C1D_NOMMA'!AI38+'5C1AE_NobleMinds'!AI38+'5C1J_JCFAEast'!AI38+'5C1Q_Advantage'!AI38+'5C1AF_JCFA-Laf'!AI38+'5C1W_Willow'!AI38+'5C1Z_LincolnPrep'!AI38+'5C1R_Iberville'!AI38+'5C1N_Delta'!AI38+'5C1S_LCColPrep'!AI38+'5C1T_Northeast'!AI38+'5C1U_AcadianaRen'!AI38+'5C1I_LAKey'!AI38+'5C1V_LafRen'!AI38+'5C1O_Impact'!AI38+'5C2_LAVCA'!AJ38+'5C1H_Southwest'!AI38+'5C1G_JSClark'!AI38+'5C1Y_GEOPrep'!AI38+'5C1AI_Harmony'!AI38+'5C1AJ_Athlos'!AI38+'5C1AG_Collegiate'!AI38+'5C1M_GEOMidCity'!AI38+'5C1AK_NxtGen'!AI38+'5C1AL_RedRiver'!AI38+'5C1AM_Williams'!AI38+'5C1AN_StLandry'!AI38</f>
        <v>0</v>
      </c>
      <c r="AK38" s="225">
        <f>'5C1B_DArbonne'!AJ38+'5C1A_Madison'!AJ38+'5C1C_IntlHigh'!AJ38+'5C3_UnvView'!AK38+'5C1F_LCCharter'!AJ38+'5C1E_LFNO'!AJ38+'5C1D_NOMMA'!AJ38+'5C1AE_NobleMinds'!AJ38+'5C1J_JCFAEast'!AJ38+'5C1Q_Advantage'!AJ38+'5C1AF_JCFA-Laf'!AJ38+'5C1W_Willow'!AJ38+'5C1Z_LincolnPrep'!AJ38+'5C1R_Iberville'!AJ38+'5C1N_Delta'!AJ38+'5C1S_LCColPrep'!AJ38+'5C1T_Northeast'!AJ38+'5C1U_AcadianaRen'!AJ38+'5C1I_LAKey'!AJ38+'5C1V_LafRen'!AJ38+'5C1O_Impact'!AJ38+'5C2_LAVCA'!AK38+'5C1H_Southwest'!AJ38+'5C1G_JSClark'!AJ38+'5C1Y_GEOPrep'!AJ38+'5C1AI_Harmony'!AJ38+'5C1AJ_Athlos'!AJ38+'5C1AG_Collegiate'!AJ38+'5C1M_GEOMidCity'!AJ38+'5C1AK_NxtGen'!AJ38+'5C1AL_RedRiver'!AJ38+'5C1AM_Williams'!AJ38+'5C1AN_StLandry'!AJ38</f>
        <v>0</v>
      </c>
      <c r="AL38" s="226">
        <f>'5C1B_DArbonne'!AK38+'5C1A_Madison'!AK38+'5C1C_IntlHigh'!AK38+'5C3_UnvView'!AL38+'5C1F_LCCharter'!AK38+'5C1E_LFNO'!AK38+'5C1D_NOMMA'!AK38+'5C1AE_NobleMinds'!AK38+'5C1J_JCFAEast'!AK38+'5C1Q_Advantage'!AK38+'5C1AF_JCFA-Laf'!AK38+'5C1W_Willow'!AK38+'5C1Z_LincolnPrep'!AK38+'5C1R_Iberville'!AK38+'5C1N_Delta'!AK38+'5C1S_LCColPrep'!AK38+'5C1T_Northeast'!AK38+'5C1U_AcadianaRen'!AK38+'5C1I_LAKey'!AK38+'5C1V_LafRen'!AK38+'5C1O_Impact'!AK38+'5C2_LAVCA'!AL38+'5C1H_Southwest'!AK38+'5C1G_JSClark'!AK38+'5C1Y_GEOPrep'!AK38+'5C1AI_Harmony'!AK38+'5C1AJ_Athlos'!AK38+'5C1AG_Collegiate'!AK38+'5C1M_GEOMidCity'!AK38+'5C1AK_NxtGen'!AK38+'5C1AL_RedRiver'!AK38+'5C1AM_Williams'!AK38+'5C1AN_StLandry'!AK38</f>
        <v>0</v>
      </c>
      <c r="AM38" s="224">
        <f>'5C1B_DArbonne'!AL38+'5C1A_Madison'!AL38+'5C1C_IntlHigh'!AL38+'5C3_UnvView'!AM38+'5C1F_LCCharter'!AL38+'5C1E_LFNO'!AL38+'5C1D_NOMMA'!AL38+'5C1AE_NobleMinds'!AL38+'5C1J_JCFAEast'!AL38+'5C1Q_Advantage'!AL38+'5C1AF_JCFA-Laf'!AL38+'5C1W_Willow'!AL38+'5C1Z_LincolnPrep'!AL38+'5C1R_Iberville'!AL38+'5C1N_Delta'!AL38+'5C1S_LCColPrep'!AL38+'5C1T_Northeast'!AL38+'5C1U_AcadianaRen'!AL38+'5C1I_LAKey'!AL38+'5C1V_LafRen'!AL38+'5C1O_Impact'!AL38+'5C2_LAVCA'!AM38+'5C1H_Southwest'!AL38+'5C1G_JSClark'!AL38+'5C1Y_GEOPrep'!AL38+'5C1AI_Harmony'!AL38+'5C1AJ_Athlos'!AL38+'5C1AG_Collegiate'!AL38+'5C1M_GEOMidCity'!AL38+'5C1AK_NxtGen'!AL38+'5C1AL_RedRiver'!AL38+'5C1AM_Williams'!AL38+'5C1AN_StLandry'!AL38</f>
        <v>1367258</v>
      </c>
      <c r="AN38" s="227">
        <f>'5C1B_DArbonne'!AM38+'5C1A_Madison'!AM38+'5C1C_IntlHigh'!AM38+'5C3_UnvView'!AN38+'5C1F_LCCharter'!AM38+'5C1E_LFNO'!AM38+'5C1D_NOMMA'!AM38+'5C1AE_NobleMinds'!AM38+'5C1J_JCFAEast'!AM38+'5C1Q_Advantage'!AM38+'5C1AF_JCFA-Laf'!AM38+'5C1W_Willow'!AM38+'5C1Z_LincolnPrep'!AM38+'5C1R_Iberville'!AM38+'5C1N_Delta'!AM38+'5C1S_LCColPrep'!AM38+'5C1T_Northeast'!AM38+'5C1U_AcadianaRen'!AM38+'5C1I_LAKey'!AM38+'5C1V_LafRen'!AM38+'5C1O_Impact'!AM38+'5C2_LAVCA'!AN38+'5C1H_Southwest'!AM38+'5C1G_JSClark'!AM38+'5C1Y_GEOPrep'!AM38+'5C1AI_Harmony'!AM38+'5C1AJ_Athlos'!AM38+'5C1AG_Collegiate'!AM38+'5C1M_GEOMidCity'!AM38+'5C1AK_NxtGen'!AM38+'5C1AL_RedRiver'!AM38+'5C1AM_Williams'!AM38+'5C1AN_StLandry'!AM38</f>
        <v>-2958</v>
      </c>
      <c r="AO38" s="224">
        <f>'5C1B_DArbonne'!AN38+'5C1A_Madison'!AN38+'5C1C_IntlHigh'!AN38+'5C3_UnvView'!AO38+'5C1F_LCCharter'!AN38+'5C1E_LFNO'!AN38+'5C1D_NOMMA'!AN38+'5C1AE_NobleMinds'!AN38+'5C1J_JCFAEast'!AN38+'5C1Q_Advantage'!AN38+'5C1AF_JCFA-Laf'!AN38+'5C1W_Willow'!AN38+'5C1Z_LincolnPrep'!AN38+'5C1R_Iberville'!AN38+'5C1N_Delta'!AN38+'5C1S_LCColPrep'!AN38+'5C1T_Northeast'!AN38+'5C1U_AcadianaRen'!AN38+'5C1I_LAKey'!AN38+'5C1V_LafRen'!AN38+'5C1O_Impact'!AN38+'5C2_LAVCA'!AO38+'5C1H_Southwest'!AN38+'5C1G_JSClark'!AN38+'5C1Y_GEOPrep'!AN38+'5C1AI_Harmony'!AN38+'5C1AJ_Athlos'!AN38+'5C1AG_Collegiate'!AN38+'5C1M_GEOMidCity'!AN38+'5C1AK_NxtGen'!AN38+'5C1AL_RedRiver'!AN38+'5C1AM_Williams'!AN38+'5C1AN_StLandry'!AN38</f>
        <v>0</v>
      </c>
      <c r="AP38" s="225">
        <f>'5C1B_DArbonne'!AO38+'5C1A_Madison'!AO38+'5C1C_IntlHigh'!AO38+'5C3_UnvView'!AP38+'5C1F_LCCharter'!AO38+'5C1E_LFNO'!AO38+'5C1D_NOMMA'!AO38+'5C1AE_NobleMinds'!AO38+'5C1J_JCFAEast'!AO38+'5C1Q_Advantage'!AO38+'5C1AF_JCFA-Laf'!AO38+'5C1W_Willow'!AO38+'5C1Z_LincolnPrep'!AO38+'5C1R_Iberville'!AO38+'5C1N_Delta'!AO38+'5C1S_LCColPrep'!AO38+'5C1T_Northeast'!AO38+'5C1U_AcadianaRen'!AO38+'5C1I_LAKey'!AO38+'5C1V_LafRen'!AO38+'5C1O_Impact'!AO38+'5C2_LAVCA'!AP38+'5C1H_Southwest'!AO38+'5C1G_JSClark'!AO38+'5C1Y_GEOPrep'!AO38+'5C1AI_Harmony'!AO38+'5C1AJ_Athlos'!AO38+'5C1AG_Collegiate'!AO38+'5C1M_GEOMidCity'!AO38+'5C1AK_NxtGen'!AO38+'5C1AL_RedRiver'!AO38+'5C1AM_Williams'!AO38+'5C1AN_StLandry'!AO38</f>
        <v>-2373</v>
      </c>
      <c r="AQ38" s="224">
        <f>'5C1B_DArbonne'!AP38+'5C1A_Madison'!AP38+'5C1C_IntlHigh'!AP38+'5C3_UnvView'!AQ38+'5C1F_LCCharter'!AP38+'5C1E_LFNO'!AP38+'5C1D_NOMMA'!AP38+'5C1AE_NobleMinds'!AP38+'5C1J_JCFAEast'!AP38+'5C1Q_Advantage'!AP38+'5C1AF_JCFA-Laf'!AP38+'5C1W_Willow'!AP38+'5C1Z_LincolnPrep'!AP38+'5C1R_Iberville'!AP38+'5C1N_Delta'!AP38+'5C1S_LCColPrep'!AP38+'5C1T_Northeast'!AP38+'5C1U_AcadianaRen'!AP38+'5C1I_LAKey'!AP38+'5C1V_LafRen'!AP38+'5C1O_Impact'!AP38+'5C2_LAVCA'!AQ38+'5C1H_Southwest'!AP38+'5C1G_JSClark'!AP38+'5C1Y_GEOPrep'!AP38+'5C1AI_Harmony'!AP38+'5C1AJ_Athlos'!AP38+'5C1AG_Collegiate'!AP38+'5C1M_GEOMidCity'!AP38+'5C1AK_NxtGen'!AP38+'5C1AL_RedRiver'!AP38+'5C1AM_Williams'!AP38+'5C1AN_StLandry'!AP38</f>
        <v>1177817</v>
      </c>
      <c r="AR38" s="225">
        <f>'5C1B_DArbonne'!AQ38+'5C1A_Madison'!AQ38+'5C1C_IntlHigh'!AQ38+'5C3_UnvView'!AR38+'5C1F_LCCharter'!AQ38+'5C1E_LFNO'!AQ38+'5C1D_NOMMA'!AQ38+'5C1AE_NobleMinds'!AQ38+'5C1J_JCFAEast'!AQ38+'5C1Q_Advantage'!AQ38+'5C1AF_JCFA-Laf'!AQ38+'5C1W_Willow'!AQ38+'5C1Z_LincolnPrep'!AQ38+'5C1R_Iberville'!AQ38+'5C1N_Delta'!AQ38+'5C1S_LCColPrep'!AQ38+'5C1T_Northeast'!AQ38+'5C1U_AcadianaRen'!AQ38+'5C1I_LAKey'!AQ38+'5C1V_LafRen'!AQ38+'5C1O_Impact'!AQ38+'5C2_LAVCA'!AR38+'5C1H_Southwest'!AQ38+'5C1G_JSClark'!AQ38+'5C1Y_GEOPrep'!AQ38+'5C1AI_Harmony'!AQ38+'5C1AJ_Athlos'!AQ38+'5C1AG_Collegiate'!AQ38+'5C1M_GEOMidCity'!AQ38+'5C1AK_NxtGen'!AQ38+'5C1AL_RedRiver'!AQ38+'5C1AM_Williams'!AQ38+'5C1AN_StLandry'!AQ38</f>
        <v>0</v>
      </c>
      <c r="AS38" s="225">
        <f>'5C1B_DArbonne'!AR38+'5C1A_Madison'!AR38+'5C1C_IntlHigh'!AR38+'5C3_UnvView'!AS38+'5C1F_LCCharter'!AR38+'5C1E_LFNO'!AR38+'5C1D_NOMMA'!AR38+'5C1AE_NobleMinds'!AR38+'5C1J_JCFAEast'!AR38+'5C1Q_Advantage'!AR38+'5C1AF_JCFA-Laf'!AR38+'5C1W_Willow'!AR38+'5C1Z_LincolnPrep'!AR38+'5C1R_Iberville'!AR38+'5C1N_Delta'!AR38+'5C1S_LCColPrep'!AR38+'5C1T_Northeast'!AR38+'5C1U_AcadianaRen'!AR38+'5C1I_LAKey'!AR38+'5C1V_LafRen'!AR38+'5C1O_Impact'!AR38+'5C2_LAVCA'!AS38+'5C1H_Southwest'!AR38+'5C1G_JSClark'!AR38+'5C1Y_GEOPrep'!AR38+'5C1AI_Harmony'!AR38+'5C1AJ_Athlos'!AR38+'5C1AG_Collegiate'!AR38+'5C1M_GEOMidCity'!AR38+'5C1AK_NxtGen'!AR38+'5C1AL_RedRiver'!AR38+'5C1AM_Williams'!AR38+'5C1AN_StLandry'!AR38</f>
        <v>0</v>
      </c>
      <c r="AT38" s="224">
        <f>'5C1B_DArbonne'!AS38+'5C1A_Madison'!AS38+'5C1C_IntlHigh'!AS38+'5C3_UnvView'!AT38+'5C1F_LCCharter'!AS38+'5C1E_LFNO'!AS38+'5C1D_NOMMA'!AS38+'5C1AE_NobleMinds'!AS38+'5C1J_JCFAEast'!AS38+'5C1Q_Advantage'!AS38+'5C1AF_JCFA-Laf'!AS38+'5C1W_Willow'!AS38+'5C1Z_LincolnPrep'!AS38+'5C1R_Iberville'!AS38+'5C1N_Delta'!AS38+'5C1S_LCColPrep'!AS38+'5C1T_Northeast'!AS38+'5C1U_AcadianaRen'!AS38+'5C1I_LAKey'!AS38+'5C1V_LafRen'!AS38+'5C1O_Impact'!AS38+'5C2_LAVCA'!AT38+'5C1H_Southwest'!AS38+'5C1G_JSClark'!AS38+'5C1Y_GEOPrep'!AS38+'5C1AI_Harmony'!AS38+'5C1AJ_Athlos'!AS38+'5C1AG_Collegiate'!AS38+'5C1M_GEOMidCity'!AS38+'5C1AK_NxtGen'!AS38+'5C1AL_RedRiver'!AS38+'5C1AM_Williams'!AS38+'5C1AN_StLandry'!AS38</f>
        <v>143339</v>
      </c>
      <c r="AU38" s="802">
        <f t="shared" si="2"/>
        <v>1177817</v>
      </c>
      <c r="AV38" s="803">
        <f t="shared" si="3"/>
        <v>143339</v>
      </c>
      <c r="AW38" s="217">
        <f>'5C1B_DArbonne'!AV38+'5C1A_Madison'!AV38+'5C1C_IntlHigh'!AV38+'5C3_UnvView'!AW38+'5C1F_LCCharter'!AV38+'5C1E_LFNO'!AV38+'5C1D_NOMMA'!AV38+'5C1AE_NobleMinds'!AV38+'5C1J_JCFAEast'!AV38+'5C1Q_Advantage'!AV38+'5C1AF_JCFA-Laf'!AV38+'5C1W_Willow'!AV38+'5C1Z_LincolnPrep'!AV38+'5C1R_Iberville'!AV38+'5C1N_Delta'!AV38+'5C1S_LCColPrep'!AV38+'5C1T_Northeast'!AV38+'5C1U_AcadianaRen'!AV38+'5C1I_LAKey'!AV38+'5C1V_LafRen'!AV38+'5C1O_Impact'!AV38+'5C2_LAVCA'!AW38+'5C1H_Southwest'!AV38+'5C1G_JSClark'!AV38+'5C1Y_GEOPrep'!AV38+'5C1AI_Harmony'!AV38+'5C1AJ_Athlos'!AV38+'5C1AG_Collegiate'!AV38+'5C1M_GEOMidCity'!AV38+'5C1AK_NxtGen'!AV38+'5C1AL_RedRiver'!AV38+'5C1AM_Williams'!AV38+'5C1AN_StLandry'!AV38</f>
        <v>3417</v>
      </c>
      <c r="AX38" s="217"/>
      <c r="AY38" s="217">
        <f t="shared" si="4"/>
        <v>3417</v>
      </c>
    </row>
    <row r="39" spans="1:51" ht="16.149999999999999" customHeight="1" x14ac:dyDescent="0.2">
      <c r="A39" s="421">
        <v>33</v>
      </c>
      <c r="B39" s="214" t="s">
        <v>37</v>
      </c>
      <c r="C39" s="215">
        <f>'5C1B_DArbonne'!C39+'5C1A_Madison'!C39+'5C1C_IntlHigh'!C39+'5C3_UnvView'!C39+'5C1F_LCCharter'!C39+'5C1E_LFNO'!C39+'5C1D_NOMMA'!C39+'5C1AE_NobleMinds'!C39+'5C1J_JCFAEast'!C39+'5C1Q_Advantage'!C39+'5C1AF_JCFA-Laf'!C39+'5C1W_Willow'!C39+'5C1Z_LincolnPrep'!C39+'5C1R_Iberville'!C39+'5C1N_Delta'!C39+'5C1S_LCColPrep'!C39+'5C1T_Northeast'!C39+'5C1U_AcadianaRen'!C39+'5C1I_LAKey'!C39+'5C1V_LafRen'!C39+'5C1O_Impact'!C39+'5C2_LAVCA'!C39+'5C1H_Southwest'!C39+'5C1G_JSClark'!C39+'5C1Y_GEOPrep'!C39+'5C1AI_Harmony'!C39+'5C1AJ_Athlos'!C39+'5C1AG_Collegiate'!C39+'5C1M_GEOMidCity'!C39+'5C1AK_NxtGen'!C39+'5C1AL_RedRiver'!C39+'5C1AM_Williams'!C39+'5C1AN_StLandry'!C39</f>
        <v>0</v>
      </c>
      <c r="D39" s="216">
        <f>'9_Per Pupil Summary'!H38</f>
        <v>4742.1568509545295</v>
      </c>
      <c r="E39" s="217">
        <f>'5C1B_DArbonne'!E39+'5C1A_Madison'!E39+'5C1C_IntlHigh'!E39+'5C3_UnvView'!E39+'5C1F_LCCharter'!E39+'5C1E_LFNO'!E39+'5C1D_NOMMA'!E39+'5C1AE_NobleMinds'!E39+'5C1J_JCFAEast'!E39+'5C1Q_Advantage'!E39+'5C1AF_JCFA-Laf'!E39+'5C1W_Willow'!E39+'5C1Z_LincolnPrep'!E39+'5C1R_Iberville'!E39+'5C1N_Delta'!E39+'5C1S_LCColPrep'!E39+'5C1T_Northeast'!E39+'5C1U_AcadianaRen'!E39+'5C1I_LAKey'!E39+'5C1V_LafRen'!E39+'5C1O_Impact'!E39+'5C2_LAVCA'!E39+'5C1H_Southwest'!E39+'5C1G_JSClark'!E39+'5C1Y_GEOPrep'!E39+'5C1AI_Harmony'!E39+'5C1AJ_Athlos'!E39+'5C1AG_Collegiate'!E39+'5C1M_GEOMidCity'!E39+'5C1AK_NxtGen'!E39+'5C1AL_RedRiver'!E39+'5C1AM_Williams'!E39+'5C1AN_StLandry'!E39</f>
        <v>0</v>
      </c>
      <c r="F39" s="218">
        <f>'5C1B_DArbonne'!F39+'5C1A_Madison'!F39+'5C1C_IntlHigh'!F39+'5C3_UnvView'!F39+'5C1F_LCCharter'!F39+'5C1E_LFNO'!F39+'5C1D_NOMMA'!F39+'5C1AE_NobleMinds'!F39+'5C1J_JCFAEast'!F39+'5C1Q_Advantage'!F39+'5C1AF_JCFA-Laf'!F39+'5C1W_Willow'!F39+'5C1Z_LincolnPrep'!F39+'5C1R_Iberville'!F39+'5C1N_Delta'!F39+'5C1S_LCColPrep'!F39+'5C1T_Northeast'!F39+'5C1U_AcadianaRen'!F39+'5C1I_LAKey'!F39+'5C1V_LafRen'!F39+'5C1O_Impact'!F39+'5C2_LAVCA'!F39+'5C1H_Southwest'!F39+'5C1G_JSClark'!F39+'5C1Y_GEOPrep'!F39+'5C1AI_Harmony'!F39+'5C1AJ_Athlos'!F39+'5C1AG_Collegiate'!F39+'5C1M_GEOMidCity'!F39+'5C1AK_NxtGen'!F39+'5C1AL_RedRiver'!F39+'5C1AM_Williams'!F39+'5C1AN_StLandry'!F39</f>
        <v>0</v>
      </c>
      <c r="G39" s="216">
        <f>'9_Per Pupil Summary'!I38</f>
        <v>619.18772406309108</v>
      </c>
      <c r="H39" s="217">
        <f>'5C1B_DArbonne'!H39+'5C1A_Madison'!H39+'5C1C_IntlHigh'!H39+'5C3_UnvView'!H39+'5C1F_LCCharter'!H39+'5C1E_LFNO'!H39+'5C1D_NOMMA'!H39+'5C1AE_NobleMinds'!H39+'5C1J_JCFAEast'!H39+'5C1Q_Advantage'!H39+'5C1AF_JCFA-Laf'!H39+'5C1W_Willow'!H39+'5C1Z_LincolnPrep'!H39+'5C1R_Iberville'!H39+'5C1N_Delta'!H39+'5C1S_LCColPrep'!H39+'5C1T_Northeast'!H39+'5C1U_AcadianaRen'!H39+'5C1I_LAKey'!H39+'5C1V_LafRen'!H39+'5C1O_Impact'!H39+'5C2_LAVCA'!H39+'5C1H_Southwest'!H39+'5C1G_JSClark'!H39+'5C1Y_GEOPrep'!H39+'5C1AI_Harmony'!H39+'5C1AJ_Athlos'!H39+'5C1AG_Collegiate'!H39+'5C1M_GEOMidCity'!H39+'5C1AK_NxtGen'!H39+'5C1AL_RedRiver'!H39+'5C1AM_Williams'!H39+'5C1AN_StLandry'!H39</f>
        <v>0</v>
      </c>
      <c r="I39" s="218">
        <f>'5C1B_DArbonne'!I39+'5C1A_Madison'!I39+'5C1C_IntlHigh'!I39+'5C3_UnvView'!I39+'5C1F_LCCharter'!I39+'5C1E_LFNO'!I39+'5C1D_NOMMA'!I39+'5C1AE_NobleMinds'!I39+'5C1J_JCFAEast'!I39+'5C1Q_Advantage'!I39+'5C1AF_JCFA-Laf'!I39+'5C1W_Willow'!I39+'5C1Z_LincolnPrep'!I39+'5C1R_Iberville'!I39+'5C1N_Delta'!I39+'5C1S_LCColPrep'!I39+'5C1T_Northeast'!I39+'5C1U_AcadianaRen'!I39+'5C1I_LAKey'!I39+'5C1V_LafRen'!I39+'5C1O_Impact'!I39+'5C2_LAVCA'!I39+'5C1H_Southwest'!I39+'5C1G_JSClark'!I39+'5C1Y_GEOPrep'!I39+'5C1AI_Harmony'!I39+'5C1AJ_Athlos'!I39+'5C1AG_Collegiate'!I39+'5C1M_GEOMidCity'!I39+'5C1AK_NxtGen'!I39+'5C1AL_RedRiver'!I39+'5C1AM_Williams'!I39+'5C1AN_StLandry'!I39</f>
        <v>0</v>
      </c>
      <c r="J39" s="216">
        <f>'9_Per Pupil Summary'!J38</f>
        <v>168.86937928993396</v>
      </c>
      <c r="K39" s="217">
        <f>'5C1B_DArbonne'!K39+'5C1A_Madison'!K39+'5C1C_IntlHigh'!K39+'5C3_UnvView'!K39+'5C1F_LCCharter'!K39+'5C1E_LFNO'!K39+'5C1D_NOMMA'!K39+'5C1AE_NobleMinds'!K39+'5C1J_JCFAEast'!K39+'5C1Q_Advantage'!K39+'5C1AF_JCFA-Laf'!K39+'5C1W_Willow'!K39+'5C1Z_LincolnPrep'!K39+'5C1R_Iberville'!K39+'5C1N_Delta'!K39+'5C1S_LCColPrep'!K39+'5C1T_Northeast'!K39+'5C1U_AcadianaRen'!K39+'5C1I_LAKey'!K39+'5C1V_LafRen'!K39+'5C1O_Impact'!K39+'5C2_LAVCA'!K39+'5C1H_Southwest'!K39+'5C1G_JSClark'!K39+'5C1Y_GEOPrep'!K39+'5C1AI_Harmony'!K39+'5C1AJ_Athlos'!K39+'5C1AG_Collegiate'!K39+'5C1M_GEOMidCity'!K39+'5C1AK_NxtGen'!K39+'5C1AL_RedRiver'!K39+'5C1AM_Williams'!K39+'5C1AN_StLandry'!K39</f>
        <v>0</v>
      </c>
      <c r="L39" s="218">
        <f>'5C1B_DArbonne'!L39+'5C1A_Madison'!L39+'5C1C_IntlHigh'!L39+'5C3_UnvView'!L39+'5C1F_LCCharter'!L39+'5C1E_LFNO'!L39+'5C1D_NOMMA'!L39+'5C1AE_NobleMinds'!L39+'5C1J_JCFAEast'!L39+'5C1Q_Advantage'!L39+'5C1AF_JCFA-Laf'!L39+'5C1W_Willow'!L39+'5C1Z_LincolnPrep'!L39+'5C1R_Iberville'!L39+'5C1N_Delta'!L39+'5C1S_LCColPrep'!L39+'5C1T_Northeast'!L39+'5C1U_AcadianaRen'!L39+'5C1I_LAKey'!L39+'5C1V_LafRen'!L39+'5C1O_Impact'!L39+'5C2_LAVCA'!L39+'5C1H_Southwest'!L39+'5C1G_JSClark'!L39+'5C1Y_GEOPrep'!L39+'5C1AI_Harmony'!L39+'5C1AJ_Athlos'!L39+'5C1AG_Collegiate'!L39+'5C1M_GEOMidCity'!L39+'5C1AK_NxtGen'!L39+'5C1AL_RedRiver'!L39+'5C1AM_Williams'!L39+'5C1AN_StLandry'!L39</f>
        <v>0</v>
      </c>
      <c r="M39" s="216">
        <f>'9_Per Pupil Summary'!K38</f>
        <v>4221.7344822483492</v>
      </c>
      <c r="N39" s="217">
        <f>'5C1B_DArbonne'!N39+'5C1A_Madison'!N39+'5C1C_IntlHigh'!N39+'5C3_UnvView'!N39+'5C1F_LCCharter'!N39+'5C1E_LFNO'!N39+'5C1D_NOMMA'!N39+'5C1AE_NobleMinds'!N39+'5C1J_JCFAEast'!N39+'5C1Q_Advantage'!N39+'5C1AF_JCFA-Laf'!N39+'5C1W_Willow'!N39+'5C1Z_LincolnPrep'!N39+'5C1R_Iberville'!N39+'5C1N_Delta'!N39+'5C1S_LCColPrep'!N39+'5C1T_Northeast'!N39+'5C1U_AcadianaRen'!N39+'5C1I_LAKey'!N39+'5C1V_LafRen'!N39+'5C1O_Impact'!N39+'5C2_LAVCA'!N39+'5C1H_Southwest'!N39+'5C1G_JSClark'!N39+'5C1Y_GEOPrep'!N39+'5C1AI_Harmony'!N39+'5C1AJ_Athlos'!N39+'5C1AG_Collegiate'!N39+'5C1M_GEOMidCity'!N39+'5C1AK_NxtGen'!N39+'5C1AL_RedRiver'!N39+'5C1AM_Williams'!N39+'5C1AN_StLandry'!N39</f>
        <v>0</v>
      </c>
      <c r="O39" s="218">
        <f>'5C1B_DArbonne'!O39+'5C1A_Madison'!O39+'5C1C_IntlHigh'!O39+'5C3_UnvView'!O39+'5C1F_LCCharter'!O39+'5C1E_LFNO'!O39+'5C1D_NOMMA'!O39+'5C1AE_NobleMinds'!O39+'5C1J_JCFAEast'!O39+'5C1Q_Advantage'!O39+'5C1AF_JCFA-Laf'!O39+'5C1W_Willow'!O39+'5C1Z_LincolnPrep'!O39+'5C1R_Iberville'!O39+'5C1N_Delta'!O39+'5C1S_LCColPrep'!O39+'5C1T_Northeast'!O39+'5C1U_AcadianaRen'!O39+'5C1I_LAKey'!O39+'5C1V_LafRen'!O39+'5C1O_Impact'!O39+'5C2_LAVCA'!O39+'5C1H_Southwest'!O39+'5C1G_JSClark'!O39+'5C1Y_GEOPrep'!O39+'5C1AI_Harmony'!O39+'5C1AJ_Athlos'!O39+'5C1AG_Collegiate'!O39+'5C1M_GEOMidCity'!O39+'5C1AK_NxtGen'!O39+'5C1AL_RedRiver'!O39+'5C1AM_Williams'!O39+'5C1AN_StLandry'!O39</f>
        <v>0</v>
      </c>
      <c r="P39" s="216">
        <f>'9_Per Pupil Summary'!L38</f>
        <v>1688.6937928993395</v>
      </c>
      <c r="Q39" s="217">
        <f>'5C1B_DArbonne'!Q39+'5C1A_Madison'!Q39+'5C1C_IntlHigh'!Q39+'5C3_UnvView'!Q39+'5C1F_LCCharter'!Q39+'5C1E_LFNO'!Q39+'5C1D_NOMMA'!Q39+'5C1AE_NobleMinds'!Q39+'5C1J_JCFAEast'!Q39+'5C1Q_Advantage'!Q39+'5C1AF_JCFA-Laf'!Q39+'5C1W_Willow'!Q39+'5C1Z_LincolnPrep'!Q39+'5C1R_Iberville'!Q39+'5C1N_Delta'!Q39+'5C1S_LCColPrep'!Q39+'5C1T_Northeast'!Q39+'5C1U_AcadianaRen'!Q39+'5C1I_LAKey'!Q39+'5C1V_LafRen'!Q39+'5C1O_Impact'!Q39+'5C2_LAVCA'!Q39+'5C1H_Southwest'!Q39+'5C1G_JSClark'!Q39+'5C1Y_GEOPrep'!Q39+'5C1AI_Harmony'!Q39+'5C1AJ_Athlos'!Q39+'5C1AG_Collegiate'!Q39+'5C1M_GEOMidCity'!Q39+'5C1AK_NxtGen'!Q39+'5C1AL_RedRiver'!Q39+'5C1AM_Williams'!Q39+'5C1AN_StLandry'!Q39</f>
        <v>0</v>
      </c>
      <c r="R39" s="219">
        <f>'5C1B_DArbonne'!R39+'5C1A_Madison'!R39+'5C1C_IntlHigh'!R39+'5C3_UnvView'!R39+'5C1F_LCCharter'!R39+'5C1E_LFNO'!R39+'5C1D_NOMMA'!R39+'5C1AE_NobleMinds'!R39+'5C1J_JCFAEast'!R39+'5C1Q_Advantage'!R39+'5C1AF_JCFA-Laf'!R39+'5C1W_Willow'!R39+'5C1Z_LincolnPrep'!R39+'5C1R_Iberville'!R39+'5C1N_Delta'!R39+'5C1S_LCColPrep'!R39+'5C1T_Northeast'!R39+'5C1U_AcadianaRen'!R39+'5C1I_LAKey'!R39+'5C1V_LafRen'!R39+'5C1O_Impact'!R39+'5C2_LAVCA'!R39+'5C1H_Southwest'!R39+'5C1G_JSClark'!R39+'5C1Y_GEOPrep'!R39+'5C1AI_Harmony'!R39+'5C1AJ_Athlos'!R39+'5C1AG_Collegiate'!R39+'5C1M_GEOMidCity'!R39+'5C1AK_NxtGen'!R39+'5C1AL_RedRiver'!R39+'5C1AM_Williams'!R39+'5C1AN_StLandry'!R39</f>
        <v>1343799</v>
      </c>
      <c r="S39" s="884">
        <f>'5C3_UnvView'!S39+'5C2_LAVCA'!S39</f>
        <v>149311</v>
      </c>
      <c r="T39" s="216">
        <f>'5C1B_DArbonne'!S39+'5C1A_Madison'!S39+'5C1C_IntlHigh'!S39+'5C3_UnvView'!T39+'5C1F_LCCharter'!S39+'5C1E_LFNO'!S39+'5C1D_NOMMA'!S39+'5C1AE_NobleMinds'!S39+'5C1J_JCFAEast'!S39+'5C1Q_Advantage'!S39+'5C1AF_JCFA-Laf'!S39+'5C1W_Willow'!S39+'5C1Z_LincolnPrep'!S39+'5C1R_Iberville'!S39+'5C1N_Delta'!S39+'5C1S_LCColPrep'!S39+'5C1T_Northeast'!S39+'5C1U_AcadianaRen'!S39+'5C1I_LAKey'!S39+'5C1V_LafRen'!S39+'5C1O_Impact'!S39+'5C2_LAVCA'!T39+'5C1H_Southwest'!S39+'5C1G_JSClark'!S39+'5C1Y_GEOPrep'!S39+'5C1AI_Harmony'!S39+'5C1AJ_Athlos'!S39+'5C1AG_Collegiate'!S39+'5C1M_GEOMidCity'!S39+'5C1AK_NxtGen'!S39+'5C1AL_RedRiver'!S39+'5C1AM_Williams'!S39+'5C1AN_StLandry'!S39</f>
        <v>-906778</v>
      </c>
      <c r="U39" s="216">
        <f>'5C1B_DArbonne'!T39+'5C1A_Madison'!T39+'5C1C_IntlHigh'!T39+'5C3_UnvView'!U39+'5C1F_LCCharter'!T39+'5C1E_LFNO'!T39+'5C1D_NOMMA'!T39+'5C1AE_NobleMinds'!T39+'5C1J_JCFAEast'!T39+'5C1Q_Advantage'!T39+'5C1AF_JCFA-Laf'!T39+'5C1W_Willow'!T39+'5C1Z_LincolnPrep'!T39+'5C1R_Iberville'!T39+'5C1N_Delta'!T39+'5C1S_LCColPrep'!T39+'5C1T_Northeast'!T39+'5C1U_AcadianaRen'!T39+'5C1I_LAKey'!T39+'5C1V_LafRen'!T39+'5C1O_Impact'!T39+'5C2_LAVCA'!U39+'5C1H_Southwest'!T39+'5C1G_JSClark'!T39+'5C1Y_GEOPrep'!T39+'5C1AI_Harmony'!T39+'5C1AJ_Athlos'!T39+'5C1AG_Collegiate'!T39+'5C1M_GEOMidCity'!T39+'5C1AK_NxtGen'!T39+'5C1AL_RedRiver'!T39+'5C1AM_Williams'!T39+'5C1AN_StLandry'!T39</f>
        <v>0</v>
      </c>
      <c r="V39" s="220">
        <f>'5C1B_DArbonne'!U39+'5C1A_Madison'!U39+'5C1C_IntlHigh'!U39+'5C3_UnvView'!V39+'5C1F_LCCharter'!U39+'5C1E_LFNO'!U39+'5C1D_NOMMA'!U39+'5C1AE_NobleMinds'!U39+'5C1J_JCFAEast'!U39+'5C1Q_Advantage'!U39+'5C1AF_JCFA-Laf'!U39+'5C1W_Willow'!U39+'5C1Z_LincolnPrep'!U39+'5C1R_Iberville'!U39+'5C1N_Delta'!U39+'5C1S_LCColPrep'!U39+'5C1T_Northeast'!U39+'5C1U_AcadianaRen'!U39+'5C1I_LAKey'!U39+'5C1V_LafRen'!U39+'5C1O_Impact'!U39+'5C2_LAVCA'!V39+'5C1H_Southwest'!U39+'5C1G_JSClark'!U39+'5C1Y_GEOPrep'!U39+'5C1AI_Harmony'!U39+'5C1AJ_Athlos'!U39+'5C1AG_Collegiate'!U39+'5C1M_GEOMidCity'!U39+'5C1AK_NxtGen'!U39+'5C1AL_RedRiver'!U39+'5C1AM_Williams'!U39+'5C1AN_StLandry'!U39</f>
        <v>0</v>
      </c>
      <c r="W39" s="219">
        <f>'5C1B_DArbonne'!V39+'5C1A_Madison'!V39+'5C1C_IntlHigh'!V39+'5C3_UnvView'!W39+'5C1F_LCCharter'!V39+'5C1E_LFNO'!V39+'5C1D_NOMMA'!V39+'5C1AE_NobleMinds'!V39+'5C1J_JCFAEast'!V39+'5C1Q_Advantage'!V39+'5C1AF_JCFA-Laf'!V39+'5C1W_Willow'!V39+'5C1Z_LincolnPrep'!V39+'5C1R_Iberville'!V39+'5C1N_Delta'!V39+'5C1S_LCColPrep'!V39+'5C1T_Northeast'!V39+'5C1U_AcadianaRen'!V39+'5C1I_LAKey'!V39+'5C1V_LafRen'!V39+'5C1O_Impact'!V39+'5C2_LAVCA'!W39+'5C1H_Southwest'!V39+'5C1G_JSClark'!V39+'5C1Y_GEOPrep'!V39+'5C1AI_Harmony'!V39+'5C1AJ_Athlos'!V39+'5C1AG_Collegiate'!V39+'5C1M_GEOMidCity'!V39+'5C1AK_NxtGen'!V39+'5C1AL_RedRiver'!V39+'5C1AM_Williams'!V39+'5C1AN_StLandry'!V39</f>
        <v>0</v>
      </c>
      <c r="X39" s="217">
        <f>'5C1B_DArbonne'!W39+'5C1A_Madison'!W39+'5C1C_IntlHigh'!W39+'5C3_UnvView'!X39+'5C1F_LCCharter'!W39+'5C1E_LFNO'!W39+'5C1D_NOMMA'!W39+'5C1AE_NobleMinds'!W39+'5C1J_JCFAEast'!W39+'5C1Q_Advantage'!W39+'5C1AF_JCFA-Laf'!W39+'5C1W_Willow'!W39+'5C1Z_LincolnPrep'!W39+'5C1R_Iberville'!W39+'5C1N_Delta'!W39+'5C1S_LCColPrep'!W39+'5C1T_Northeast'!W39+'5C1U_AcadianaRen'!W39+'5C1I_LAKey'!W39+'5C1V_LafRen'!W39+'5C1O_Impact'!W39+'5C2_LAVCA'!X39+'5C1H_Southwest'!W39+'5C1G_JSClark'!W39+'5C1Y_GEOPrep'!W39+'5C1AI_Harmony'!W39+'5C1AJ_Athlos'!W39+'5C1AG_Collegiate'!W39+'5C1M_GEOMidCity'!W39+'5C1AK_NxtGen'!W39+'5C1AL_RedRiver'!W39+'5C1AM_Williams'!W39+'5C1AN_StLandry'!W39</f>
        <v>0</v>
      </c>
      <c r="Y39" s="219">
        <f>'5C1B_DArbonne'!X39+'5C1A_Madison'!X39+'5C1C_IntlHigh'!X39+'5C3_UnvView'!Y39+'5C1F_LCCharter'!X39+'5C1E_LFNO'!X39+'5C1D_NOMMA'!X39+'5C1AE_NobleMinds'!X39+'5C1J_JCFAEast'!X39+'5C1Q_Advantage'!X39+'5C1AF_JCFA-Laf'!X39+'5C1W_Willow'!X39+'5C1Z_LincolnPrep'!X39+'5C1R_Iberville'!X39+'5C1N_Delta'!X39+'5C1S_LCColPrep'!X39+'5C1T_Northeast'!X39+'5C1U_AcadianaRen'!X39+'5C1I_LAKey'!X39+'5C1V_LafRen'!X39+'5C1O_Impact'!X39+'5C2_LAVCA'!Y39+'5C1H_Southwest'!X39+'5C1G_JSClark'!X39+'5C1Y_GEOPrep'!X39+'5C1AI_Harmony'!X39+'5C1AJ_Athlos'!X39+'5C1AG_Collegiate'!X39+'5C1M_GEOMidCity'!X39+'5C1AK_NxtGen'!X39+'5C1AL_RedRiver'!X39+'5C1AM_Williams'!X39+'5C1AN_StLandry'!X39</f>
        <v>0</v>
      </c>
      <c r="Z39" s="216">
        <f>'5C1B_DArbonne'!Y39+'5C1A_Madison'!Y39+'5C1C_IntlHigh'!Y39+'5C3_UnvView'!Z39+'5C1F_LCCharter'!Y39+'5C1E_LFNO'!Y39+'5C1D_NOMMA'!Y39+'5C1AE_NobleMinds'!Y39+'5C1J_JCFAEast'!Y39+'5C1Q_Advantage'!Y39+'5C1AF_JCFA-Laf'!Y39+'5C1W_Willow'!Y39+'5C1Z_LincolnPrep'!Y39+'5C1R_Iberville'!Y39+'5C1N_Delta'!Y39+'5C1S_LCColPrep'!Y39+'5C1T_Northeast'!Y39+'5C1U_AcadianaRen'!Y39+'5C1I_LAKey'!Y39+'5C1V_LafRen'!Y39+'5C1O_Impact'!Y39+'5C2_LAVCA'!Z39+'5C1H_Southwest'!Y39+'5C1G_JSClark'!Y39+'5C1Y_GEOPrep'!Y39+'5C1AI_Harmony'!Y39+'5C1AJ_Athlos'!Y39+'5C1AG_Collegiate'!Y39+'5C1M_GEOMidCity'!Y39+'5C1AK_NxtGen'!Y39+'5C1AL_RedRiver'!Y39+'5C1AM_Williams'!Y39+'5C1AN_StLandry'!Y39</f>
        <v>0</v>
      </c>
      <c r="AA39" s="219">
        <f>'5C1B_DArbonne'!Z39+'5C1A_Madison'!Z39+'5C1C_IntlHigh'!Z39+'5C3_UnvView'!AA39+'5C1F_LCCharter'!Z39+'5C1E_LFNO'!Z39+'5C1D_NOMMA'!Z39+'5C1AE_NobleMinds'!Z39+'5C1J_JCFAEast'!Z39+'5C1Q_Advantage'!Z39+'5C1AF_JCFA-Laf'!Z39+'5C1W_Willow'!Z39+'5C1Z_LincolnPrep'!Z39+'5C1R_Iberville'!Z39+'5C1N_Delta'!Z39+'5C1S_LCColPrep'!Z39+'5C1T_Northeast'!Z39+'5C1U_AcadianaRen'!Z39+'5C1I_LAKey'!Z39+'5C1V_LafRen'!Z39+'5C1O_Impact'!Z39+'5C2_LAVCA'!AA39+'5C1H_Southwest'!Z39+'5C1G_JSClark'!Z39+'5C1Y_GEOPrep'!Z39+'5C1AI_Harmony'!Z39+'5C1AJ_Athlos'!Z39+'5C1AG_Collegiate'!Z39+'5C1M_GEOMidCity'!Z39+'5C1AK_NxtGen'!Z39+'5C1AL_RedRiver'!Z39+'5C1AM_Williams'!Z39+'5C1AN_StLandry'!Z39</f>
        <v>0</v>
      </c>
      <c r="AB39" s="216">
        <f>'5C1B_DArbonne'!AA39+'5C1A_Madison'!AA39+'5C1C_IntlHigh'!AA39+'5C3_UnvView'!AB39+'5C1F_LCCharter'!AA39+'5C1E_LFNO'!AA39+'5C1D_NOMMA'!AA39+'5C1AE_NobleMinds'!AA39+'5C1J_JCFAEast'!AA39+'5C1Q_Advantage'!AA39+'5C1AF_JCFA-Laf'!AA39+'5C1W_Willow'!AA39+'5C1Z_LincolnPrep'!AA39+'5C1R_Iberville'!AA39+'5C1N_Delta'!AA39+'5C1S_LCColPrep'!AA39+'5C1T_Northeast'!AA39+'5C1U_AcadianaRen'!AA39+'5C1I_LAKey'!AA39+'5C1V_LafRen'!AA39+'5C1O_Impact'!AA39+'5C2_LAVCA'!AB39+'5C1H_Southwest'!AA39+'5C1G_JSClark'!AA39+'5C1Y_GEOPrep'!AA39+'5C1AI_Harmony'!AA39+'5C1AJ_Athlos'!AA39+'5C1AG_Collegiate'!AA39+'5C1M_GEOMidCity'!AA39+'5C1AK_NxtGen'!AA39+'5C1AL_RedRiver'!AA39+'5C1AM_Williams'!AA39+'5C1AN_StLandry'!AA39</f>
        <v>0</v>
      </c>
      <c r="AC39" s="216">
        <f>'5C1B_DArbonne'!AB39+'5C1A_Madison'!AB39+'5C1C_IntlHigh'!AB39+'5C3_UnvView'!AC39+'5C1F_LCCharter'!AB39+'5C1E_LFNO'!AB39+'5C1D_NOMMA'!AB39+'5C1AE_NobleMinds'!AB39+'5C1J_JCFAEast'!AB39+'5C1Q_Advantage'!AB39+'5C1AF_JCFA-Laf'!AB39+'5C1W_Willow'!AB39+'5C1Z_LincolnPrep'!AB39+'5C1R_Iberville'!AB39+'5C1N_Delta'!AB39+'5C1S_LCColPrep'!AB39+'5C1T_Northeast'!AB39+'5C1U_AcadianaRen'!AB39+'5C1I_LAKey'!AB39+'5C1V_LafRen'!AB39+'5C1O_Impact'!AB39+'5C2_LAVCA'!AC39+'5C1H_Southwest'!AB39+'5C1G_JSClark'!AB39+'5C1Y_GEOPrep'!AB39+'5C1AI_Harmony'!AB39+'5C1AJ_Athlos'!AB39+'5C1AG_Collegiate'!AB39+'5C1M_GEOMidCity'!AB39+'5C1AK_NxtGen'!AB39+'5C1AL_RedRiver'!AB39+'5C1AM_Williams'!AB39+'5C1AN_StLandry'!AB39</f>
        <v>0</v>
      </c>
      <c r="AD39" s="219">
        <f>'5C1B_DArbonne'!AC39+'5C1A_Madison'!AC39+'5C1C_IntlHigh'!AC39+'5C3_UnvView'!AD39+'5C1F_LCCharter'!AC39+'5C1E_LFNO'!AC39+'5C1D_NOMMA'!AC39+'5C1AE_NobleMinds'!AC39+'5C1J_JCFAEast'!AC39+'5C1Q_Advantage'!AC39+'5C1AF_JCFA-Laf'!AC39+'5C1W_Willow'!AC39+'5C1Z_LincolnPrep'!AC39+'5C1R_Iberville'!AC39+'5C1N_Delta'!AC39+'5C1S_LCColPrep'!AC39+'5C1T_Northeast'!AC39+'5C1U_AcadianaRen'!AC39+'5C1I_LAKey'!AC39+'5C1V_LafRen'!AC39+'5C1O_Impact'!AC39+'5C2_LAVCA'!AD39+'5C1H_Southwest'!AC39+'5C1G_JSClark'!AC39+'5C1Y_GEOPrep'!AC39+'5C1AI_Harmony'!AC39+'5C1AJ_Athlos'!AC39+'5C1AG_Collegiate'!AC39+'5C1M_GEOMidCity'!AC39+'5C1AK_NxtGen'!AC39+'5C1AL_RedRiver'!AC39+'5C1AM_Williams'!AC39+'5C1AN_StLandry'!AC39</f>
        <v>0</v>
      </c>
      <c r="AE39" s="222">
        <f>'5C1B_DArbonne'!AD39+'5C1A_Madison'!AD39+'5C1C_IntlHigh'!AD39+'5C3_UnvView'!AE39+'5C1F_LCCharter'!AD39+'5C1E_LFNO'!AD39+'5C1D_NOMMA'!AD39+'5C1AE_NobleMinds'!AD39+'5C1J_JCFAEast'!AD39+'5C1Q_Advantage'!AD39+'5C1AF_JCFA-Laf'!AD39+'5C1W_Willow'!AD39+'5C1Z_LincolnPrep'!AD39+'5C1R_Iberville'!AD39+'5C1N_Delta'!AD39+'5C1S_LCColPrep'!AD39+'5C1T_Northeast'!AD39+'5C1U_AcadianaRen'!AD39+'5C1I_LAKey'!AD39+'5C1V_LafRen'!AD39+'5C1O_Impact'!AD39+'5C2_LAVCA'!AE39+'5C1H_Southwest'!AD39+'5C1G_JSClark'!AD39+'5C1Y_GEOPrep'!AD39+'5C1AI_Harmony'!AD39+'5C1AJ_Athlos'!AD39+'5C1AG_Collegiate'!AD39+'5C1M_GEOMidCity'!AD39+'5C1AK_NxtGen'!AD39+'5C1AL_RedRiver'!AD39+'5C1AM_Williams'!AD39+'5C1AN_StLandry'!AD39</f>
        <v>0</v>
      </c>
      <c r="AF39" s="223">
        <f>'9_Per Pupil Summary'!N38</f>
        <v>4962</v>
      </c>
      <c r="AG39" s="224">
        <f>'5C1B_DArbonne'!AF39+'5C1A_Madison'!AF39+'5C1C_IntlHigh'!AF39+'5C3_UnvView'!AG39+'5C1F_LCCharter'!AF39+'5C1E_LFNO'!AF39+'5C1D_NOMMA'!AF39+'5C1AE_NobleMinds'!AF39+'5C1J_JCFAEast'!AF39+'5C1Q_Advantage'!AF39+'5C1AF_JCFA-Laf'!AF39+'5C1W_Willow'!AF39+'5C1Z_LincolnPrep'!AF39+'5C1R_Iberville'!AF39+'5C1N_Delta'!AF39+'5C1S_LCColPrep'!AF39+'5C1T_Northeast'!AF39+'5C1U_AcadianaRen'!AF39+'5C1I_LAKey'!AF39+'5C1V_LafRen'!AF39+'5C1O_Impact'!AF39+'5C2_LAVCA'!AG39+'5C1H_Southwest'!AF39+'5C1G_JSClark'!AF39+'5C1Y_GEOPrep'!AF39+'5C1AI_Harmony'!AF39+'5C1AJ_Athlos'!AF39+'5C1AG_Collegiate'!AF39+'5C1M_GEOMidCity'!AF39+'5C1AK_NxtGen'!AF39+'5C1AL_RedRiver'!AF39+'5C1AM_Williams'!AF39+'5C1AN_StLandry'!AF39</f>
        <v>0</v>
      </c>
      <c r="AH39" s="215">
        <f>'5C1B_DArbonne'!AG39+'5C1A_Madison'!AG39+'5C1C_IntlHigh'!AG39+'5C3_UnvView'!AH39+'5C1F_LCCharter'!AG39+'5C1E_LFNO'!AG39+'5C1D_NOMMA'!AG39+'5C1AE_NobleMinds'!AG39+'5C1J_JCFAEast'!AG39+'5C1Q_Advantage'!AG39+'5C1AF_JCFA-Laf'!AG39+'5C1W_Willow'!AG39+'5C1Z_LincolnPrep'!AG39+'5C1R_Iberville'!AG39+'5C1N_Delta'!AG39+'5C1S_LCColPrep'!AG39+'5C1T_Northeast'!AG39+'5C1U_AcadianaRen'!AG39+'5C1I_LAKey'!AG39+'5C1V_LafRen'!AG39+'5C1O_Impact'!AG39+'5C2_LAVCA'!AH39+'5C1H_Southwest'!AG39+'5C1G_JSClark'!AG39+'5C1Y_GEOPrep'!AG39+'5C1AI_Harmony'!AG39+'5C1AJ_Athlos'!AG39+'5C1AG_Collegiate'!AG39+'5C1M_GEOMidCity'!AG39+'5C1AK_NxtGen'!AG39+'5C1AL_RedRiver'!AG39+'5C1AM_Williams'!AG39+'5C1AN_StLandry'!AG39</f>
        <v>0</v>
      </c>
      <c r="AI39" s="223">
        <f>'5C1B_DArbonne'!AH39+'5C1A_Madison'!AH39+'5C1C_IntlHigh'!AH39+'5C3_UnvView'!AI39+'5C1F_LCCharter'!AH39+'5C1E_LFNO'!AH39+'5C1D_NOMMA'!AH39+'5C1AE_NobleMinds'!AH39+'5C1J_JCFAEast'!AH39+'5C1Q_Advantage'!AH39+'5C1AF_JCFA-Laf'!AH39+'5C1W_Willow'!AH39+'5C1Z_LincolnPrep'!AH39+'5C1R_Iberville'!AH39+'5C1N_Delta'!AH39+'5C1S_LCColPrep'!AH39+'5C1T_Northeast'!AH39+'5C1U_AcadianaRen'!AH39+'5C1I_LAKey'!AH39+'5C1V_LafRen'!AH39+'5C1O_Impact'!AH39+'5C2_LAVCA'!AI39+'5C1H_Southwest'!AH39+'5C1G_JSClark'!AH39+'5C1Y_GEOPrep'!AH39+'5C1AI_Harmony'!AH39+'5C1AJ_Athlos'!AH39+'5C1AG_Collegiate'!AH39+'5C1M_GEOMidCity'!AH39+'5C1AK_NxtGen'!AH39+'5C1AL_RedRiver'!AH39+'5C1AM_Williams'!AH39+'5C1AN_StLandry'!AH39</f>
        <v>0</v>
      </c>
      <c r="AJ39" s="215">
        <f>'5C1B_DArbonne'!AI39+'5C1A_Madison'!AI39+'5C1C_IntlHigh'!AI39+'5C3_UnvView'!AJ39+'5C1F_LCCharter'!AI39+'5C1E_LFNO'!AI39+'5C1D_NOMMA'!AI39+'5C1AE_NobleMinds'!AI39+'5C1J_JCFAEast'!AI39+'5C1Q_Advantage'!AI39+'5C1AF_JCFA-Laf'!AI39+'5C1W_Willow'!AI39+'5C1Z_LincolnPrep'!AI39+'5C1R_Iberville'!AI39+'5C1N_Delta'!AI39+'5C1S_LCColPrep'!AI39+'5C1T_Northeast'!AI39+'5C1U_AcadianaRen'!AI39+'5C1I_LAKey'!AI39+'5C1V_LafRen'!AI39+'5C1O_Impact'!AI39+'5C2_LAVCA'!AJ39+'5C1H_Southwest'!AI39+'5C1G_JSClark'!AI39+'5C1Y_GEOPrep'!AI39+'5C1AI_Harmony'!AI39+'5C1AJ_Athlos'!AI39+'5C1AG_Collegiate'!AI39+'5C1M_GEOMidCity'!AI39+'5C1AK_NxtGen'!AI39+'5C1AL_RedRiver'!AI39+'5C1AM_Williams'!AI39+'5C1AN_StLandry'!AI39</f>
        <v>0</v>
      </c>
      <c r="AK39" s="225">
        <f>'5C1B_DArbonne'!AJ39+'5C1A_Madison'!AJ39+'5C1C_IntlHigh'!AJ39+'5C3_UnvView'!AK39+'5C1F_LCCharter'!AJ39+'5C1E_LFNO'!AJ39+'5C1D_NOMMA'!AJ39+'5C1AE_NobleMinds'!AJ39+'5C1J_JCFAEast'!AJ39+'5C1Q_Advantage'!AJ39+'5C1AF_JCFA-Laf'!AJ39+'5C1W_Willow'!AJ39+'5C1Z_LincolnPrep'!AJ39+'5C1R_Iberville'!AJ39+'5C1N_Delta'!AJ39+'5C1S_LCColPrep'!AJ39+'5C1T_Northeast'!AJ39+'5C1U_AcadianaRen'!AJ39+'5C1I_LAKey'!AJ39+'5C1V_LafRen'!AJ39+'5C1O_Impact'!AJ39+'5C2_LAVCA'!AK39+'5C1H_Southwest'!AJ39+'5C1G_JSClark'!AJ39+'5C1Y_GEOPrep'!AJ39+'5C1AI_Harmony'!AJ39+'5C1AJ_Athlos'!AJ39+'5C1AG_Collegiate'!AJ39+'5C1M_GEOMidCity'!AJ39+'5C1AK_NxtGen'!AJ39+'5C1AL_RedRiver'!AJ39+'5C1AM_Williams'!AJ39+'5C1AN_StLandry'!AJ39</f>
        <v>0</v>
      </c>
      <c r="AL39" s="226">
        <f>'5C1B_DArbonne'!AK39+'5C1A_Madison'!AK39+'5C1C_IntlHigh'!AK39+'5C3_UnvView'!AL39+'5C1F_LCCharter'!AK39+'5C1E_LFNO'!AK39+'5C1D_NOMMA'!AK39+'5C1AE_NobleMinds'!AK39+'5C1J_JCFAEast'!AK39+'5C1Q_Advantage'!AK39+'5C1AF_JCFA-Laf'!AK39+'5C1W_Willow'!AK39+'5C1Z_LincolnPrep'!AK39+'5C1R_Iberville'!AK39+'5C1N_Delta'!AK39+'5C1S_LCColPrep'!AK39+'5C1T_Northeast'!AK39+'5C1U_AcadianaRen'!AK39+'5C1I_LAKey'!AK39+'5C1V_LafRen'!AK39+'5C1O_Impact'!AK39+'5C2_LAVCA'!AL39+'5C1H_Southwest'!AK39+'5C1G_JSClark'!AK39+'5C1Y_GEOPrep'!AK39+'5C1AI_Harmony'!AK39+'5C1AJ_Athlos'!AK39+'5C1AG_Collegiate'!AK39+'5C1M_GEOMidCity'!AK39+'5C1AK_NxtGen'!AK39+'5C1AL_RedRiver'!AK39+'5C1AM_Williams'!AK39+'5C1AN_StLandry'!AK39</f>
        <v>0</v>
      </c>
      <c r="AM39" s="224">
        <f>'5C1B_DArbonne'!AL39+'5C1A_Madison'!AL39+'5C1C_IntlHigh'!AL39+'5C3_UnvView'!AM39+'5C1F_LCCharter'!AL39+'5C1E_LFNO'!AL39+'5C1D_NOMMA'!AL39+'5C1AE_NobleMinds'!AL39+'5C1J_JCFAEast'!AL39+'5C1Q_Advantage'!AL39+'5C1AF_JCFA-Laf'!AL39+'5C1W_Willow'!AL39+'5C1Z_LincolnPrep'!AL39+'5C1R_Iberville'!AL39+'5C1N_Delta'!AL39+'5C1S_LCColPrep'!AL39+'5C1T_Northeast'!AL39+'5C1U_AcadianaRen'!AL39+'5C1I_LAKey'!AL39+'5C1V_LafRen'!AL39+'5C1O_Impact'!AL39+'5C2_LAVCA'!AM39+'5C1H_Southwest'!AL39+'5C1G_JSClark'!AL39+'5C1Y_GEOPrep'!AL39+'5C1AI_Harmony'!AL39+'5C1AJ_Athlos'!AL39+'5C1AG_Collegiate'!AL39+'5C1M_GEOMidCity'!AL39+'5C1AK_NxtGen'!AL39+'5C1AL_RedRiver'!AL39+'5C1AM_Williams'!AL39+'5C1AN_StLandry'!AL39</f>
        <v>332703</v>
      </c>
      <c r="AN39" s="227">
        <f>'5C1B_DArbonne'!AM39+'5C1A_Madison'!AM39+'5C1C_IntlHigh'!AM39+'5C3_UnvView'!AN39+'5C1F_LCCharter'!AM39+'5C1E_LFNO'!AM39+'5C1D_NOMMA'!AM39+'5C1AE_NobleMinds'!AM39+'5C1J_JCFAEast'!AM39+'5C1Q_Advantage'!AM39+'5C1AF_JCFA-Laf'!AM39+'5C1W_Willow'!AM39+'5C1Z_LincolnPrep'!AM39+'5C1R_Iberville'!AM39+'5C1N_Delta'!AM39+'5C1S_LCColPrep'!AM39+'5C1T_Northeast'!AM39+'5C1U_AcadianaRen'!AM39+'5C1I_LAKey'!AM39+'5C1V_LafRen'!AM39+'5C1O_Impact'!AM39+'5C2_LAVCA'!AN39+'5C1H_Southwest'!AM39+'5C1G_JSClark'!AM39+'5C1Y_GEOPrep'!AM39+'5C1AI_Harmony'!AM39+'5C1AJ_Athlos'!AM39+'5C1AG_Collegiate'!AM39+'5C1M_GEOMidCity'!AM39+'5C1AK_NxtGen'!AM39+'5C1AL_RedRiver'!AM39+'5C1AM_Williams'!AM39+'5C1AN_StLandry'!AM39</f>
        <v>-831</v>
      </c>
      <c r="AO39" s="224">
        <f>'5C1B_DArbonne'!AN39+'5C1A_Madison'!AN39+'5C1C_IntlHigh'!AN39+'5C3_UnvView'!AO39+'5C1F_LCCharter'!AN39+'5C1E_LFNO'!AN39+'5C1D_NOMMA'!AN39+'5C1AE_NobleMinds'!AN39+'5C1J_JCFAEast'!AN39+'5C1Q_Advantage'!AN39+'5C1AF_JCFA-Laf'!AN39+'5C1W_Willow'!AN39+'5C1Z_LincolnPrep'!AN39+'5C1R_Iberville'!AN39+'5C1N_Delta'!AN39+'5C1S_LCColPrep'!AN39+'5C1T_Northeast'!AN39+'5C1U_AcadianaRen'!AN39+'5C1I_LAKey'!AN39+'5C1V_LafRen'!AN39+'5C1O_Impact'!AN39+'5C2_LAVCA'!AO39+'5C1H_Southwest'!AN39+'5C1G_JSClark'!AN39+'5C1Y_GEOPrep'!AN39+'5C1AI_Harmony'!AN39+'5C1AJ_Athlos'!AN39+'5C1AG_Collegiate'!AN39+'5C1M_GEOMidCity'!AN39+'5C1AK_NxtGen'!AN39+'5C1AL_RedRiver'!AN39+'5C1AM_Williams'!AN39+'5C1AN_StLandry'!AN39</f>
        <v>0</v>
      </c>
      <c r="AP39" s="225">
        <f>'5C1B_DArbonne'!AO39+'5C1A_Madison'!AO39+'5C1C_IntlHigh'!AO39+'5C3_UnvView'!AP39+'5C1F_LCCharter'!AO39+'5C1E_LFNO'!AO39+'5C1D_NOMMA'!AO39+'5C1AE_NobleMinds'!AO39+'5C1J_JCFAEast'!AO39+'5C1Q_Advantage'!AO39+'5C1AF_JCFA-Laf'!AO39+'5C1W_Willow'!AO39+'5C1Z_LincolnPrep'!AO39+'5C1R_Iberville'!AO39+'5C1N_Delta'!AO39+'5C1S_LCColPrep'!AO39+'5C1T_Northeast'!AO39+'5C1U_AcadianaRen'!AO39+'5C1I_LAKey'!AO39+'5C1V_LafRen'!AO39+'5C1O_Impact'!AO39+'5C2_LAVCA'!AP39+'5C1H_Southwest'!AO39+'5C1G_JSClark'!AO39+'5C1Y_GEOPrep'!AO39+'5C1AI_Harmony'!AO39+'5C1AJ_Athlos'!AO39+'5C1AG_Collegiate'!AO39+'5C1M_GEOMidCity'!AO39+'5C1AK_NxtGen'!AO39+'5C1AL_RedRiver'!AO39+'5C1AM_Williams'!AO39+'5C1AN_StLandry'!AO39</f>
        <v>0</v>
      </c>
      <c r="AQ39" s="224">
        <f>'5C1B_DArbonne'!AP39+'5C1A_Madison'!AP39+'5C1C_IntlHigh'!AP39+'5C3_UnvView'!AQ39+'5C1F_LCCharter'!AP39+'5C1E_LFNO'!AP39+'5C1D_NOMMA'!AP39+'5C1AE_NobleMinds'!AP39+'5C1J_JCFAEast'!AP39+'5C1Q_Advantage'!AP39+'5C1AF_JCFA-Laf'!AP39+'5C1W_Willow'!AP39+'5C1Z_LincolnPrep'!AP39+'5C1R_Iberville'!AP39+'5C1N_Delta'!AP39+'5C1S_LCColPrep'!AP39+'5C1T_Northeast'!AP39+'5C1U_AcadianaRen'!AP39+'5C1I_LAKey'!AP39+'5C1V_LafRen'!AP39+'5C1O_Impact'!AP39+'5C2_LAVCA'!AQ39+'5C1H_Southwest'!AP39+'5C1G_JSClark'!AP39+'5C1Y_GEOPrep'!AP39+'5C1AI_Harmony'!AP39+'5C1AJ_Athlos'!AP39+'5C1AG_Collegiate'!AP39+'5C1M_GEOMidCity'!AP39+'5C1AK_NxtGen'!AP39+'5C1AL_RedRiver'!AP39+'5C1AM_Williams'!AP39+'5C1AN_StLandry'!AP39</f>
        <v>331872</v>
      </c>
      <c r="AR39" s="225">
        <f>'5C1B_DArbonne'!AQ39+'5C1A_Madison'!AQ39+'5C1C_IntlHigh'!AQ39+'5C3_UnvView'!AR39+'5C1F_LCCharter'!AQ39+'5C1E_LFNO'!AQ39+'5C1D_NOMMA'!AQ39+'5C1AE_NobleMinds'!AQ39+'5C1J_JCFAEast'!AQ39+'5C1Q_Advantage'!AQ39+'5C1AF_JCFA-Laf'!AQ39+'5C1W_Willow'!AQ39+'5C1Z_LincolnPrep'!AQ39+'5C1R_Iberville'!AQ39+'5C1N_Delta'!AQ39+'5C1S_LCColPrep'!AQ39+'5C1T_Northeast'!AQ39+'5C1U_AcadianaRen'!AQ39+'5C1I_LAKey'!AQ39+'5C1V_LafRen'!AQ39+'5C1O_Impact'!AQ39+'5C2_LAVCA'!AR39+'5C1H_Southwest'!AQ39+'5C1G_JSClark'!AQ39+'5C1Y_GEOPrep'!AQ39+'5C1AI_Harmony'!AQ39+'5C1AJ_Athlos'!AQ39+'5C1AG_Collegiate'!AQ39+'5C1M_GEOMidCity'!AQ39+'5C1AK_NxtGen'!AQ39+'5C1AL_RedRiver'!AQ39+'5C1AM_Williams'!AQ39+'5C1AN_StLandry'!AQ39</f>
        <v>0</v>
      </c>
      <c r="AS39" s="225">
        <f>'5C1B_DArbonne'!AR39+'5C1A_Madison'!AR39+'5C1C_IntlHigh'!AR39+'5C3_UnvView'!AS39+'5C1F_LCCharter'!AR39+'5C1E_LFNO'!AR39+'5C1D_NOMMA'!AR39+'5C1AE_NobleMinds'!AR39+'5C1J_JCFAEast'!AR39+'5C1Q_Advantage'!AR39+'5C1AF_JCFA-Laf'!AR39+'5C1W_Willow'!AR39+'5C1Z_LincolnPrep'!AR39+'5C1R_Iberville'!AR39+'5C1N_Delta'!AR39+'5C1S_LCColPrep'!AR39+'5C1T_Northeast'!AR39+'5C1U_AcadianaRen'!AR39+'5C1I_LAKey'!AR39+'5C1V_LafRen'!AR39+'5C1O_Impact'!AR39+'5C2_LAVCA'!AS39+'5C1H_Southwest'!AR39+'5C1G_JSClark'!AR39+'5C1Y_GEOPrep'!AR39+'5C1AI_Harmony'!AR39+'5C1AJ_Athlos'!AR39+'5C1AG_Collegiate'!AR39+'5C1M_GEOMidCity'!AR39+'5C1AK_NxtGen'!AR39+'5C1AL_RedRiver'!AR39+'5C1AM_Williams'!AR39+'5C1AN_StLandry'!AR39</f>
        <v>0</v>
      </c>
      <c r="AT39" s="224">
        <f>'5C1B_DArbonne'!AS39+'5C1A_Madison'!AS39+'5C1C_IntlHigh'!AS39+'5C3_UnvView'!AT39+'5C1F_LCCharter'!AS39+'5C1E_LFNO'!AS39+'5C1D_NOMMA'!AS39+'5C1AE_NobleMinds'!AS39+'5C1J_JCFAEast'!AS39+'5C1Q_Advantage'!AS39+'5C1AF_JCFA-Laf'!AS39+'5C1W_Willow'!AS39+'5C1Z_LincolnPrep'!AS39+'5C1R_Iberville'!AS39+'5C1N_Delta'!AS39+'5C1S_LCColPrep'!AS39+'5C1T_Northeast'!AS39+'5C1U_AcadianaRen'!AS39+'5C1I_LAKey'!AS39+'5C1V_LafRen'!AS39+'5C1O_Impact'!AS39+'5C2_LAVCA'!AT39+'5C1H_Southwest'!AS39+'5C1G_JSClark'!AS39+'5C1Y_GEOPrep'!AS39+'5C1AI_Harmony'!AS39+'5C1AJ_Athlos'!AS39+'5C1AG_Collegiate'!AS39+'5C1M_GEOMidCity'!AS39+'5C1AK_NxtGen'!AS39+'5C1AL_RedRiver'!AS39+'5C1AM_Williams'!AS39+'5C1AN_StLandry'!AS39</f>
        <v>-83940</v>
      </c>
      <c r="AU39" s="802">
        <f t="shared" si="2"/>
        <v>331872</v>
      </c>
      <c r="AV39" s="803">
        <f t="shared" si="3"/>
        <v>-83940</v>
      </c>
      <c r="AW39" s="217">
        <f>'5C1B_DArbonne'!AV39+'5C1A_Madison'!AV39+'5C1C_IntlHigh'!AV39+'5C3_UnvView'!AW39+'5C1F_LCCharter'!AV39+'5C1E_LFNO'!AV39+'5C1D_NOMMA'!AV39+'5C1AE_NobleMinds'!AV39+'5C1J_JCFAEast'!AV39+'5C1Q_Advantage'!AV39+'5C1AF_JCFA-Laf'!AV39+'5C1W_Willow'!AV39+'5C1Z_LincolnPrep'!AV39+'5C1R_Iberville'!AV39+'5C1N_Delta'!AV39+'5C1S_LCColPrep'!AV39+'5C1T_Northeast'!AV39+'5C1U_AcadianaRen'!AV39+'5C1I_LAKey'!AV39+'5C1V_LafRen'!AV39+'5C1O_Impact'!AV39+'5C2_LAVCA'!AW39+'5C1H_Southwest'!AV39+'5C1G_JSClark'!AV39+'5C1Y_GEOPrep'!AV39+'5C1AI_Harmony'!AV39+'5C1AJ_Athlos'!AV39+'5C1AG_Collegiate'!AV39+'5C1M_GEOMidCity'!AV39+'5C1AK_NxtGen'!AV39+'5C1AL_RedRiver'!AV39+'5C1AM_Williams'!AV39+'5C1AN_StLandry'!AV39</f>
        <v>831</v>
      </c>
      <c r="AX39" s="217"/>
      <c r="AY39" s="217">
        <f t="shared" si="4"/>
        <v>831</v>
      </c>
    </row>
    <row r="40" spans="1:51" ht="16.149999999999999" customHeight="1" x14ac:dyDescent="0.2">
      <c r="A40" s="421">
        <v>34</v>
      </c>
      <c r="B40" s="214" t="s">
        <v>38</v>
      </c>
      <c r="C40" s="215">
        <f>'5C1B_DArbonne'!C40+'5C1A_Madison'!C40+'5C1C_IntlHigh'!C40+'5C3_UnvView'!C40+'5C1F_LCCharter'!C40+'5C1E_LFNO'!C40+'5C1D_NOMMA'!C40+'5C1AE_NobleMinds'!C40+'5C1J_JCFAEast'!C40+'5C1Q_Advantage'!C40+'5C1AF_JCFA-Laf'!C40+'5C1W_Willow'!C40+'5C1Z_LincolnPrep'!C40+'5C1R_Iberville'!C40+'5C1N_Delta'!C40+'5C1S_LCColPrep'!C40+'5C1T_Northeast'!C40+'5C1U_AcadianaRen'!C40+'5C1I_LAKey'!C40+'5C1V_LafRen'!C40+'5C1O_Impact'!C40+'5C2_LAVCA'!C40+'5C1H_Southwest'!C40+'5C1G_JSClark'!C40+'5C1Y_GEOPrep'!C40+'5C1AI_Harmony'!C40+'5C1AJ_Athlos'!C40+'5C1AG_Collegiate'!C40+'5C1M_GEOMidCity'!C40+'5C1AK_NxtGen'!C40+'5C1AL_RedRiver'!C40+'5C1AM_Williams'!C40+'5C1AN_StLandry'!C40</f>
        <v>0</v>
      </c>
      <c r="D40" s="216">
        <f>'9_Per Pupil Summary'!H39</f>
        <v>5293.1154958736297</v>
      </c>
      <c r="E40" s="217">
        <f>'5C1B_DArbonne'!E40+'5C1A_Madison'!E40+'5C1C_IntlHigh'!E40+'5C3_UnvView'!E40+'5C1F_LCCharter'!E40+'5C1E_LFNO'!E40+'5C1D_NOMMA'!E40+'5C1AE_NobleMinds'!E40+'5C1J_JCFAEast'!E40+'5C1Q_Advantage'!E40+'5C1AF_JCFA-Laf'!E40+'5C1W_Willow'!E40+'5C1Z_LincolnPrep'!E40+'5C1R_Iberville'!E40+'5C1N_Delta'!E40+'5C1S_LCColPrep'!E40+'5C1T_Northeast'!E40+'5C1U_AcadianaRen'!E40+'5C1I_LAKey'!E40+'5C1V_LafRen'!E40+'5C1O_Impact'!E40+'5C2_LAVCA'!E40+'5C1H_Southwest'!E40+'5C1G_JSClark'!E40+'5C1Y_GEOPrep'!E40+'5C1AI_Harmony'!E40+'5C1AJ_Athlos'!E40+'5C1AG_Collegiate'!E40+'5C1M_GEOMidCity'!E40+'5C1AK_NxtGen'!E40+'5C1AL_RedRiver'!E40+'5C1AM_Williams'!E40+'5C1AN_StLandry'!E40</f>
        <v>0</v>
      </c>
      <c r="F40" s="218">
        <f>'5C1B_DArbonne'!F40+'5C1A_Madison'!F40+'5C1C_IntlHigh'!F40+'5C3_UnvView'!F40+'5C1F_LCCharter'!F40+'5C1E_LFNO'!F40+'5C1D_NOMMA'!F40+'5C1AE_NobleMinds'!F40+'5C1J_JCFAEast'!F40+'5C1Q_Advantage'!F40+'5C1AF_JCFA-Laf'!F40+'5C1W_Willow'!F40+'5C1Z_LincolnPrep'!F40+'5C1R_Iberville'!F40+'5C1N_Delta'!F40+'5C1S_LCColPrep'!F40+'5C1T_Northeast'!F40+'5C1U_AcadianaRen'!F40+'5C1I_LAKey'!F40+'5C1V_LafRen'!F40+'5C1O_Impact'!F40+'5C2_LAVCA'!F40+'5C1H_Southwest'!F40+'5C1G_JSClark'!F40+'5C1Y_GEOPrep'!F40+'5C1AI_Harmony'!F40+'5C1AJ_Athlos'!F40+'5C1AG_Collegiate'!F40+'5C1M_GEOMidCity'!F40+'5C1AK_NxtGen'!F40+'5C1AL_RedRiver'!F40+'5C1AM_Williams'!F40+'5C1AN_StLandry'!F40</f>
        <v>0</v>
      </c>
      <c r="G40" s="216">
        <f>'9_Per Pupil Summary'!I39</f>
        <v>687.8626094512648</v>
      </c>
      <c r="H40" s="217">
        <f>'5C1B_DArbonne'!H40+'5C1A_Madison'!H40+'5C1C_IntlHigh'!H40+'5C3_UnvView'!H40+'5C1F_LCCharter'!H40+'5C1E_LFNO'!H40+'5C1D_NOMMA'!H40+'5C1AE_NobleMinds'!H40+'5C1J_JCFAEast'!H40+'5C1Q_Advantage'!H40+'5C1AF_JCFA-Laf'!H40+'5C1W_Willow'!H40+'5C1Z_LincolnPrep'!H40+'5C1R_Iberville'!H40+'5C1N_Delta'!H40+'5C1S_LCColPrep'!H40+'5C1T_Northeast'!H40+'5C1U_AcadianaRen'!H40+'5C1I_LAKey'!H40+'5C1V_LafRen'!H40+'5C1O_Impact'!H40+'5C2_LAVCA'!H40+'5C1H_Southwest'!H40+'5C1G_JSClark'!H40+'5C1Y_GEOPrep'!H40+'5C1AI_Harmony'!H40+'5C1AJ_Athlos'!H40+'5C1AG_Collegiate'!H40+'5C1M_GEOMidCity'!H40+'5C1AK_NxtGen'!H40+'5C1AL_RedRiver'!H40+'5C1AM_Williams'!H40+'5C1AN_StLandry'!H40</f>
        <v>0</v>
      </c>
      <c r="I40" s="218">
        <f>'5C1B_DArbonne'!I40+'5C1A_Madison'!I40+'5C1C_IntlHigh'!I40+'5C3_UnvView'!I40+'5C1F_LCCharter'!I40+'5C1E_LFNO'!I40+'5C1D_NOMMA'!I40+'5C1AE_NobleMinds'!I40+'5C1J_JCFAEast'!I40+'5C1Q_Advantage'!I40+'5C1AF_JCFA-Laf'!I40+'5C1W_Willow'!I40+'5C1Z_LincolnPrep'!I40+'5C1R_Iberville'!I40+'5C1N_Delta'!I40+'5C1S_LCColPrep'!I40+'5C1T_Northeast'!I40+'5C1U_AcadianaRen'!I40+'5C1I_LAKey'!I40+'5C1V_LafRen'!I40+'5C1O_Impact'!I40+'5C2_LAVCA'!I40+'5C1H_Southwest'!I40+'5C1G_JSClark'!I40+'5C1Y_GEOPrep'!I40+'5C1AI_Harmony'!I40+'5C1AJ_Athlos'!I40+'5C1AG_Collegiate'!I40+'5C1M_GEOMidCity'!I40+'5C1AK_NxtGen'!I40+'5C1AL_RedRiver'!I40+'5C1AM_Williams'!I40+'5C1AN_StLandry'!I40</f>
        <v>0</v>
      </c>
      <c r="J40" s="216">
        <f>'9_Per Pupil Summary'!J39</f>
        <v>187.59889348670859</v>
      </c>
      <c r="K40" s="217">
        <f>'5C1B_DArbonne'!K40+'5C1A_Madison'!K40+'5C1C_IntlHigh'!K40+'5C3_UnvView'!K40+'5C1F_LCCharter'!K40+'5C1E_LFNO'!K40+'5C1D_NOMMA'!K40+'5C1AE_NobleMinds'!K40+'5C1J_JCFAEast'!K40+'5C1Q_Advantage'!K40+'5C1AF_JCFA-Laf'!K40+'5C1W_Willow'!K40+'5C1Z_LincolnPrep'!K40+'5C1R_Iberville'!K40+'5C1N_Delta'!K40+'5C1S_LCColPrep'!K40+'5C1T_Northeast'!K40+'5C1U_AcadianaRen'!K40+'5C1I_LAKey'!K40+'5C1V_LafRen'!K40+'5C1O_Impact'!K40+'5C2_LAVCA'!K40+'5C1H_Southwest'!K40+'5C1G_JSClark'!K40+'5C1Y_GEOPrep'!K40+'5C1AI_Harmony'!K40+'5C1AJ_Athlos'!K40+'5C1AG_Collegiate'!K40+'5C1M_GEOMidCity'!K40+'5C1AK_NxtGen'!K40+'5C1AL_RedRiver'!K40+'5C1AM_Williams'!K40+'5C1AN_StLandry'!K40</f>
        <v>0</v>
      </c>
      <c r="L40" s="218">
        <f>'5C1B_DArbonne'!L40+'5C1A_Madison'!L40+'5C1C_IntlHigh'!L40+'5C3_UnvView'!L40+'5C1F_LCCharter'!L40+'5C1E_LFNO'!L40+'5C1D_NOMMA'!L40+'5C1AE_NobleMinds'!L40+'5C1J_JCFAEast'!L40+'5C1Q_Advantage'!L40+'5C1AF_JCFA-Laf'!L40+'5C1W_Willow'!L40+'5C1Z_LincolnPrep'!L40+'5C1R_Iberville'!L40+'5C1N_Delta'!L40+'5C1S_LCColPrep'!L40+'5C1T_Northeast'!L40+'5C1U_AcadianaRen'!L40+'5C1I_LAKey'!L40+'5C1V_LafRen'!L40+'5C1O_Impact'!L40+'5C2_LAVCA'!L40+'5C1H_Southwest'!L40+'5C1G_JSClark'!L40+'5C1Y_GEOPrep'!L40+'5C1AI_Harmony'!L40+'5C1AJ_Athlos'!L40+'5C1AG_Collegiate'!L40+'5C1M_GEOMidCity'!L40+'5C1AK_NxtGen'!L40+'5C1AL_RedRiver'!L40+'5C1AM_Williams'!L40+'5C1AN_StLandry'!L40</f>
        <v>0</v>
      </c>
      <c r="M40" s="216">
        <f>'9_Per Pupil Summary'!K39</f>
        <v>4689.9723371677155</v>
      </c>
      <c r="N40" s="217">
        <f>'5C1B_DArbonne'!N40+'5C1A_Madison'!N40+'5C1C_IntlHigh'!N40+'5C3_UnvView'!N40+'5C1F_LCCharter'!N40+'5C1E_LFNO'!N40+'5C1D_NOMMA'!N40+'5C1AE_NobleMinds'!N40+'5C1J_JCFAEast'!N40+'5C1Q_Advantage'!N40+'5C1AF_JCFA-Laf'!N40+'5C1W_Willow'!N40+'5C1Z_LincolnPrep'!N40+'5C1R_Iberville'!N40+'5C1N_Delta'!N40+'5C1S_LCColPrep'!N40+'5C1T_Northeast'!N40+'5C1U_AcadianaRen'!N40+'5C1I_LAKey'!N40+'5C1V_LafRen'!N40+'5C1O_Impact'!N40+'5C2_LAVCA'!N40+'5C1H_Southwest'!N40+'5C1G_JSClark'!N40+'5C1Y_GEOPrep'!N40+'5C1AI_Harmony'!N40+'5C1AJ_Athlos'!N40+'5C1AG_Collegiate'!N40+'5C1M_GEOMidCity'!N40+'5C1AK_NxtGen'!N40+'5C1AL_RedRiver'!N40+'5C1AM_Williams'!N40+'5C1AN_StLandry'!N40</f>
        <v>0</v>
      </c>
      <c r="O40" s="218">
        <f>'5C1B_DArbonne'!O40+'5C1A_Madison'!O40+'5C1C_IntlHigh'!O40+'5C3_UnvView'!O40+'5C1F_LCCharter'!O40+'5C1E_LFNO'!O40+'5C1D_NOMMA'!O40+'5C1AE_NobleMinds'!O40+'5C1J_JCFAEast'!O40+'5C1Q_Advantage'!O40+'5C1AF_JCFA-Laf'!O40+'5C1W_Willow'!O40+'5C1Z_LincolnPrep'!O40+'5C1R_Iberville'!O40+'5C1N_Delta'!O40+'5C1S_LCColPrep'!O40+'5C1T_Northeast'!O40+'5C1U_AcadianaRen'!O40+'5C1I_LAKey'!O40+'5C1V_LafRen'!O40+'5C1O_Impact'!O40+'5C2_LAVCA'!O40+'5C1H_Southwest'!O40+'5C1G_JSClark'!O40+'5C1Y_GEOPrep'!O40+'5C1AI_Harmony'!O40+'5C1AJ_Athlos'!O40+'5C1AG_Collegiate'!O40+'5C1M_GEOMidCity'!O40+'5C1AK_NxtGen'!O40+'5C1AL_RedRiver'!O40+'5C1AM_Williams'!O40+'5C1AN_StLandry'!O40</f>
        <v>0</v>
      </c>
      <c r="P40" s="216">
        <f>'9_Per Pupil Summary'!L39</f>
        <v>1875.9889348670863</v>
      </c>
      <c r="Q40" s="217">
        <f>'5C1B_DArbonne'!Q40+'5C1A_Madison'!Q40+'5C1C_IntlHigh'!Q40+'5C3_UnvView'!Q40+'5C1F_LCCharter'!Q40+'5C1E_LFNO'!Q40+'5C1D_NOMMA'!Q40+'5C1AE_NobleMinds'!Q40+'5C1J_JCFAEast'!Q40+'5C1Q_Advantage'!Q40+'5C1AF_JCFA-Laf'!Q40+'5C1W_Willow'!Q40+'5C1Z_LincolnPrep'!Q40+'5C1R_Iberville'!Q40+'5C1N_Delta'!Q40+'5C1S_LCColPrep'!Q40+'5C1T_Northeast'!Q40+'5C1U_AcadianaRen'!Q40+'5C1I_LAKey'!Q40+'5C1V_LafRen'!Q40+'5C1O_Impact'!Q40+'5C2_LAVCA'!Q40+'5C1H_Southwest'!Q40+'5C1G_JSClark'!Q40+'5C1Y_GEOPrep'!Q40+'5C1AI_Harmony'!Q40+'5C1AJ_Athlos'!Q40+'5C1AG_Collegiate'!Q40+'5C1M_GEOMidCity'!Q40+'5C1AK_NxtGen'!Q40+'5C1AL_RedRiver'!Q40+'5C1AM_Williams'!Q40+'5C1AN_StLandry'!Q40</f>
        <v>0</v>
      </c>
      <c r="R40" s="219">
        <f>'5C1B_DArbonne'!R40+'5C1A_Madison'!R40+'5C1C_IntlHigh'!R40+'5C3_UnvView'!R40+'5C1F_LCCharter'!R40+'5C1E_LFNO'!R40+'5C1D_NOMMA'!R40+'5C1AE_NobleMinds'!R40+'5C1J_JCFAEast'!R40+'5C1Q_Advantage'!R40+'5C1AF_JCFA-Laf'!R40+'5C1W_Willow'!R40+'5C1Z_LincolnPrep'!R40+'5C1R_Iberville'!R40+'5C1N_Delta'!R40+'5C1S_LCColPrep'!R40+'5C1T_Northeast'!R40+'5C1U_AcadianaRen'!R40+'5C1I_LAKey'!R40+'5C1V_LafRen'!R40+'5C1O_Impact'!R40+'5C2_LAVCA'!R40+'5C1H_Southwest'!R40+'5C1G_JSClark'!R40+'5C1Y_GEOPrep'!R40+'5C1AI_Harmony'!R40+'5C1AJ_Athlos'!R40+'5C1AG_Collegiate'!R40+'5C1M_GEOMidCity'!R40+'5C1AK_NxtGen'!R40+'5C1AL_RedRiver'!R40+'5C1AM_Williams'!R40+'5C1AN_StLandry'!R40</f>
        <v>404396</v>
      </c>
      <c r="S40" s="884">
        <f>'5C3_UnvView'!S40+'5C2_LAVCA'!S40</f>
        <v>42898</v>
      </c>
      <c r="T40" s="216">
        <f>'5C1B_DArbonne'!S40+'5C1A_Madison'!S40+'5C1C_IntlHigh'!S40+'5C3_UnvView'!T40+'5C1F_LCCharter'!S40+'5C1E_LFNO'!S40+'5C1D_NOMMA'!S40+'5C1AE_NobleMinds'!S40+'5C1J_JCFAEast'!S40+'5C1Q_Advantage'!S40+'5C1AF_JCFA-Laf'!S40+'5C1W_Willow'!S40+'5C1Z_LincolnPrep'!S40+'5C1R_Iberville'!S40+'5C1N_Delta'!S40+'5C1S_LCColPrep'!S40+'5C1T_Northeast'!S40+'5C1U_AcadianaRen'!S40+'5C1I_LAKey'!S40+'5C1V_LafRen'!S40+'5C1O_Impact'!S40+'5C2_LAVCA'!T40+'5C1H_Southwest'!S40+'5C1G_JSClark'!S40+'5C1Y_GEOPrep'!S40+'5C1AI_Harmony'!S40+'5C1AJ_Athlos'!S40+'5C1AG_Collegiate'!S40+'5C1M_GEOMidCity'!S40+'5C1AK_NxtGen'!S40+'5C1AL_RedRiver'!S40+'5C1AM_Williams'!S40+'5C1AN_StLandry'!S40</f>
        <v>36499</v>
      </c>
      <c r="U40" s="216">
        <f>'5C1B_DArbonne'!T40+'5C1A_Madison'!T40+'5C1C_IntlHigh'!T40+'5C3_UnvView'!U40+'5C1F_LCCharter'!T40+'5C1E_LFNO'!T40+'5C1D_NOMMA'!T40+'5C1AE_NobleMinds'!T40+'5C1J_JCFAEast'!T40+'5C1Q_Advantage'!T40+'5C1AF_JCFA-Laf'!T40+'5C1W_Willow'!T40+'5C1Z_LincolnPrep'!T40+'5C1R_Iberville'!T40+'5C1N_Delta'!T40+'5C1S_LCColPrep'!T40+'5C1T_Northeast'!T40+'5C1U_AcadianaRen'!T40+'5C1I_LAKey'!T40+'5C1V_LafRen'!T40+'5C1O_Impact'!T40+'5C2_LAVCA'!U40+'5C1H_Southwest'!T40+'5C1G_JSClark'!T40+'5C1Y_GEOPrep'!T40+'5C1AI_Harmony'!T40+'5C1AJ_Athlos'!T40+'5C1AG_Collegiate'!T40+'5C1M_GEOMidCity'!T40+'5C1AK_NxtGen'!T40+'5C1AL_RedRiver'!T40+'5C1AM_Williams'!T40+'5C1AN_StLandry'!T40</f>
        <v>0</v>
      </c>
      <c r="V40" s="220">
        <f>'5C1B_DArbonne'!U40+'5C1A_Madison'!U40+'5C1C_IntlHigh'!U40+'5C3_UnvView'!V40+'5C1F_LCCharter'!U40+'5C1E_LFNO'!U40+'5C1D_NOMMA'!U40+'5C1AE_NobleMinds'!U40+'5C1J_JCFAEast'!U40+'5C1Q_Advantage'!U40+'5C1AF_JCFA-Laf'!U40+'5C1W_Willow'!U40+'5C1Z_LincolnPrep'!U40+'5C1R_Iberville'!U40+'5C1N_Delta'!U40+'5C1S_LCColPrep'!U40+'5C1T_Northeast'!U40+'5C1U_AcadianaRen'!U40+'5C1I_LAKey'!U40+'5C1V_LafRen'!U40+'5C1O_Impact'!U40+'5C2_LAVCA'!V40+'5C1H_Southwest'!U40+'5C1G_JSClark'!U40+'5C1Y_GEOPrep'!U40+'5C1AI_Harmony'!U40+'5C1AJ_Athlos'!U40+'5C1AG_Collegiate'!U40+'5C1M_GEOMidCity'!U40+'5C1AK_NxtGen'!U40+'5C1AL_RedRiver'!U40+'5C1AM_Williams'!U40+'5C1AN_StLandry'!U40</f>
        <v>0</v>
      </c>
      <c r="W40" s="219">
        <f>'5C1B_DArbonne'!V40+'5C1A_Madison'!V40+'5C1C_IntlHigh'!V40+'5C3_UnvView'!W40+'5C1F_LCCharter'!V40+'5C1E_LFNO'!V40+'5C1D_NOMMA'!V40+'5C1AE_NobleMinds'!V40+'5C1J_JCFAEast'!V40+'5C1Q_Advantage'!V40+'5C1AF_JCFA-Laf'!V40+'5C1W_Willow'!V40+'5C1Z_LincolnPrep'!V40+'5C1R_Iberville'!V40+'5C1N_Delta'!V40+'5C1S_LCColPrep'!V40+'5C1T_Northeast'!V40+'5C1U_AcadianaRen'!V40+'5C1I_LAKey'!V40+'5C1V_LafRen'!V40+'5C1O_Impact'!V40+'5C2_LAVCA'!W40+'5C1H_Southwest'!V40+'5C1G_JSClark'!V40+'5C1Y_GEOPrep'!V40+'5C1AI_Harmony'!V40+'5C1AJ_Athlos'!V40+'5C1AG_Collegiate'!V40+'5C1M_GEOMidCity'!V40+'5C1AK_NxtGen'!V40+'5C1AL_RedRiver'!V40+'5C1AM_Williams'!V40+'5C1AN_StLandry'!V40</f>
        <v>0</v>
      </c>
      <c r="X40" s="217">
        <f>'5C1B_DArbonne'!W40+'5C1A_Madison'!W40+'5C1C_IntlHigh'!W40+'5C3_UnvView'!X40+'5C1F_LCCharter'!W40+'5C1E_LFNO'!W40+'5C1D_NOMMA'!W40+'5C1AE_NobleMinds'!W40+'5C1J_JCFAEast'!W40+'5C1Q_Advantage'!W40+'5C1AF_JCFA-Laf'!W40+'5C1W_Willow'!W40+'5C1Z_LincolnPrep'!W40+'5C1R_Iberville'!W40+'5C1N_Delta'!W40+'5C1S_LCColPrep'!W40+'5C1T_Northeast'!W40+'5C1U_AcadianaRen'!W40+'5C1I_LAKey'!W40+'5C1V_LafRen'!W40+'5C1O_Impact'!W40+'5C2_LAVCA'!X40+'5C1H_Southwest'!W40+'5C1G_JSClark'!W40+'5C1Y_GEOPrep'!W40+'5C1AI_Harmony'!W40+'5C1AJ_Athlos'!W40+'5C1AG_Collegiate'!W40+'5C1M_GEOMidCity'!W40+'5C1AK_NxtGen'!W40+'5C1AL_RedRiver'!W40+'5C1AM_Williams'!W40+'5C1AN_StLandry'!W40</f>
        <v>0</v>
      </c>
      <c r="Y40" s="219">
        <f>'5C1B_DArbonne'!X40+'5C1A_Madison'!X40+'5C1C_IntlHigh'!X40+'5C3_UnvView'!Y40+'5C1F_LCCharter'!X40+'5C1E_LFNO'!X40+'5C1D_NOMMA'!X40+'5C1AE_NobleMinds'!X40+'5C1J_JCFAEast'!X40+'5C1Q_Advantage'!X40+'5C1AF_JCFA-Laf'!X40+'5C1W_Willow'!X40+'5C1Z_LincolnPrep'!X40+'5C1R_Iberville'!X40+'5C1N_Delta'!X40+'5C1S_LCColPrep'!X40+'5C1T_Northeast'!X40+'5C1U_AcadianaRen'!X40+'5C1I_LAKey'!X40+'5C1V_LafRen'!X40+'5C1O_Impact'!X40+'5C2_LAVCA'!Y40+'5C1H_Southwest'!X40+'5C1G_JSClark'!X40+'5C1Y_GEOPrep'!X40+'5C1AI_Harmony'!X40+'5C1AJ_Athlos'!X40+'5C1AG_Collegiate'!X40+'5C1M_GEOMidCity'!X40+'5C1AK_NxtGen'!X40+'5C1AL_RedRiver'!X40+'5C1AM_Williams'!X40+'5C1AN_StLandry'!X40</f>
        <v>0</v>
      </c>
      <c r="Z40" s="216">
        <f>'5C1B_DArbonne'!Y40+'5C1A_Madison'!Y40+'5C1C_IntlHigh'!Y40+'5C3_UnvView'!Z40+'5C1F_LCCharter'!Y40+'5C1E_LFNO'!Y40+'5C1D_NOMMA'!Y40+'5C1AE_NobleMinds'!Y40+'5C1J_JCFAEast'!Y40+'5C1Q_Advantage'!Y40+'5C1AF_JCFA-Laf'!Y40+'5C1W_Willow'!Y40+'5C1Z_LincolnPrep'!Y40+'5C1R_Iberville'!Y40+'5C1N_Delta'!Y40+'5C1S_LCColPrep'!Y40+'5C1T_Northeast'!Y40+'5C1U_AcadianaRen'!Y40+'5C1I_LAKey'!Y40+'5C1V_LafRen'!Y40+'5C1O_Impact'!Y40+'5C2_LAVCA'!Z40+'5C1H_Southwest'!Y40+'5C1G_JSClark'!Y40+'5C1Y_GEOPrep'!Y40+'5C1AI_Harmony'!Y40+'5C1AJ_Athlos'!Y40+'5C1AG_Collegiate'!Y40+'5C1M_GEOMidCity'!Y40+'5C1AK_NxtGen'!Y40+'5C1AL_RedRiver'!Y40+'5C1AM_Williams'!Y40+'5C1AN_StLandry'!Y40</f>
        <v>0</v>
      </c>
      <c r="AA40" s="219">
        <f>'5C1B_DArbonne'!Z40+'5C1A_Madison'!Z40+'5C1C_IntlHigh'!Z40+'5C3_UnvView'!AA40+'5C1F_LCCharter'!Z40+'5C1E_LFNO'!Z40+'5C1D_NOMMA'!Z40+'5C1AE_NobleMinds'!Z40+'5C1J_JCFAEast'!Z40+'5C1Q_Advantage'!Z40+'5C1AF_JCFA-Laf'!Z40+'5C1W_Willow'!Z40+'5C1Z_LincolnPrep'!Z40+'5C1R_Iberville'!Z40+'5C1N_Delta'!Z40+'5C1S_LCColPrep'!Z40+'5C1T_Northeast'!Z40+'5C1U_AcadianaRen'!Z40+'5C1I_LAKey'!Z40+'5C1V_LafRen'!Z40+'5C1O_Impact'!Z40+'5C2_LAVCA'!AA40+'5C1H_Southwest'!Z40+'5C1G_JSClark'!Z40+'5C1Y_GEOPrep'!Z40+'5C1AI_Harmony'!Z40+'5C1AJ_Athlos'!Z40+'5C1AG_Collegiate'!Z40+'5C1M_GEOMidCity'!Z40+'5C1AK_NxtGen'!Z40+'5C1AL_RedRiver'!Z40+'5C1AM_Williams'!Z40+'5C1AN_StLandry'!Z40</f>
        <v>0</v>
      </c>
      <c r="AB40" s="216">
        <f>'5C1B_DArbonne'!AA40+'5C1A_Madison'!AA40+'5C1C_IntlHigh'!AA40+'5C3_UnvView'!AB40+'5C1F_LCCharter'!AA40+'5C1E_LFNO'!AA40+'5C1D_NOMMA'!AA40+'5C1AE_NobleMinds'!AA40+'5C1J_JCFAEast'!AA40+'5C1Q_Advantage'!AA40+'5C1AF_JCFA-Laf'!AA40+'5C1W_Willow'!AA40+'5C1Z_LincolnPrep'!AA40+'5C1R_Iberville'!AA40+'5C1N_Delta'!AA40+'5C1S_LCColPrep'!AA40+'5C1T_Northeast'!AA40+'5C1U_AcadianaRen'!AA40+'5C1I_LAKey'!AA40+'5C1V_LafRen'!AA40+'5C1O_Impact'!AA40+'5C2_LAVCA'!AB40+'5C1H_Southwest'!AA40+'5C1G_JSClark'!AA40+'5C1Y_GEOPrep'!AA40+'5C1AI_Harmony'!AA40+'5C1AJ_Athlos'!AA40+'5C1AG_Collegiate'!AA40+'5C1M_GEOMidCity'!AA40+'5C1AK_NxtGen'!AA40+'5C1AL_RedRiver'!AA40+'5C1AM_Williams'!AA40+'5C1AN_StLandry'!AA40</f>
        <v>0</v>
      </c>
      <c r="AC40" s="216">
        <f>'5C1B_DArbonne'!AB40+'5C1A_Madison'!AB40+'5C1C_IntlHigh'!AB40+'5C3_UnvView'!AC40+'5C1F_LCCharter'!AB40+'5C1E_LFNO'!AB40+'5C1D_NOMMA'!AB40+'5C1AE_NobleMinds'!AB40+'5C1J_JCFAEast'!AB40+'5C1Q_Advantage'!AB40+'5C1AF_JCFA-Laf'!AB40+'5C1W_Willow'!AB40+'5C1Z_LincolnPrep'!AB40+'5C1R_Iberville'!AB40+'5C1N_Delta'!AB40+'5C1S_LCColPrep'!AB40+'5C1T_Northeast'!AB40+'5C1U_AcadianaRen'!AB40+'5C1I_LAKey'!AB40+'5C1V_LafRen'!AB40+'5C1O_Impact'!AB40+'5C2_LAVCA'!AC40+'5C1H_Southwest'!AB40+'5C1G_JSClark'!AB40+'5C1Y_GEOPrep'!AB40+'5C1AI_Harmony'!AB40+'5C1AJ_Athlos'!AB40+'5C1AG_Collegiate'!AB40+'5C1M_GEOMidCity'!AB40+'5C1AK_NxtGen'!AB40+'5C1AL_RedRiver'!AB40+'5C1AM_Williams'!AB40+'5C1AN_StLandry'!AB40</f>
        <v>0</v>
      </c>
      <c r="AD40" s="219">
        <f>'5C1B_DArbonne'!AC40+'5C1A_Madison'!AC40+'5C1C_IntlHigh'!AC40+'5C3_UnvView'!AD40+'5C1F_LCCharter'!AC40+'5C1E_LFNO'!AC40+'5C1D_NOMMA'!AC40+'5C1AE_NobleMinds'!AC40+'5C1J_JCFAEast'!AC40+'5C1Q_Advantage'!AC40+'5C1AF_JCFA-Laf'!AC40+'5C1W_Willow'!AC40+'5C1Z_LincolnPrep'!AC40+'5C1R_Iberville'!AC40+'5C1N_Delta'!AC40+'5C1S_LCColPrep'!AC40+'5C1T_Northeast'!AC40+'5C1U_AcadianaRen'!AC40+'5C1I_LAKey'!AC40+'5C1V_LafRen'!AC40+'5C1O_Impact'!AC40+'5C2_LAVCA'!AD40+'5C1H_Southwest'!AC40+'5C1G_JSClark'!AC40+'5C1Y_GEOPrep'!AC40+'5C1AI_Harmony'!AC40+'5C1AJ_Athlos'!AC40+'5C1AG_Collegiate'!AC40+'5C1M_GEOMidCity'!AC40+'5C1AK_NxtGen'!AC40+'5C1AL_RedRiver'!AC40+'5C1AM_Williams'!AC40+'5C1AN_StLandry'!AC40</f>
        <v>0</v>
      </c>
      <c r="AE40" s="222">
        <f>'5C1B_DArbonne'!AD40+'5C1A_Madison'!AD40+'5C1C_IntlHigh'!AD40+'5C3_UnvView'!AE40+'5C1F_LCCharter'!AD40+'5C1E_LFNO'!AD40+'5C1D_NOMMA'!AD40+'5C1AE_NobleMinds'!AD40+'5C1J_JCFAEast'!AD40+'5C1Q_Advantage'!AD40+'5C1AF_JCFA-Laf'!AD40+'5C1W_Willow'!AD40+'5C1Z_LincolnPrep'!AD40+'5C1R_Iberville'!AD40+'5C1N_Delta'!AD40+'5C1S_LCColPrep'!AD40+'5C1T_Northeast'!AD40+'5C1U_AcadianaRen'!AD40+'5C1I_LAKey'!AD40+'5C1V_LafRen'!AD40+'5C1O_Impact'!AD40+'5C2_LAVCA'!AE40+'5C1H_Southwest'!AD40+'5C1G_JSClark'!AD40+'5C1Y_GEOPrep'!AD40+'5C1AI_Harmony'!AD40+'5C1AJ_Athlos'!AD40+'5C1AG_Collegiate'!AD40+'5C1M_GEOMidCity'!AD40+'5C1AK_NxtGen'!AD40+'5C1AL_RedRiver'!AD40+'5C1AM_Williams'!AD40+'5C1AN_StLandry'!AD40</f>
        <v>0</v>
      </c>
      <c r="AF40" s="223">
        <f>'9_Per Pupil Summary'!N39</f>
        <v>4290</v>
      </c>
      <c r="AG40" s="224">
        <f>'5C1B_DArbonne'!AF40+'5C1A_Madison'!AF40+'5C1C_IntlHigh'!AF40+'5C3_UnvView'!AG40+'5C1F_LCCharter'!AF40+'5C1E_LFNO'!AF40+'5C1D_NOMMA'!AF40+'5C1AE_NobleMinds'!AF40+'5C1J_JCFAEast'!AF40+'5C1Q_Advantage'!AF40+'5C1AF_JCFA-Laf'!AF40+'5C1W_Willow'!AF40+'5C1Z_LincolnPrep'!AF40+'5C1R_Iberville'!AF40+'5C1N_Delta'!AF40+'5C1S_LCColPrep'!AF40+'5C1T_Northeast'!AF40+'5C1U_AcadianaRen'!AF40+'5C1I_LAKey'!AF40+'5C1V_LafRen'!AF40+'5C1O_Impact'!AF40+'5C2_LAVCA'!AG40+'5C1H_Southwest'!AF40+'5C1G_JSClark'!AF40+'5C1Y_GEOPrep'!AF40+'5C1AI_Harmony'!AF40+'5C1AJ_Athlos'!AF40+'5C1AG_Collegiate'!AF40+'5C1M_GEOMidCity'!AF40+'5C1AK_NxtGen'!AF40+'5C1AL_RedRiver'!AF40+'5C1AM_Williams'!AF40+'5C1AN_StLandry'!AF40</f>
        <v>0</v>
      </c>
      <c r="AH40" s="215">
        <f>'5C1B_DArbonne'!AG40+'5C1A_Madison'!AG40+'5C1C_IntlHigh'!AG40+'5C3_UnvView'!AH40+'5C1F_LCCharter'!AG40+'5C1E_LFNO'!AG40+'5C1D_NOMMA'!AG40+'5C1AE_NobleMinds'!AG40+'5C1J_JCFAEast'!AG40+'5C1Q_Advantage'!AG40+'5C1AF_JCFA-Laf'!AG40+'5C1W_Willow'!AG40+'5C1Z_LincolnPrep'!AG40+'5C1R_Iberville'!AG40+'5C1N_Delta'!AG40+'5C1S_LCColPrep'!AG40+'5C1T_Northeast'!AG40+'5C1U_AcadianaRen'!AG40+'5C1I_LAKey'!AG40+'5C1V_LafRen'!AG40+'5C1O_Impact'!AG40+'5C2_LAVCA'!AH40+'5C1H_Southwest'!AG40+'5C1G_JSClark'!AG40+'5C1Y_GEOPrep'!AG40+'5C1AI_Harmony'!AG40+'5C1AJ_Athlos'!AG40+'5C1AG_Collegiate'!AG40+'5C1M_GEOMidCity'!AG40+'5C1AK_NxtGen'!AG40+'5C1AL_RedRiver'!AG40+'5C1AM_Williams'!AG40+'5C1AN_StLandry'!AG40</f>
        <v>0</v>
      </c>
      <c r="AI40" s="223">
        <f>'5C1B_DArbonne'!AH40+'5C1A_Madison'!AH40+'5C1C_IntlHigh'!AH40+'5C3_UnvView'!AI40+'5C1F_LCCharter'!AH40+'5C1E_LFNO'!AH40+'5C1D_NOMMA'!AH40+'5C1AE_NobleMinds'!AH40+'5C1J_JCFAEast'!AH40+'5C1Q_Advantage'!AH40+'5C1AF_JCFA-Laf'!AH40+'5C1W_Willow'!AH40+'5C1Z_LincolnPrep'!AH40+'5C1R_Iberville'!AH40+'5C1N_Delta'!AH40+'5C1S_LCColPrep'!AH40+'5C1T_Northeast'!AH40+'5C1U_AcadianaRen'!AH40+'5C1I_LAKey'!AH40+'5C1V_LafRen'!AH40+'5C1O_Impact'!AH40+'5C2_LAVCA'!AI40+'5C1H_Southwest'!AH40+'5C1G_JSClark'!AH40+'5C1Y_GEOPrep'!AH40+'5C1AI_Harmony'!AH40+'5C1AJ_Athlos'!AH40+'5C1AG_Collegiate'!AH40+'5C1M_GEOMidCity'!AH40+'5C1AK_NxtGen'!AH40+'5C1AL_RedRiver'!AH40+'5C1AM_Williams'!AH40+'5C1AN_StLandry'!AH40</f>
        <v>0</v>
      </c>
      <c r="AJ40" s="215">
        <f>'5C1B_DArbonne'!AI40+'5C1A_Madison'!AI40+'5C1C_IntlHigh'!AI40+'5C3_UnvView'!AJ40+'5C1F_LCCharter'!AI40+'5C1E_LFNO'!AI40+'5C1D_NOMMA'!AI40+'5C1AE_NobleMinds'!AI40+'5C1J_JCFAEast'!AI40+'5C1Q_Advantage'!AI40+'5C1AF_JCFA-Laf'!AI40+'5C1W_Willow'!AI40+'5C1Z_LincolnPrep'!AI40+'5C1R_Iberville'!AI40+'5C1N_Delta'!AI40+'5C1S_LCColPrep'!AI40+'5C1T_Northeast'!AI40+'5C1U_AcadianaRen'!AI40+'5C1I_LAKey'!AI40+'5C1V_LafRen'!AI40+'5C1O_Impact'!AI40+'5C2_LAVCA'!AJ40+'5C1H_Southwest'!AI40+'5C1G_JSClark'!AI40+'5C1Y_GEOPrep'!AI40+'5C1AI_Harmony'!AI40+'5C1AJ_Athlos'!AI40+'5C1AG_Collegiate'!AI40+'5C1M_GEOMidCity'!AI40+'5C1AK_NxtGen'!AI40+'5C1AL_RedRiver'!AI40+'5C1AM_Williams'!AI40+'5C1AN_StLandry'!AI40</f>
        <v>0</v>
      </c>
      <c r="AK40" s="225">
        <f>'5C1B_DArbonne'!AJ40+'5C1A_Madison'!AJ40+'5C1C_IntlHigh'!AJ40+'5C3_UnvView'!AK40+'5C1F_LCCharter'!AJ40+'5C1E_LFNO'!AJ40+'5C1D_NOMMA'!AJ40+'5C1AE_NobleMinds'!AJ40+'5C1J_JCFAEast'!AJ40+'5C1Q_Advantage'!AJ40+'5C1AF_JCFA-Laf'!AJ40+'5C1W_Willow'!AJ40+'5C1Z_LincolnPrep'!AJ40+'5C1R_Iberville'!AJ40+'5C1N_Delta'!AJ40+'5C1S_LCColPrep'!AJ40+'5C1T_Northeast'!AJ40+'5C1U_AcadianaRen'!AJ40+'5C1I_LAKey'!AJ40+'5C1V_LafRen'!AJ40+'5C1O_Impact'!AJ40+'5C2_LAVCA'!AK40+'5C1H_Southwest'!AJ40+'5C1G_JSClark'!AJ40+'5C1Y_GEOPrep'!AJ40+'5C1AI_Harmony'!AJ40+'5C1AJ_Athlos'!AJ40+'5C1AG_Collegiate'!AJ40+'5C1M_GEOMidCity'!AJ40+'5C1AK_NxtGen'!AJ40+'5C1AL_RedRiver'!AJ40+'5C1AM_Williams'!AJ40+'5C1AN_StLandry'!AJ40</f>
        <v>0</v>
      </c>
      <c r="AL40" s="226">
        <f>'5C1B_DArbonne'!AK40+'5C1A_Madison'!AK40+'5C1C_IntlHigh'!AK40+'5C3_UnvView'!AL40+'5C1F_LCCharter'!AK40+'5C1E_LFNO'!AK40+'5C1D_NOMMA'!AK40+'5C1AE_NobleMinds'!AK40+'5C1J_JCFAEast'!AK40+'5C1Q_Advantage'!AK40+'5C1AF_JCFA-Laf'!AK40+'5C1W_Willow'!AK40+'5C1Z_LincolnPrep'!AK40+'5C1R_Iberville'!AK40+'5C1N_Delta'!AK40+'5C1S_LCColPrep'!AK40+'5C1T_Northeast'!AK40+'5C1U_AcadianaRen'!AK40+'5C1I_LAKey'!AK40+'5C1V_LafRen'!AK40+'5C1O_Impact'!AK40+'5C2_LAVCA'!AL40+'5C1H_Southwest'!AK40+'5C1G_JSClark'!AK40+'5C1Y_GEOPrep'!AK40+'5C1AI_Harmony'!AK40+'5C1AJ_Athlos'!AK40+'5C1AG_Collegiate'!AK40+'5C1M_GEOMidCity'!AK40+'5C1AK_NxtGen'!AK40+'5C1AL_RedRiver'!AK40+'5C1AM_Williams'!AK40+'5C1AN_StLandry'!AK40</f>
        <v>0</v>
      </c>
      <c r="AM40" s="224">
        <f>'5C1B_DArbonne'!AL40+'5C1A_Madison'!AL40+'5C1C_IntlHigh'!AL40+'5C3_UnvView'!AM40+'5C1F_LCCharter'!AL40+'5C1E_LFNO'!AL40+'5C1D_NOMMA'!AL40+'5C1AE_NobleMinds'!AL40+'5C1J_JCFAEast'!AL40+'5C1Q_Advantage'!AL40+'5C1AF_JCFA-Laf'!AL40+'5C1W_Willow'!AL40+'5C1Z_LincolnPrep'!AL40+'5C1R_Iberville'!AL40+'5C1N_Delta'!AL40+'5C1S_LCColPrep'!AL40+'5C1T_Northeast'!AL40+'5C1U_AcadianaRen'!AL40+'5C1I_LAKey'!AL40+'5C1V_LafRen'!AL40+'5C1O_Impact'!AL40+'5C2_LAVCA'!AM40+'5C1H_Southwest'!AL40+'5C1G_JSClark'!AL40+'5C1Y_GEOPrep'!AL40+'5C1AI_Harmony'!AL40+'5C1AJ_Athlos'!AL40+'5C1AG_Collegiate'!AL40+'5C1M_GEOMidCity'!AL40+'5C1AK_NxtGen'!AL40+'5C1AL_RedRiver'!AL40+'5C1AM_Williams'!AL40+'5C1AN_StLandry'!AL40</f>
        <v>265121</v>
      </c>
      <c r="AN40" s="227">
        <f>'5C1B_DArbonne'!AM40+'5C1A_Madison'!AM40+'5C1C_IntlHigh'!AM40+'5C3_UnvView'!AN40+'5C1F_LCCharter'!AM40+'5C1E_LFNO'!AM40+'5C1D_NOMMA'!AM40+'5C1AE_NobleMinds'!AM40+'5C1J_JCFAEast'!AM40+'5C1Q_Advantage'!AM40+'5C1AF_JCFA-Laf'!AM40+'5C1W_Willow'!AM40+'5C1Z_LincolnPrep'!AM40+'5C1R_Iberville'!AM40+'5C1N_Delta'!AM40+'5C1S_LCColPrep'!AM40+'5C1T_Northeast'!AM40+'5C1U_AcadianaRen'!AM40+'5C1I_LAKey'!AM40+'5C1V_LafRen'!AM40+'5C1O_Impact'!AM40+'5C2_LAVCA'!AN40+'5C1H_Southwest'!AM40+'5C1G_JSClark'!AM40+'5C1Y_GEOPrep'!AM40+'5C1AI_Harmony'!AM40+'5C1AJ_Athlos'!AM40+'5C1AG_Collegiate'!AM40+'5C1M_GEOMidCity'!AM40+'5C1AK_NxtGen'!AM40+'5C1AL_RedRiver'!AM40+'5C1AM_Williams'!AM40+'5C1AN_StLandry'!AM40</f>
        <v>-646</v>
      </c>
      <c r="AO40" s="224">
        <f>'5C1B_DArbonne'!AN40+'5C1A_Madison'!AN40+'5C1C_IntlHigh'!AN40+'5C3_UnvView'!AO40+'5C1F_LCCharter'!AN40+'5C1E_LFNO'!AN40+'5C1D_NOMMA'!AN40+'5C1AE_NobleMinds'!AN40+'5C1J_JCFAEast'!AN40+'5C1Q_Advantage'!AN40+'5C1AF_JCFA-Laf'!AN40+'5C1W_Willow'!AN40+'5C1Z_LincolnPrep'!AN40+'5C1R_Iberville'!AN40+'5C1N_Delta'!AN40+'5C1S_LCColPrep'!AN40+'5C1T_Northeast'!AN40+'5C1U_AcadianaRen'!AN40+'5C1I_LAKey'!AN40+'5C1V_LafRen'!AN40+'5C1O_Impact'!AN40+'5C2_LAVCA'!AO40+'5C1H_Southwest'!AN40+'5C1G_JSClark'!AN40+'5C1Y_GEOPrep'!AN40+'5C1AI_Harmony'!AN40+'5C1AJ_Athlos'!AN40+'5C1AG_Collegiate'!AN40+'5C1M_GEOMidCity'!AN40+'5C1AK_NxtGen'!AN40+'5C1AL_RedRiver'!AN40+'5C1AM_Williams'!AN40+'5C1AN_StLandry'!AN40</f>
        <v>0</v>
      </c>
      <c r="AP40" s="225">
        <f>'5C1B_DArbonne'!AO40+'5C1A_Madison'!AO40+'5C1C_IntlHigh'!AO40+'5C3_UnvView'!AP40+'5C1F_LCCharter'!AO40+'5C1E_LFNO'!AO40+'5C1D_NOMMA'!AO40+'5C1AE_NobleMinds'!AO40+'5C1J_JCFAEast'!AO40+'5C1Q_Advantage'!AO40+'5C1AF_JCFA-Laf'!AO40+'5C1W_Willow'!AO40+'5C1Z_LincolnPrep'!AO40+'5C1R_Iberville'!AO40+'5C1N_Delta'!AO40+'5C1S_LCColPrep'!AO40+'5C1T_Northeast'!AO40+'5C1U_AcadianaRen'!AO40+'5C1I_LAKey'!AO40+'5C1V_LafRen'!AO40+'5C1O_Impact'!AO40+'5C2_LAVCA'!AP40+'5C1H_Southwest'!AO40+'5C1G_JSClark'!AO40+'5C1Y_GEOPrep'!AO40+'5C1AI_Harmony'!AO40+'5C1AJ_Athlos'!AO40+'5C1AG_Collegiate'!AO40+'5C1M_GEOMidCity'!AO40+'5C1AK_NxtGen'!AO40+'5C1AL_RedRiver'!AO40+'5C1AM_Williams'!AO40+'5C1AN_StLandry'!AO40</f>
        <v>0</v>
      </c>
      <c r="AQ40" s="224">
        <f>'5C1B_DArbonne'!AP40+'5C1A_Madison'!AP40+'5C1C_IntlHigh'!AP40+'5C3_UnvView'!AQ40+'5C1F_LCCharter'!AP40+'5C1E_LFNO'!AP40+'5C1D_NOMMA'!AP40+'5C1AE_NobleMinds'!AP40+'5C1J_JCFAEast'!AP40+'5C1Q_Advantage'!AP40+'5C1AF_JCFA-Laf'!AP40+'5C1W_Willow'!AP40+'5C1Z_LincolnPrep'!AP40+'5C1R_Iberville'!AP40+'5C1N_Delta'!AP40+'5C1S_LCColPrep'!AP40+'5C1T_Northeast'!AP40+'5C1U_AcadianaRen'!AP40+'5C1I_LAKey'!AP40+'5C1V_LafRen'!AP40+'5C1O_Impact'!AP40+'5C2_LAVCA'!AQ40+'5C1H_Southwest'!AP40+'5C1G_JSClark'!AP40+'5C1Y_GEOPrep'!AP40+'5C1AI_Harmony'!AP40+'5C1AJ_Athlos'!AP40+'5C1AG_Collegiate'!AP40+'5C1M_GEOMidCity'!AP40+'5C1AK_NxtGen'!AP40+'5C1AL_RedRiver'!AP40+'5C1AM_Williams'!AP40+'5C1AN_StLandry'!AP40</f>
        <v>258040</v>
      </c>
      <c r="AR40" s="225">
        <f>'5C1B_DArbonne'!AQ40+'5C1A_Madison'!AQ40+'5C1C_IntlHigh'!AQ40+'5C3_UnvView'!AR40+'5C1F_LCCharter'!AQ40+'5C1E_LFNO'!AQ40+'5C1D_NOMMA'!AQ40+'5C1AE_NobleMinds'!AQ40+'5C1J_JCFAEast'!AQ40+'5C1Q_Advantage'!AQ40+'5C1AF_JCFA-Laf'!AQ40+'5C1W_Willow'!AQ40+'5C1Z_LincolnPrep'!AQ40+'5C1R_Iberville'!AQ40+'5C1N_Delta'!AQ40+'5C1S_LCColPrep'!AQ40+'5C1T_Northeast'!AQ40+'5C1U_AcadianaRen'!AQ40+'5C1I_LAKey'!AQ40+'5C1V_LafRen'!AQ40+'5C1O_Impact'!AQ40+'5C2_LAVCA'!AR40+'5C1H_Southwest'!AQ40+'5C1G_JSClark'!AQ40+'5C1Y_GEOPrep'!AQ40+'5C1AI_Harmony'!AQ40+'5C1AJ_Athlos'!AQ40+'5C1AG_Collegiate'!AQ40+'5C1M_GEOMidCity'!AQ40+'5C1AK_NxtGen'!AQ40+'5C1AL_RedRiver'!AQ40+'5C1AM_Williams'!AQ40+'5C1AN_StLandry'!AQ40</f>
        <v>0</v>
      </c>
      <c r="AS40" s="225">
        <f>'5C1B_DArbonne'!AR40+'5C1A_Madison'!AR40+'5C1C_IntlHigh'!AR40+'5C3_UnvView'!AS40+'5C1F_LCCharter'!AR40+'5C1E_LFNO'!AR40+'5C1D_NOMMA'!AR40+'5C1AE_NobleMinds'!AR40+'5C1J_JCFAEast'!AR40+'5C1Q_Advantage'!AR40+'5C1AF_JCFA-Laf'!AR40+'5C1W_Willow'!AR40+'5C1Z_LincolnPrep'!AR40+'5C1R_Iberville'!AR40+'5C1N_Delta'!AR40+'5C1S_LCColPrep'!AR40+'5C1T_Northeast'!AR40+'5C1U_AcadianaRen'!AR40+'5C1I_LAKey'!AR40+'5C1V_LafRen'!AR40+'5C1O_Impact'!AR40+'5C2_LAVCA'!AS40+'5C1H_Southwest'!AR40+'5C1G_JSClark'!AR40+'5C1Y_GEOPrep'!AR40+'5C1AI_Harmony'!AR40+'5C1AJ_Athlos'!AR40+'5C1AG_Collegiate'!AR40+'5C1M_GEOMidCity'!AR40+'5C1AK_NxtGen'!AR40+'5C1AL_RedRiver'!AR40+'5C1AM_Williams'!AR40+'5C1AN_StLandry'!AR40</f>
        <v>0</v>
      </c>
      <c r="AT40" s="224">
        <f>'5C1B_DArbonne'!AS40+'5C1A_Madison'!AS40+'5C1C_IntlHigh'!AS40+'5C3_UnvView'!AT40+'5C1F_LCCharter'!AS40+'5C1E_LFNO'!AS40+'5C1D_NOMMA'!AS40+'5C1AE_NobleMinds'!AS40+'5C1J_JCFAEast'!AS40+'5C1Q_Advantage'!AS40+'5C1AF_JCFA-Laf'!AS40+'5C1W_Willow'!AS40+'5C1Z_LincolnPrep'!AS40+'5C1R_Iberville'!AS40+'5C1N_Delta'!AS40+'5C1S_LCColPrep'!AS40+'5C1T_Northeast'!AS40+'5C1U_AcadianaRen'!AS40+'5C1I_LAKey'!AS40+'5C1V_LafRen'!AS40+'5C1O_Impact'!AS40+'5C2_LAVCA'!AT40+'5C1H_Southwest'!AS40+'5C1G_JSClark'!AS40+'5C1Y_GEOPrep'!AS40+'5C1AI_Harmony'!AS40+'5C1AJ_Athlos'!AS40+'5C1AG_Collegiate'!AS40+'5C1M_GEOMidCity'!AS40+'5C1AK_NxtGen'!AS40+'5C1AL_RedRiver'!AS40+'5C1AM_Williams'!AS40+'5C1AN_StLandry'!AS40</f>
        <v>26748</v>
      </c>
      <c r="AU40" s="802">
        <f t="shared" si="2"/>
        <v>258040</v>
      </c>
      <c r="AV40" s="803">
        <f t="shared" si="3"/>
        <v>26748</v>
      </c>
      <c r="AW40" s="217">
        <f>'5C1B_DArbonne'!AV40+'5C1A_Madison'!AV40+'5C1C_IntlHigh'!AV40+'5C3_UnvView'!AW40+'5C1F_LCCharter'!AV40+'5C1E_LFNO'!AV40+'5C1D_NOMMA'!AV40+'5C1AE_NobleMinds'!AV40+'5C1J_JCFAEast'!AV40+'5C1Q_Advantage'!AV40+'5C1AF_JCFA-Laf'!AV40+'5C1W_Willow'!AV40+'5C1Z_LincolnPrep'!AV40+'5C1R_Iberville'!AV40+'5C1N_Delta'!AV40+'5C1S_LCColPrep'!AV40+'5C1T_Northeast'!AV40+'5C1U_AcadianaRen'!AV40+'5C1I_LAKey'!AV40+'5C1V_LafRen'!AV40+'5C1O_Impact'!AV40+'5C2_LAVCA'!AW40+'5C1H_Southwest'!AV40+'5C1G_JSClark'!AV40+'5C1Y_GEOPrep'!AV40+'5C1AI_Harmony'!AV40+'5C1AJ_Athlos'!AV40+'5C1AG_Collegiate'!AV40+'5C1M_GEOMidCity'!AV40+'5C1AK_NxtGen'!AV40+'5C1AL_RedRiver'!AV40+'5C1AM_Williams'!AV40+'5C1AN_StLandry'!AV40</f>
        <v>662</v>
      </c>
      <c r="AX40" s="217"/>
      <c r="AY40" s="217">
        <f t="shared" si="4"/>
        <v>662</v>
      </c>
    </row>
    <row r="41" spans="1:51" ht="16.149999999999999" customHeight="1" x14ac:dyDescent="0.2">
      <c r="A41" s="422">
        <v>35</v>
      </c>
      <c r="B41" s="228" t="s">
        <v>39</v>
      </c>
      <c r="C41" s="229">
        <f>'5C1B_DArbonne'!C41+'5C1A_Madison'!C41+'5C1C_IntlHigh'!C41+'5C3_UnvView'!C41+'5C1F_LCCharter'!C41+'5C1E_LFNO'!C41+'5C1D_NOMMA'!C41+'5C1AE_NobleMinds'!C41+'5C1J_JCFAEast'!C41+'5C1Q_Advantage'!C41+'5C1AF_JCFA-Laf'!C41+'5C1W_Willow'!C41+'5C1Z_LincolnPrep'!C41+'5C1R_Iberville'!C41+'5C1N_Delta'!C41+'5C1S_LCColPrep'!C41+'5C1T_Northeast'!C41+'5C1U_AcadianaRen'!C41+'5C1I_LAKey'!C41+'5C1V_LafRen'!C41+'5C1O_Impact'!C41+'5C2_LAVCA'!C41+'5C1H_Southwest'!C41+'5C1G_JSClark'!C41+'5C1Y_GEOPrep'!C41+'5C1AI_Harmony'!C41+'5C1AJ_Athlos'!C41+'5C1AG_Collegiate'!C41+'5C1M_GEOMidCity'!C41+'5C1AK_NxtGen'!C41+'5C1AL_RedRiver'!C41+'5C1AM_Williams'!C41+'5C1AN_StLandry'!C41</f>
        <v>0</v>
      </c>
      <c r="D41" s="230">
        <f>'9_Per Pupil Summary'!H40</f>
        <v>4339.1560444613315</v>
      </c>
      <c r="E41" s="231">
        <f>'5C1B_DArbonne'!E41+'5C1A_Madison'!E41+'5C1C_IntlHigh'!E41+'5C3_UnvView'!E41+'5C1F_LCCharter'!E41+'5C1E_LFNO'!E41+'5C1D_NOMMA'!E41+'5C1AE_NobleMinds'!E41+'5C1J_JCFAEast'!E41+'5C1Q_Advantage'!E41+'5C1AF_JCFA-Laf'!E41+'5C1W_Willow'!E41+'5C1Z_LincolnPrep'!E41+'5C1R_Iberville'!E41+'5C1N_Delta'!E41+'5C1S_LCColPrep'!E41+'5C1T_Northeast'!E41+'5C1U_AcadianaRen'!E41+'5C1I_LAKey'!E41+'5C1V_LafRen'!E41+'5C1O_Impact'!E41+'5C2_LAVCA'!E41+'5C1H_Southwest'!E41+'5C1G_JSClark'!E41+'5C1Y_GEOPrep'!E41+'5C1AI_Harmony'!E41+'5C1AJ_Athlos'!E41+'5C1AG_Collegiate'!E41+'5C1M_GEOMidCity'!E41+'5C1AK_NxtGen'!E41+'5C1AL_RedRiver'!E41+'5C1AM_Williams'!E41+'5C1AN_StLandry'!E41</f>
        <v>0</v>
      </c>
      <c r="F41" s="232">
        <f>'5C1B_DArbonne'!F41+'5C1A_Madison'!F41+'5C1C_IntlHigh'!F41+'5C3_UnvView'!F41+'5C1F_LCCharter'!F41+'5C1E_LFNO'!F41+'5C1D_NOMMA'!F41+'5C1AE_NobleMinds'!F41+'5C1J_JCFAEast'!F41+'5C1Q_Advantage'!F41+'5C1AF_JCFA-Laf'!F41+'5C1W_Willow'!F41+'5C1Z_LincolnPrep'!F41+'5C1R_Iberville'!F41+'5C1N_Delta'!F41+'5C1S_LCColPrep'!F41+'5C1T_Northeast'!F41+'5C1U_AcadianaRen'!F41+'5C1I_LAKey'!F41+'5C1V_LafRen'!F41+'5C1O_Impact'!F41+'5C2_LAVCA'!F41+'5C1H_Southwest'!F41+'5C1G_JSClark'!F41+'5C1Y_GEOPrep'!F41+'5C1AI_Harmony'!F41+'5C1AJ_Athlos'!F41+'5C1AG_Collegiate'!F41+'5C1M_GEOMidCity'!F41+'5C1AK_NxtGen'!F41+'5C1AL_RedRiver'!F41+'5C1AM_Williams'!F41+'5C1AN_StLandry'!F41</f>
        <v>0</v>
      </c>
      <c r="G41" s="230">
        <f>'9_Per Pupil Summary'!I40</f>
        <v>600.56452349683491</v>
      </c>
      <c r="H41" s="231">
        <f>'5C1B_DArbonne'!H41+'5C1A_Madison'!H41+'5C1C_IntlHigh'!H41+'5C3_UnvView'!H41+'5C1F_LCCharter'!H41+'5C1E_LFNO'!H41+'5C1D_NOMMA'!H41+'5C1AE_NobleMinds'!H41+'5C1J_JCFAEast'!H41+'5C1Q_Advantage'!H41+'5C1AF_JCFA-Laf'!H41+'5C1W_Willow'!H41+'5C1Z_LincolnPrep'!H41+'5C1R_Iberville'!H41+'5C1N_Delta'!H41+'5C1S_LCColPrep'!H41+'5C1T_Northeast'!H41+'5C1U_AcadianaRen'!H41+'5C1I_LAKey'!H41+'5C1V_LafRen'!H41+'5C1O_Impact'!H41+'5C2_LAVCA'!H41+'5C1H_Southwest'!H41+'5C1G_JSClark'!H41+'5C1Y_GEOPrep'!H41+'5C1AI_Harmony'!H41+'5C1AJ_Athlos'!H41+'5C1AG_Collegiate'!H41+'5C1M_GEOMidCity'!H41+'5C1AK_NxtGen'!H41+'5C1AL_RedRiver'!H41+'5C1AM_Williams'!H41+'5C1AN_StLandry'!H41</f>
        <v>0</v>
      </c>
      <c r="I41" s="232">
        <f>'5C1B_DArbonne'!I41+'5C1A_Madison'!I41+'5C1C_IntlHigh'!I41+'5C3_UnvView'!I41+'5C1F_LCCharter'!I41+'5C1E_LFNO'!I41+'5C1D_NOMMA'!I41+'5C1AE_NobleMinds'!I41+'5C1J_JCFAEast'!I41+'5C1Q_Advantage'!I41+'5C1AF_JCFA-Laf'!I41+'5C1W_Willow'!I41+'5C1Z_LincolnPrep'!I41+'5C1R_Iberville'!I41+'5C1N_Delta'!I41+'5C1S_LCColPrep'!I41+'5C1T_Northeast'!I41+'5C1U_AcadianaRen'!I41+'5C1I_LAKey'!I41+'5C1V_LafRen'!I41+'5C1O_Impact'!I41+'5C2_LAVCA'!I41+'5C1H_Southwest'!I41+'5C1G_JSClark'!I41+'5C1Y_GEOPrep'!I41+'5C1AI_Harmony'!I41+'5C1AJ_Athlos'!I41+'5C1AG_Collegiate'!I41+'5C1M_GEOMidCity'!I41+'5C1AK_NxtGen'!I41+'5C1AL_RedRiver'!I41+'5C1AM_Williams'!I41+'5C1AN_StLandry'!I41</f>
        <v>0</v>
      </c>
      <c r="J41" s="230">
        <f>'9_Per Pupil Summary'!J40</f>
        <v>163.79032459004588</v>
      </c>
      <c r="K41" s="231">
        <f>'5C1B_DArbonne'!K41+'5C1A_Madison'!K41+'5C1C_IntlHigh'!K41+'5C3_UnvView'!K41+'5C1F_LCCharter'!K41+'5C1E_LFNO'!K41+'5C1D_NOMMA'!K41+'5C1AE_NobleMinds'!K41+'5C1J_JCFAEast'!K41+'5C1Q_Advantage'!K41+'5C1AF_JCFA-Laf'!K41+'5C1W_Willow'!K41+'5C1Z_LincolnPrep'!K41+'5C1R_Iberville'!K41+'5C1N_Delta'!K41+'5C1S_LCColPrep'!K41+'5C1T_Northeast'!K41+'5C1U_AcadianaRen'!K41+'5C1I_LAKey'!K41+'5C1V_LafRen'!K41+'5C1O_Impact'!K41+'5C2_LAVCA'!K41+'5C1H_Southwest'!K41+'5C1G_JSClark'!K41+'5C1Y_GEOPrep'!K41+'5C1AI_Harmony'!K41+'5C1AJ_Athlos'!K41+'5C1AG_Collegiate'!K41+'5C1M_GEOMidCity'!K41+'5C1AK_NxtGen'!K41+'5C1AL_RedRiver'!K41+'5C1AM_Williams'!K41+'5C1AN_StLandry'!K41</f>
        <v>0</v>
      </c>
      <c r="L41" s="232">
        <f>'5C1B_DArbonne'!L41+'5C1A_Madison'!L41+'5C1C_IntlHigh'!L41+'5C3_UnvView'!L41+'5C1F_LCCharter'!L41+'5C1E_LFNO'!L41+'5C1D_NOMMA'!L41+'5C1AE_NobleMinds'!L41+'5C1J_JCFAEast'!L41+'5C1Q_Advantage'!L41+'5C1AF_JCFA-Laf'!L41+'5C1W_Willow'!L41+'5C1Z_LincolnPrep'!L41+'5C1R_Iberville'!L41+'5C1N_Delta'!L41+'5C1S_LCColPrep'!L41+'5C1T_Northeast'!L41+'5C1U_AcadianaRen'!L41+'5C1I_LAKey'!L41+'5C1V_LafRen'!L41+'5C1O_Impact'!L41+'5C2_LAVCA'!L41+'5C1H_Southwest'!L41+'5C1G_JSClark'!L41+'5C1Y_GEOPrep'!L41+'5C1AI_Harmony'!L41+'5C1AJ_Athlos'!L41+'5C1AG_Collegiate'!L41+'5C1M_GEOMidCity'!L41+'5C1AK_NxtGen'!L41+'5C1AL_RedRiver'!L41+'5C1AM_Williams'!L41+'5C1AN_StLandry'!L41</f>
        <v>0</v>
      </c>
      <c r="M41" s="230">
        <f>'9_Per Pupil Summary'!K40</f>
        <v>4094.7581147511473</v>
      </c>
      <c r="N41" s="231">
        <f>'5C1B_DArbonne'!N41+'5C1A_Madison'!N41+'5C1C_IntlHigh'!N41+'5C3_UnvView'!N41+'5C1F_LCCharter'!N41+'5C1E_LFNO'!N41+'5C1D_NOMMA'!N41+'5C1AE_NobleMinds'!N41+'5C1J_JCFAEast'!N41+'5C1Q_Advantage'!N41+'5C1AF_JCFA-Laf'!N41+'5C1W_Willow'!N41+'5C1Z_LincolnPrep'!N41+'5C1R_Iberville'!N41+'5C1N_Delta'!N41+'5C1S_LCColPrep'!N41+'5C1T_Northeast'!N41+'5C1U_AcadianaRen'!N41+'5C1I_LAKey'!N41+'5C1V_LafRen'!N41+'5C1O_Impact'!N41+'5C2_LAVCA'!N41+'5C1H_Southwest'!N41+'5C1G_JSClark'!N41+'5C1Y_GEOPrep'!N41+'5C1AI_Harmony'!N41+'5C1AJ_Athlos'!N41+'5C1AG_Collegiate'!N41+'5C1M_GEOMidCity'!N41+'5C1AK_NxtGen'!N41+'5C1AL_RedRiver'!N41+'5C1AM_Williams'!N41+'5C1AN_StLandry'!N41</f>
        <v>0</v>
      </c>
      <c r="O41" s="232">
        <f>'5C1B_DArbonne'!O41+'5C1A_Madison'!O41+'5C1C_IntlHigh'!O41+'5C3_UnvView'!O41+'5C1F_LCCharter'!O41+'5C1E_LFNO'!O41+'5C1D_NOMMA'!O41+'5C1AE_NobleMinds'!O41+'5C1J_JCFAEast'!O41+'5C1Q_Advantage'!O41+'5C1AF_JCFA-Laf'!O41+'5C1W_Willow'!O41+'5C1Z_LincolnPrep'!O41+'5C1R_Iberville'!O41+'5C1N_Delta'!O41+'5C1S_LCColPrep'!O41+'5C1T_Northeast'!O41+'5C1U_AcadianaRen'!O41+'5C1I_LAKey'!O41+'5C1V_LafRen'!O41+'5C1O_Impact'!O41+'5C2_LAVCA'!O41+'5C1H_Southwest'!O41+'5C1G_JSClark'!O41+'5C1Y_GEOPrep'!O41+'5C1AI_Harmony'!O41+'5C1AJ_Athlos'!O41+'5C1AG_Collegiate'!O41+'5C1M_GEOMidCity'!O41+'5C1AK_NxtGen'!O41+'5C1AL_RedRiver'!O41+'5C1AM_Williams'!O41+'5C1AN_StLandry'!O41</f>
        <v>0</v>
      </c>
      <c r="P41" s="230">
        <f>'9_Per Pupil Summary'!L40</f>
        <v>1637.9032459004588</v>
      </c>
      <c r="Q41" s="231">
        <f>'5C1B_DArbonne'!Q41+'5C1A_Madison'!Q41+'5C1C_IntlHigh'!Q41+'5C3_UnvView'!Q41+'5C1F_LCCharter'!Q41+'5C1E_LFNO'!Q41+'5C1D_NOMMA'!Q41+'5C1AE_NobleMinds'!Q41+'5C1J_JCFAEast'!Q41+'5C1Q_Advantage'!Q41+'5C1AF_JCFA-Laf'!Q41+'5C1W_Willow'!Q41+'5C1Z_LincolnPrep'!Q41+'5C1R_Iberville'!Q41+'5C1N_Delta'!Q41+'5C1S_LCColPrep'!Q41+'5C1T_Northeast'!Q41+'5C1U_AcadianaRen'!Q41+'5C1I_LAKey'!Q41+'5C1V_LafRen'!Q41+'5C1O_Impact'!Q41+'5C2_LAVCA'!Q41+'5C1H_Southwest'!Q41+'5C1G_JSClark'!Q41+'5C1Y_GEOPrep'!Q41+'5C1AI_Harmony'!Q41+'5C1AJ_Athlos'!Q41+'5C1AG_Collegiate'!Q41+'5C1M_GEOMidCity'!Q41+'5C1AK_NxtGen'!Q41+'5C1AL_RedRiver'!Q41+'5C1AM_Williams'!Q41+'5C1AN_StLandry'!Q41</f>
        <v>0</v>
      </c>
      <c r="R41" s="233">
        <f>'5C1B_DArbonne'!R41+'5C1A_Madison'!R41+'5C1C_IntlHigh'!R41+'5C3_UnvView'!R41+'5C1F_LCCharter'!R41+'5C1E_LFNO'!R41+'5C1D_NOMMA'!R41+'5C1AE_NobleMinds'!R41+'5C1J_JCFAEast'!R41+'5C1Q_Advantage'!R41+'5C1AF_JCFA-Laf'!R41+'5C1W_Willow'!R41+'5C1Z_LincolnPrep'!R41+'5C1R_Iberville'!R41+'5C1N_Delta'!R41+'5C1S_LCColPrep'!R41+'5C1T_Northeast'!R41+'5C1U_AcadianaRen'!R41+'5C1I_LAKey'!R41+'5C1V_LafRen'!R41+'5C1O_Impact'!R41+'5C2_LAVCA'!R41+'5C1H_Southwest'!R41+'5C1G_JSClark'!R41+'5C1Y_GEOPrep'!R41+'5C1AI_Harmony'!R41+'5C1AJ_Athlos'!R41+'5C1AG_Collegiate'!R41+'5C1M_GEOMidCity'!R41+'5C1AK_NxtGen'!R41+'5C1AL_RedRiver'!R41+'5C1AM_Williams'!R41+'5C1AN_StLandry'!R41</f>
        <v>143745</v>
      </c>
      <c r="S41" s="996">
        <f>'5C3_UnvView'!S41+'5C2_LAVCA'!S41</f>
        <v>15972</v>
      </c>
      <c r="T41" s="230">
        <f>'5C1B_DArbonne'!S41+'5C1A_Madison'!S41+'5C1C_IntlHigh'!S41+'5C3_UnvView'!T41+'5C1F_LCCharter'!S41+'5C1E_LFNO'!S41+'5C1D_NOMMA'!S41+'5C1AE_NobleMinds'!S41+'5C1J_JCFAEast'!S41+'5C1Q_Advantage'!S41+'5C1AF_JCFA-Laf'!S41+'5C1W_Willow'!S41+'5C1Z_LincolnPrep'!S41+'5C1R_Iberville'!S41+'5C1N_Delta'!S41+'5C1S_LCColPrep'!S41+'5C1T_Northeast'!S41+'5C1U_AcadianaRen'!S41+'5C1I_LAKey'!S41+'5C1V_LafRen'!S41+'5C1O_Impact'!S41+'5C2_LAVCA'!T41+'5C1H_Southwest'!S41+'5C1G_JSClark'!S41+'5C1Y_GEOPrep'!S41+'5C1AI_Harmony'!S41+'5C1AJ_Athlos'!S41+'5C1AG_Collegiate'!S41+'5C1M_GEOMidCity'!S41+'5C1AK_NxtGen'!S41+'5C1AL_RedRiver'!S41+'5C1AM_Williams'!S41+'5C1AN_StLandry'!S41</f>
        <v>35789</v>
      </c>
      <c r="U41" s="230">
        <f>'5C1B_DArbonne'!T41+'5C1A_Madison'!T41+'5C1C_IntlHigh'!T41+'5C3_UnvView'!U41+'5C1F_LCCharter'!T41+'5C1E_LFNO'!T41+'5C1D_NOMMA'!T41+'5C1AE_NobleMinds'!T41+'5C1J_JCFAEast'!T41+'5C1Q_Advantage'!T41+'5C1AF_JCFA-Laf'!T41+'5C1W_Willow'!T41+'5C1Z_LincolnPrep'!T41+'5C1R_Iberville'!T41+'5C1N_Delta'!T41+'5C1S_LCColPrep'!T41+'5C1T_Northeast'!T41+'5C1U_AcadianaRen'!T41+'5C1I_LAKey'!T41+'5C1V_LafRen'!T41+'5C1O_Impact'!T41+'5C2_LAVCA'!U41+'5C1H_Southwest'!T41+'5C1G_JSClark'!T41+'5C1Y_GEOPrep'!T41+'5C1AI_Harmony'!T41+'5C1AJ_Athlos'!T41+'5C1AG_Collegiate'!T41+'5C1M_GEOMidCity'!T41+'5C1AK_NxtGen'!T41+'5C1AL_RedRiver'!T41+'5C1AM_Williams'!T41+'5C1AN_StLandry'!T41</f>
        <v>0</v>
      </c>
      <c r="V41" s="234">
        <f>'5C1B_DArbonne'!U41+'5C1A_Madison'!U41+'5C1C_IntlHigh'!U41+'5C3_UnvView'!V41+'5C1F_LCCharter'!U41+'5C1E_LFNO'!U41+'5C1D_NOMMA'!U41+'5C1AE_NobleMinds'!U41+'5C1J_JCFAEast'!U41+'5C1Q_Advantage'!U41+'5C1AF_JCFA-Laf'!U41+'5C1W_Willow'!U41+'5C1Z_LincolnPrep'!U41+'5C1R_Iberville'!U41+'5C1N_Delta'!U41+'5C1S_LCColPrep'!U41+'5C1T_Northeast'!U41+'5C1U_AcadianaRen'!U41+'5C1I_LAKey'!U41+'5C1V_LafRen'!U41+'5C1O_Impact'!U41+'5C2_LAVCA'!V41+'5C1H_Southwest'!U41+'5C1G_JSClark'!U41+'5C1Y_GEOPrep'!U41+'5C1AI_Harmony'!U41+'5C1AJ_Athlos'!U41+'5C1AG_Collegiate'!U41+'5C1M_GEOMidCity'!U41+'5C1AK_NxtGen'!U41+'5C1AL_RedRiver'!U41+'5C1AM_Williams'!U41+'5C1AN_StLandry'!U41</f>
        <v>0</v>
      </c>
      <c r="W41" s="233">
        <f>'5C1B_DArbonne'!V41+'5C1A_Madison'!V41+'5C1C_IntlHigh'!V41+'5C3_UnvView'!W41+'5C1F_LCCharter'!V41+'5C1E_LFNO'!V41+'5C1D_NOMMA'!V41+'5C1AE_NobleMinds'!V41+'5C1J_JCFAEast'!V41+'5C1Q_Advantage'!V41+'5C1AF_JCFA-Laf'!V41+'5C1W_Willow'!V41+'5C1Z_LincolnPrep'!V41+'5C1R_Iberville'!V41+'5C1N_Delta'!V41+'5C1S_LCColPrep'!V41+'5C1T_Northeast'!V41+'5C1U_AcadianaRen'!V41+'5C1I_LAKey'!V41+'5C1V_LafRen'!V41+'5C1O_Impact'!V41+'5C2_LAVCA'!W41+'5C1H_Southwest'!V41+'5C1G_JSClark'!V41+'5C1Y_GEOPrep'!V41+'5C1AI_Harmony'!V41+'5C1AJ_Athlos'!V41+'5C1AG_Collegiate'!V41+'5C1M_GEOMidCity'!V41+'5C1AK_NxtGen'!V41+'5C1AL_RedRiver'!V41+'5C1AM_Williams'!V41+'5C1AN_StLandry'!V41</f>
        <v>0</v>
      </c>
      <c r="X41" s="231">
        <f>'5C1B_DArbonne'!W41+'5C1A_Madison'!W41+'5C1C_IntlHigh'!W41+'5C3_UnvView'!X41+'5C1F_LCCharter'!W41+'5C1E_LFNO'!W41+'5C1D_NOMMA'!W41+'5C1AE_NobleMinds'!W41+'5C1J_JCFAEast'!W41+'5C1Q_Advantage'!W41+'5C1AF_JCFA-Laf'!W41+'5C1W_Willow'!W41+'5C1Z_LincolnPrep'!W41+'5C1R_Iberville'!W41+'5C1N_Delta'!W41+'5C1S_LCColPrep'!W41+'5C1T_Northeast'!W41+'5C1U_AcadianaRen'!W41+'5C1I_LAKey'!W41+'5C1V_LafRen'!W41+'5C1O_Impact'!W41+'5C2_LAVCA'!X41+'5C1H_Southwest'!W41+'5C1G_JSClark'!W41+'5C1Y_GEOPrep'!W41+'5C1AI_Harmony'!W41+'5C1AJ_Athlos'!W41+'5C1AG_Collegiate'!W41+'5C1M_GEOMidCity'!W41+'5C1AK_NxtGen'!W41+'5C1AL_RedRiver'!W41+'5C1AM_Williams'!W41+'5C1AN_StLandry'!W41</f>
        <v>0</v>
      </c>
      <c r="Y41" s="233">
        <f>'5C1B_DArbonne'!X41+'5C1A_Madison'!X41+'5C1C_IntlHigh'!X41+'5C3_UnvView'!Y41+'5C1F_LCCharter'!X41+'5C1E_LFNO'!X41+'5C1D_NOMMA'!X41+'5C1AE_NobleMinds'!X41+'5C1J_JCFAEast'!X41+'5C1Q_Advantage'!X41+'5C1AF_JCFA-Laf'!X41+'5C1W_Willow'!X41+'5C1Z_LincolnPrep'!X41+'5C1R_Iberville'!X41+'5C1N_Delta'!X41+'5C1S_LCColPrep'!X41+'5C1T_Northeast'!X41+'5C1U_AcadianaRen'!X41+'5C1I_LAKey'!X41+'5C1V_LafRen'!X41+'5C1O_Impact'!X41+'5C2_LAVCA'!Y41+'5C1H_Southwest'!X41+'5C1G_JSClark'!X41+'5C1Y_GEOPrep'!X41+'5C1AI_Harmony'!X41+'5C1AJ_Athlos'!X41+'5C1AG_Collegiate'!X41+'5C1M_GEOMidCity'!X41+'5C1AK_NxtGen'!X41+'5C1AL_RedRiver'!X41+'5C1AM_Williams'!X41+'5C1AN_StLandry'!X41</f>
        <v>0</v>
      </c>
      <c r="Z41" s="230">
        <f>'5C1B_DArbonne'!Y41+'5C1A_Madison'!Y41+'5C1C_IntlHigh'!Y41+'5C3_UnvView'!Z41+'5C1F_LCCharter'!Y41+'5C1E_LFNO'!Y41+'5C1D_NOMMA'!Y41+'5C1AE_NobleMinds'!Y41+'5C1J_JCFAEast'!Y41+'5C1Q_Advantage'!Y41+'5C1AF_JCFA-Laf'!Y41+'5C1W_Willow'!Y41+'5C1Z_LincolnPrep'!Y41+'5C1R_Iberville'!Y41+'5C1N_Delta'!Y41+'5C1S_LCColPrep'!Y41+'5C1T_Northeast'!Y41+'5C1U_AcadianaRen'!Y41+'5C1I_LAKey'!Y41+'5C1V_LafRen'!Y41+'5C1O_Impact'!Y41+'5C2_LAVCA'!Z41+'5C1H_Southwest'!Y41+'5C1G_JSClark'!Y41+'5C1Y_GEOPrep'!Y41+'5C1AI_Harmony'!Y41+'5C1AJ_Athlos'!Y41+'5C1AG_Collegiate'!Y41+'5C1M_GEOMidCity'!Y41+'5C1AK_NxtGen'!Y41+'5C1AL_RedRiver'!Y41+'5C1AM_Williams'!Y41+'5C1AN_StLandry'!Y41</f>
        <v>0</v>
      </c>
      <c r="AA41" s="233">
        <f>'5C1B_DArbonne'!Z41+'5C1A_Madison'!Z41+'5C1C_IntlHigh'!Z41+'5C3_UnvView'!AA41+'5C1F_LCCharter'!Z41+'5C1E_LFNO'!Z41+'5C1D_NOMMA'!Z41+'5C1AE_NobleMinds'!Z41+'5C1J_JCFAEast'!Z41+'5C1Q_Advantage'!Z41+'5C1AF_JCFA-Laf'!Z41+'5C1W_Willow'!Z41+'5C1Z_LincolnPrep'!Z41+'5C1R_Iberville'!Z41+'5C1N_Delta'!Z41+'5C1S_LCColPrep'!Z41+'5C1T_Northeast'!Z41+'5C1U_AcadianaRen'!Z41+'5C1I_LAKey'!Z41+'5C1V_LafRen'!Z41+'5C1O_Impact'!Z41+'5C2_LAVCA'!AA41+'5C1H_Southwest'!Z41+'5C1G_JSClark'!Z41+'5C1Y_GEOPrep'!Z41+'5C1AI_Harmony'!Z41+'5C1AJ_Athlos'!Z41+'5C1AG_Collegiate'!Z41+'5C1M_GEOMidCity'!Z41+'5C1AK_NxtGen'!Z41+'5C1AL_RedRiver'!Z41+'5C1AM_Williams'!Z41+'5C1AN_StLandry'!Z41</f>
        <v>0</v>
      </c>
      <c r="AB41" s="236">
        <f>'5C1B_DArbonne'!AA41+'5C1A_Madison'!AA41+'5C1C_IntlHigh'!AA41+'5C3_UnvView'!AB41+'5C1F_LCCharter'!AA41+'5C1E_LFNO'!AA41+'5C1D_NOMMA'!AA41+'5C1AE_NobleMinds'!AA41+'5C1J_JCFAEast'!AA41+'5C1Q_Advantage'!AA41+'5C1AF_JCFA-Laf'!AA41+'5C1W_Willow'!AA41+'5C1Z_LincolnPrep'!AA41+'5C1R_Iberville'!AA41+'5C1N_Delta'!AA41+'5C1S_LCColPrep'!AA41+'5C1T_Northeast'!AA41+'5C1U_AcadianaRen'!AA41+'5C1I_LAKey'!AA41+'5C1V_LafRen'!AA41+'5C1O_Impact'!AA41+'5C2_LAVCA'!AB41+'5C1H_Southwest'!AA41+'5C1G_JSClark'!AA41+'5C1Y_GEOPrep'!AA41+'5C1AI_Harmony'!AA41+'5C1AJ_Athlos'!AA41+'5C1AG_Collegiate'!AA41+'5C1M_GEOMidCity'!AA41+'5C1AK_NxtGen'!AA41+'5C1AL_RedRiver'!AA41+'5C1AM_Williams'!AA41+'5C1AN_StLandry'!AA41</f>
        <v>0</v>
      </c>
      <c r="AC41" s="230">
        <f>'5C1B_DArbonne'!AB41+'5C1A_Madison'!AB41+'5C1C_IntlHigh'!AB41+'5C3_UnvView'!AC41+'5C1F_LCCharter'!AB41+'5C1E_LFNO'!AB41+'5C1D_NOMMA'!AB41+'5C1AE_NobleMinds'!AB41+'5C1J_JCFAEast'!AB41+'5C1Q_Advantage'!AB41+'5C1AF_JCFA-Laf'!AB41+'5C1W_Willow'!AB41+'5C1Z_LincolnPrep'!AB41+'5C1R_Iberville'!AB41+'5C1N_Delta'!AB41+'5C1S_LCColPrep'!AB41+'5C1T_Northeast'!AB41+'5C1U_AcadianaRen'!AB41+'5C1I_LAKey'!AB41+'5C1V_LafRen'!AB41+'5C1O_Impact'!AB41+'5C2_LAVCA'!AC41+'5C1H_Southwest'!AB41+'5C1G_JSClark'!AB41+'5C1Y_GEOPrep'!AB41+'5C1AI_Harmony'!AB41+'5C1AJ_Athlos'!AB41+'5C1AG_Collegiate'!AB41+'5C1M_GEOMidCity'!AB41+'5C1AK_NxtGen'!AB41+'5C1AL_RedRiver'!AB41+'5C1AM_Williams'!AB41+'5C1AN_StLandry'!AB41</f>
        <v>0</v>
      </c>
      <c r="AD41" s="237">
        <f>'5C1B_DArbonne'!AC41+'5C1A_Madison'!AC41+'5C1C_IntlHigh'!AC41+'5C3_UnvView'!AD41+'5C1F_LCCharter'!AC41+'5C1E_LFNO'!AC41+'5C1D_NOMMA'!AC41+'5C1AE_NobleMinds'!AC41+'5C1J_JCFAEast'!AC41+'5C1Q_Advantage'!AC41+'5C1AF_JCFA-Laf'!AC41+'5C1W_Willow'!AC41+'5C1Z_LincolnPrep'!AC41+'5C1R_Iberville'!AC41+'5C1N_Delta'!AC41+'5C1S_LCColPrep'!AC41+'5C1T_Northeast'!AC41+'5C1U_AcadianaRen'!AC41+'5C1I_LAKey'!AC41+'5C1V_LafRen'!AC41+'5C1O_Impact'!AC41+'5C2_LAVCA'!AD41+'5C1H_Southwest'!AC41+'5C1G_JSClark'!AC41+'5C1Y_GEOPrep'!AC41+'5C1AI_Harmony'!AC41+'5C1AJ_Athlos'!AC41+'5C1AG_Collegiate'!AC41+'5C1M_GEOMidCity'!AC41+'5C1AK_NxtGen'!AC41+'5C1AL_RedRiver'!AC41+'5C1AM_Williams'!AC41+'5C1AN_StLandry'!AC41</f>
        <v>0</v>
      </c>
      <c r="AE41" s="237">
        <f>'5C1B_DArbonne'!AD41+'5C1A_Madison'!AD41+'5C1C_IntlHigh'!AD41+'5C3_UnvView'!AE41+'5C1F_LCCharter'!AD41+'5C1E_LFNO'!AD41+'5C1D_NOMMA'!AD41+'5C1AE_NobleMinds'!AD41+'5C1J_JCFAEast'!AD41+'5C1Q_Advantage'!AD41+'5C1AF_JCFA-Laf'!AD41+'5C1W_Willow'!AD41+'5C1Z_LincolnPrep'!AD41+'5C1R_Iberville'!AD41+'5C1N_Delta'!AD41+'5C1S_LCColPrep'!AD41+'5C1T_Northeast'!AD41+'5C1U_AcadianaRen'!AD41+'5C1I_LAKey'!AD41+'5C1V_LafRen'!AD41+'5C1O_Impact'!AD41+'5C2_LAVCA'!AE41+'5C1H_Southwest'!AD41+'5C1G_JSClark'!AD41+'5C1Y_GEOPrep'!AD41+'5C1AI_Harmony'!AD41+'5C1AJ_Athlos'!AD41+'5C1AG_Collegiate'!AD41+'5C1M_GEOMidCity'!AD41+'5C1AK_NxtGen'!AD41+'5C1AL_RedRiver'!AD41+'5C1AM_Williams'!AD41+'5C1AN_StLandry'!AD41</f>
        <v>0</v>
      </c>
      <c r="AF41" s="238">
        <f>'9_Per Pupil Summary'!N40</f>
        <v>5719</v>
      </c>
      <c r="AG41" s="239">
        <f>'5C1B_DArbonne'!AF41+'5C1A_Madison'!AF41+'5C1C_IntlHigh'!AF41+'5C3_UnvView'!AG41+'5C1F_LCCharter'!AF41+'5C1E_LFNO'!AF41+'5C1D_NOMMA'!AF41+'5C1AE_NobleMinds'!AF41+'5C1J_JCFAEast'!AF41+'5C1Q_Advantage'!AF41+'5C1AF_JCFA-Laf'!AF41+'5C1W_Willow'!AF41+'5C1Z_LincolnPrep'!AF41+'5C1R_Iberville'!AF41+'5C1N_Delta'!AF41+'5C1S_LCColPrep'!AF41+'5C1T_Northeast'!AF41+'5C1U_AcadianaRen'!AF41+'5C1I_LAKey'!AF41+'5C1V_LafRen'!AF41+'5C1O_Impact'!AF41+'5C2_LAVCA'!AG41+'5C1H_Southwest'!AF41+'5C1G_JSClark'!AF41+'5C1Y_GEOPrep'!AF41+'5C1AI_Harmony'!AF41+'5C1AJ_Athlos'!AF41+'5C1AG_Collegiate'!AF41+'5C1M_GEOMidCity'!AF41+'5C1AK_NxtGen'!AF41+'5C1AL_RedRiver'!AF41+'5C1AM_Williams'!AF41+'5C1AN_StLandry'!AF41</f>
        <v>0</v>
      </c>
      <c r="AH41" s="229">
        <f>'5C1B_DArbonne'!AG41+'5C1A_Madison'!AG41+'5C1C_IntlHigh'!AG41+'5C3_UnvView'!AH41+'5C1F_LCCharter'!AG41+'5C1E_LFNO'!AG41+'5C1D_NOMMA'!AG41+'5C1AE_NobleMinds'!AG41+'5C1J_JCFAEast'!AG41+'5C1Q_Advantage'!AG41+'5C1AF_JCFA-Laf'!AG41+'5C1W_Willow'!AG41+'5C1Z_LincolnPrep'!AG41+'5C1R_Iberville'!AG41+'5C1N_Delta'!AG41+'5C1S_LCColPrep'!AG41+'5C1T_Northeast'!AG41+'5C1U_AcadianaRen'!AG41+'5C1I_LAKey'!AG41+'5C1V_LafRen'!AG41+'5C1O_Impact'!AG41+'5C2_LAVCA'!AH41+'5C1H_Southwest'!AG41+'5C1G_JSClark'!AG41+'5C1Y_GEOPrep'!AG41+'5C1AI_Harmony'!AG41+'5C1AJ_Athlos'!AG41+'5C1AG_Collegiate'!AG41+'5C1M_GEOMidCity'!AG41+'5C1AK_NxtGen'!AG41+'5C1AL_RedRiver'!AG41+'5C1AM_Williams'!AG41+'5C1AN_StLandry'!AG41</f>
        <v>0</v>
      </c>
      <c r="AI41" s="238">
        <f>'5C1B_DArbonne'!AH41+'5C1A_Madison'!AH41+'5C1C_IntlHigh'!AH41+'5C3_UnvView'!AI41+'5C1F_LCCharter'!AH41+'5C1E_LFNO'!AH41+'5C1D_NOMMA'!AH41+'5C1AE_NobleMinds'!AH41+'5C1J_JCFAEast'!AH41+'5C1Q_Advantage'!AH41+'5C1AF_JCFA-Laf'!AH41+'5C1W_Willow'!AH41+'5C1Z_LincolnPrep'!AH41+'5C1R_Iberville'!AH41+'5C1N_Delta'!AH41+'5C1S_LCColPrep'!AH41+'5C1T_Northeast'!AH41+'5C1U_AcadianaRen'!AH41+'5C1I_LAKey'!AH41+'5C1V_LafRen'!AH41+'5C1O_Impact'!AH41+'5C2_LAVCA'!AI41+'5C1H_Southwest'!AH41+'5C1G_JSClark'!AH41+'5C1Y_GEOPrep'!AH41+'5C1AI_Harmony'!AH41+'5C1AJ_Athlos'!AH41+'5C1AG_Collegiate'!AH41+'5C1M_GEOMidCity'!AH41+'5C1AK_NxtGen'!AH41+'5C1AL_RedRiver'!AH41+'5C1AM_Williams'!AH41+'5C1AN_StLandry'!AH41</f>
        <v>0</v>
      </c>
      <c r="AJ41" s="229">
        <f>'5C1B_DArbonne'!AI41+'5C1A_Madison'!AI41+'5C1C_IntlHigh'!AI41+'5C3_UnvView'!AJ41+'5C1F_LCCharter'!AI41+'5C1E_LFNO'!AI41+'5C1D_NOMMA'!AI41+'5C1AE_NobleMinds'!AI41+'5C1J_JCFAEast'!AI41+'5C1Q_Advantage'!AI41+'5C1AF_JCFA-Laf'!AI41+'5C1W_Willow'!AI41+'5C1Z_LincolnPrep'!AI41+'5C1R_Iberville'!AI41+'5C1N_Delta'!AI41+'5C1S_LCColPrep'!AI41+'5C1T_Northeast'!AI41+'5C1U_AcadianaRen'!AI41+'5C1I_LAKey'!AI41+'5C1V_LafRen'!AI41+'5C1O_Impact'!AI41+'5C2_LAVCA'!AJ41+'5C1H_Southwest'!AI41+'5C1G_JSClark'!AI41+'5C1Y_GEOPrep'!AI41+'5C1AI_Harmony'!AI41+'5C1AJ_Athlos'!AI41+'5C1AG_Collegiate'!AI41+'5C1M_GEOMidCity'!AI41+'5C1AK_NxtGen'!AI41+'5C1AL_RedRiver'!AI41+'5C1AM_Williams'!AI41+'5C1AN_StLandry'!AI41</f>
        <v>0</v>
      </c>
      <c r="AK41" s="240">
        <f>'5C1B_DArbonne'!AJ41+'5C1A_Madison'!AJ41+'5C1C_IntlHigh'!AJ41+'5C3_UnvView'!AK41+'5C1F_LCCharter'!AJ41+'5C1E_LFNO'!AJ41+'5C1D_NOMMA'!AJ41+'5C1AE_NobleMinds'!AJ41+'5C1J_JCFAEast'!AJ41+'5C1Q_Advantage'!AJ41+'5C1AF_JCFA-Laf'!AJ41+'5C1W_Willow'!AJ41+'5C1Z_LincolnPrep'!AJ41+'5C1R_Iberville'!AJ41+'5C1N_Delta'!AJ41+'5C1S_LCColPrep'!AJ41+'5C1T_Northeast'!AJ41+'5C1U_AcadianaRen'!AJ41+'5C1I_LAKey'!AJ41+'5C1V_LafRen'!AJ41+'5C1O_Impact'!AJ41+'5C2_LAVCA'!AK41+'5C1H_Southwest'!AJ41+'5C1G_JSClark'!AJ41+'5C1Y_GEOPrep'!AJ41+'5C1AI_Harmony'!AJ41+'5C1AJ_Athlos'!AJ41+'5C1AG_Collegiate'!AJ41+'5C1M_GEOMidCity'!AJ41+'5C1AK_NxtGen'!AJ41+'5C1AL_RedRiver'!AJ41+'5C1AM_Williams'!AJ41+'5C1AN_StLandry'!AJ41</f>
        <v>0</v>
      </c>
      <c r="AL41" s="241">
        <f>'5C1B_DArbonne'!AK41+'5C1A_Madison'!AK41+'5C1C_IntlHigh'!AK41+'5C3_UnvView'!AL41+'5C1F_LCCharter'!AK41+'5C1E_LFNO'!AK41+'5C1D_NOMMA'!AK41+'5C1AE_NobleMinds'!AK41+'5C1J_JCFAEast'!AK41+'5C1Q_Advantage'!AK41+'5C1AF_JCFA-Laf'!AK41+'5C1W_Willow'!AK41+'5C1Z_LincolnPrep'!AK41+'5C1R_Iberville'!AK41+'5C1N_Delta'!AK41+'5C1S_LCColPrep'!AK41+'5C1T_Northeast'!AK41+'5C1U_AcadianaRen'!AK41+'5C1I_LAKey'!AK41+'5C1V_LafRen'!AK41+'5C1O_Impact'!AK41+'5C2_LAVCA'!AL41+'5C1H_Southwest'!AK41+'5C1G_JSClark'!AK41+'5C1Y_GEOPrep'!AK41+'5C1AI_Harmony'!AK41+'5C1AJ_Athlos'!AK41+'5C1AG_Collegiate'!AK41+'5C1M_GEOMidCity'!AK41+'5C1AK_NxtGen'!AK41+'5C1AL_RedRiver'!AK41+'5C1AM_Williams'!AK41+'5C1AN_StLandry'!AK41</f>
        <v>0</v>
      </c>
      <c r="AM41" s="239">
        <f>'5C1B_DArbonne'!AL41+'5C1A_Madison'!AL41+'5C1C_IntlHigh'!AL41+'5C3_UnvView'!AM41+'5C1F_LCCharter'!AL41+'5C1E_LFNO'!AL41+'5C1D_NOMMA'!AL41+'5C1AE_NobleMinds'!AL41+'5C1J_JCFAEast'!AL41+'5C1Q_Advantage'!AL41+'5C1AF_JCFA-Laf'!AL41+'5C1W_Willow'!AL41+'5C1Z_LincolnPrep'!AL41+'5C1R_Iberville'!AL41+'5C1N_Delta'!AL41+'5C1S_LCColPrep'!AL41+'5C1T_Northeast'!AL41+'5C1U_AcadianaRen'!AL41+'5C1I_LAKey'!AL41+'5C1V_LafRen'!AL41+'5C1O_Impact'!AL41+'5C2_LAVCA'!AM41+'5C1H_Southwest'!AL41+'5C1G_JSClark'!AL41+'5C1Y_GEOPrep'!AL41+'5C1AI_Harmony'!AL41+'5C1AJ_Athlos'!AL41+'5C1AG_Collegiate'!AL41+'5C1M_GEOMidCity'!AL41+'5C1AK_NxtGen'!AL41+'5C1AL_RedRiver'!AL41+'5C1AM_Williams'!AL41+'5C1AN_StLandry'!AL41</f>
        <v>162134</v>
      </c>
      <c r="AN41" s="242">
        <f>'5C1B_DArbonne'!AM41+'5C1A_Madison'!AM41+'5C1C_IntlHigh'!AM41+'5C3_UnvView'!AN41+'5C1F_LCCharter'!AM41+'5C1E_LFNO'!AM41+'5C1D_NOMMA'!AM41+'5C1AE_NobleMinds'!AM41+'5C1J_JCFAEast'!AM41+'5C1Q_Advantage'!AM41+'5C1AF_JCFA-Laf'!AM41+'5C1W_Willow'!AM41+'5C1Z_LincolnPrep'!AM41+'5C1R_Iberville'!AM41+'5C1N_Delta'!AM41+'5C1S_LCColPrep'!AM41+'5C1T_Northeast'!AM41+'5C1U_AcadianaRen'!AM41+'5C1I_LAKey'!AM41+'5C1V_LafRen'!AM41+'5C1O_Impact'!AM41+'5C2_LAVCA'!AN41+'5C1H_Southwest'!AM41+'5C1G_JSClark'!AM41+'5C1Y_GEOPrep'!AM41+'5C1AI_Harmony'!AM41+'5C1AJ_Athlos'!AM41+'5C1AG_Collegiate'!AM41+'5C1M_GEOMidCity'!AM41+'5C1AK_NxtGen'!AM41+'5C1AL_RedRiver'!AM41+'5C1AM_Williams'!AM41+'5C1AN_StLandry'!AM41</f>
        <v>-406</v>
      </c>
      <c r="AO41" s="239">
        <f>'5C1B_DArbonne'!AN41+'5C1A_Madison'!AN41+'5C1C_IntlHigh'!AN41+'5C3_UnvView'!AO41+'5C1F_LCCharter'!AN41+'5C1E_LFNO'!AN41+'5C1D_NOMMA'!AN41+'5C1AE_NobleMinds'!AN41+'5C1J_JCFAEast'!AN41+'5C1Q_Advantage'!AN41+'5C1AF_JCFA-Laf'!AN41+'5C1W_Willow'!AN41+'5C1Z_LincolnPrep'!AN41+'5C1R_Iberville'!AN41+'5C1N_Delta'!AN41+'5C1S_LCColPrep'!AN41+'5C1T_Northeast'!AN41+'5C1U_AcadianaRen'!AN41+'5C1I_LAKey'!AN41+'5C1V_LafRen'!AN41+'5C1O_Impact'!AN41+'5C2_LAVCA'!AO41+'5C1H_Southwest'!AN41+'5C1G_JSClark'!AN41+'5C1Y_GEOPrep'!AN41+'5C1AI_Harmony'!AN41+'5C1AJ_Athlos'!AN41+'5C1AG_Collegiate'!AN41+'5C1M_GEOMidCity'!AN41+'5C1AK_NxtGen'!AN41+'5C1AL_RedRiver'!AN41+'5C1AM_Williams'!AN41+'5C1AN_StLandry'!AN41</f>
        <v>0</v>
      </c>
      <c r="AP41" s="240">
        <f>'5C1B_DArbonne'!AO41+'5C1A_Madison'!AO41+'5C1C_IntlHigh'!AO41+'5C3_UnvView'!AP41+'5C1F_LCCharter'!AO41+'5C1E_LFNO'!AO41+'5C1D_NOMMA'!AO41+'5C1AE_NobleMinds'!AO41+'5C1J_JCFAEast'!AO41+'5C1Q_Advantage'!AO41+'5C1AF_JCFA-Laf'!AO41+'5C1W_Willow'!AO41+'5C1Z_LincolnPrep'!AO41+'5C1R_Iberville'!AO41+'5C1N_Delta'!AO41+'5C1S_LCColPrep'!AO41+'5C1T_Northeast'!AO41+'5C1U_AcadianaRen'!AO41+'5C1I_LAKey'!AO41+'5C1V_LafRen'!AO41+'5C1O_Impact'!AO41+'5C2_LAVCA'!AP41+'5C1H_Southwest'!AO41+'5C1G_JSClark'!AO41+'5C1Y_GEOPrep'!AO41+'5C1AI_Harmony'!AO41+'5C1AJ_Athlos'!AO41+'5C1AG_Collegiate'!AO41+'5C1M_GEOMidCity'!AO41+'5C1AK_NxtGen'!AO41+'5C1AL_RedRiver'!AO41+'5C1AM_Williams'!AO41+'5C1AN_StLandry'!AO41</f>
        <v>0</v>
      </c>
      <c r="AQ41" s="239">
        <f>'5C1B_DArbonne'!AP41+'5C1A_Madison'!AP41+'5C1C_IntlHigh'!AP41+'5C3_UnvView'!AQ41+'5C1F_LCCharter'!AP41+'5C1E_LFNO'!AP41+'5C1D_NOMMA'!AP41+'5C1AE_NobleMinds'!AP41+'5C1J_JCFAEast'!AP41+'5C1Q_Advantage'!AP41+'5C1AF_JCFA-Laf'!AP41+'5C1W_Willow'!AP41+'5C1Z_LincolnPrep'!AP41+'5C1R_Iberville'!AP41+'5C1N_Delta'!AP41+'5C1S_LCColPrep'!AP41+'5C1T_Northeast'!AP41+'5C1U_AcadianaRen'!AP41+'5C1I_LAKey'!AP41+'5C1V_LafRen'!AP41+'5C1O_Impact'!AP41+'5C2_LAVCA'!AQ41+'5C1H_Southwest'!AP41+'5C1G_JSClark'!AP41+'5C1Y_GEOPrep'!AP41+'5C1AI_Harmony'!AP41+'5C1AJ_Athlos'!AP41+'5C1AG_Collegiate'!AP41+'5C1M_GEOMidCity'!AP41+'5C1AK_NxtGen'!AP41+'5C1AL_RedRiver'!AP41+'5C1AM_Williams'!AP41+'5C1AN_StLandry'!AP41</f>
        <v>161728</v>
      </c>
      <c r="AR41" s="240">
        <f>'5C1B_DArbonne'!AQ41+'5C1A_Madison'!AQ41+'5C1C_IntlHigh'!AQ41+'5C3_UnvView'!AR41+'5C1F_LCCharter'!AQ41+'5C1E_LFNO'!AQ41+'5C1D_NOMMA'!AQ41+'5C1AE_NobleMinds'!AQ41+'5C1J_JCFAEast'!AQ41+'5C1Q_Advantage'!AQ41+'5C1AF_JCFA-Laf'!AQ41+'5C1W_Willow'!AQ41+'5C1Z_LincolnPrep'!AQ41+'5C1R_Iberville'!AQ41+'5C1N_Delta'!AQ41+'5C1S_LCColPrep'!AQ41+'5C1T_Northeast'!AQ41+'5C1U_AcadianaRen'!AQ41+'5C1I_LAKey'!AQ41+'5C1V_LafRen'!AQ41+'5C1O_Impact'!AQ41+'5C2_LAVCA'!AR41+'5C1H_Southwest'!AQ41+'5C1G_JSClark'!AQ41+'5C1Y_GEOPrep'!AQ41+'5C1AI_Harmony'!AQ41+'5C1AJ_Athlos'!AQ41+'5C1AG_Collegiate'!AQ41+'5C1M_GEOMidCity'!AQ41+'5C1AK_NxtGen'!AQ41+'5C1AL_RedRiver'!AQ41+'5C1AM_Williams'!AQ41+'5C1AN_StLandry'!AQ41</f>
        <v>0</v>
      </c>
      <c r="AS41" s="240">
        <f>'5C1B_DArbonne'!AR41+'5C1A_Madison'!AR41+'5C1C_IntlHigh'!AR41+'5C3_UnvView'!AS41+'5C1F_LCCharter'!AR41+'5C1E_LFNO'!AR41+'5C1D_NOMMA'!AR41+'5C1AE_NobleMinds'!AR41+'5C1J_JCFAEast'!AR41+'5C1Q_Advantage'!AR41+'5C1AF_JCFA-Laf'!AR41+'5C1W_Willow'!AR41+'5C1Z_LincolnPrep'!AR41+'5C1R_Iberville'!AR41+'5C1N_Delta'!AR41+'5C1S_LCColPrep'!AR41+'5C1T_Northeast'!AR41+'5C1U_AcadianaRen'!AR41+'5C1I_LAKey'!AR41+'5C1V_LafRen'!AR41+'5C1O_Impact'!AR41+'5C2_LAVCA'!AS41+'5C1H_Southwest'!AR41+'5C1G_JSClark'!AR41+'5C1Y_GEOPrep'!AR41+'5C1AI_Harmony'!AR41+'5C1AJ_Athlos'!AR41+'5C1AG_Collegiate'!AR41+'5C1M_GEOMidCity'!AR41+'5C1AK_NxtGen'!AR41+'5C1AL_RedRiver'!AR41+'5C1AM_Williams'!AR41+'5C1AN_StLandry'!AR41</f>
        <v>0</v>
      </c>
      <c r="AT41" s="239">
        <f>'5C1B_DArbonne'!AS41+'5C1A_Madison'!AS41+'5C1C_IntlHigh'!AS41+'5C3_UnvView'!AT41+'5C1F_LCCharter'!AS41+'5C1E_LFNO'!AS41+'5C1D_NOMMA'!AS41+'5C1AE_NobleMinds'!AS41+'5C1J_JCFAEast'!AS41+'5C1Q_Advantage'!AS41+'5C1AF_JCFA-Laf'!AS41+'5C1W_Willow'!AS41+'5C1Z_LincolnPrep'!AS41+'5C1R_Iberville'!AS41+'5C1N_Delta'!AS41+'5C1S_LCColPrep'!AS41+'5C1T_Northeast'!AS41+'5C1U_AcadianaRen'!AS41+'5C1I_LAKey'!AS41+'5C1V_LafRen'!AS41+'5C1O_Impact'!AS41+'5C2_LAVCA'!AT41+'5C1H_Southwest'!AS41+'5C1G_JSClark'!AS41+'5C1Y_GEOPrep'!AS41+'5C1AI_Harmony'!AS41+'5C1AJ_Athlos'!AS41+'5C1AG_Collegiate'!AS41+'5C1M_GEOMidCity'!AS41+'5C1AK_NxtGen'!AS41+'5C1AL_RedRiver'!AS41+'5C1AM_Williams'!AS41+'5C1AN_StLandry'!AS41</f>
        <v>20559</v>
      </c>
      <c r="AU41" s="804">
        <f t="shared" si="2"/>
        <v>161728</v>
      </c>
      <c r="AV41" s="805">
        <f t="shared" si="3"/>
        <v>20559</v>
      </c>
      <c r="AW41" s="231">
        <f>'5C1B_DArbonne'!AV41+'5C1A_Madison'!AV41+'5C1C_IntlHigh'!AV41+'5C3_UnvView'!AW41+'5C1F_LCCharter'!AV41+'5C1E_LFNO'!AV41+'5C1D_NOMMA'!AV41+'5C1AE_NobleMinds'!AV41+'5C1J_JCFAEast'!AV41+'5C1Q_Advantage'!AV41+'5C1AF_JCFA-Laf'!AV41+'5C1W_Willow'!AV41+'5C1Z_LincolnPrep'!AV41+'5C1R_Iberville'!AV41+'5C1N_Delta'!AV41+'5C1S_LCColPrep'!AV41+'5C1T_Northeast'!AV41+'5C1U_AcadianaRen'!AV41+'5C1I_LAKey'!AV41+'5C1V_LafRen'!AV41+'5C1O_Impact'!AV41+'5C2_LAVCA'!AW41+'5C1H_Southwest'!AV41+'5C1G_JSClark'!AV41+'5C1Y_GEOPrep'!AV41+'5C1AI_Harmony'!AV41+'5C1AJ_Athlos'!AV41+'5C1AG_Collegiate'!AV41+'5C1M_GEOMidCity'!AV41+'5C1AK_NxtGen'!AV41+'5C1AL_RedRiver'!AV41+'5C1AM_Williams'!AV41+'5C1AN_StLandry'!AV41</f>
        <v>406</v>
      </c>
      <c r="AX41" s="231"/>
      <c r="AY41" s="231">
        <f t="shared" si="4"/>
        <v>406</v>
      </c>
    </row>
    <row r="42" spans="1:51" ht="16.149999999999999" customHeight="1" x14ac:dyDescent="0.2">
      <c r="A42" s="420">
        <v>36</v>
      </c>
      <c r="B42" s="197" t="s">
        <v>40</v>
      </c>
      <c r="C42" s="198">
        <f>'5C1B_DArbonne'!C42+'5C1A_Madison'!C42+'5C1C_IntlHigh'!C42+'5C3_UnvView'!C42+'5C1F_LCCharter'!C42+'5C1E_LFNO'!C42+'5C1D_NOMMA'!C42+'5C1AE_NobleMinds'!C42+'5C1J_JCFAEast'!C42+'5C1Q_Advantage'!C42+'5C1AF_JCFA-Laf'!C42+'5C1W_Willow'!C42+'5C1Z_LincolnPrep'!C42+'5C1R_Iberville'!C42+'5C1N_Delta'!C42+'5C1S_LCColPrep'!C42+'5C1T_Northeast'!C42+'5C1U_AcadianaRen'!C42+'5C1I_LAKey'!C42+'5C1V_LafRen'!C42+'5C1O_Impact'!C42+'5C2_LAVCA'!C42+'5C1H_Southwest'!C42+'5C1G_JSClark'!C42+'5C1Y_GEOPrep'!C42+'5C1AI_Harmony'!C42+'5C1AJ_Athlos'!C42+'5C1AG_Collegiate'!C42+'5C1M_GEOMidCity'!C42+'5C1AK_NxtGen'!C42+'5C1AL_RedRiver'!C42+'5C1AM_Williams'!C42+'5C1AN_StLandry'!C42</f>
        <v>0</v>
      </c>
      <c r="D42" s="199">
        <f>'9_Per Pupil Summary'!H41</f>
        <v>3498.0520772496366</v>
      </c>
      <c r="E42" s="200">
        <f>'5C1B_DArbonne'!E42+'5C1A_Madison'!E42+'5C1C_IntlHigh'!E42+'5C3_UnvView'!E42+'5C1F_LCCharter'!E42+'5C1E_LFNO'!E42+'5C1D_NOMMA'!E42+'5C1AE_NobleMinds'!E42+'5C1J_JCFAEast'!E42+'5C1Q_Advantage'!E42+'5C1AF_JCFA-Laf'!E42+'5C1W_Willow'!E42+'5C1Z_LincolnPrep'!E42+'5C1R_Iberville'!E42+'5C1N_Delta'!E42+'5C1S_LCColPrep'!E42+'5C1T_Northeast'!E42+'5C1U_AcadianaRen'!E42+'5C1I_LAKey'!E42+'5C1V_LafRen'!E42+'5C1O_Impact'!E42+'5C2_LAVCA'!E42+'5C1H_Southwest'!E42+'5C1G_JSClark'!E42+'5C1Y_GEOPrep'!E42+'5C1AI_Harmony'!E42+'5C1AJ_Athlos'!E42+'5C1AG_Collegiate'!E42+'5C1M_GEOMidCity'!E42+'5C1AK_NxtGen'!E42+'5C1AL_RedRiver'!E42+'5C1AM_Williams'!E42+'5C1AN_StLandry'!E42</f>
        <v>0</v>
      </c>
      <c r="F42" s="201">
        <f>'5C1B_DArbonne'!F42+'5C1A_Madison'!F42+'5C1C_IntlHigh'!F42+'5C3_UnvView'!F42+'5C1F_LCCharter'!F42+'5C1E_LFNO'!F42+'5C1D_NOMMA'!F42+'5C1AE_NobleMinds'!F42+'5C1J_JCFAEast'!F42+'5C1Q_Advantage'!F42+'5C1AF_JCFA-Laf'!F42+'5C1W_Willow'!F42+'5C1Z_LincolnPrep'!F42+'5C1R_Iberville'!F42+'5C1N_Delta'!F42+'5C1S_LCColPrep'!F42+'5C1T_Northeast'!F42+'5C1U_AcadianaRen'!F42+'5C1I_LAKey'!F42+'5C1V_LafRen'!F42+'5C1O_Impact'!F42+'5C2_LAVCA'!F42+'5C1H_Southwest'!F42+'5C1G_JSClark'!F42+'5C1Y_GEOPrep'!F42+'5C1AI_Harmony'!F42+'5C1AJ_Athlos'!F42+'5C1AG_Collegiate'!F42+'5C1M_GEOMidCity'!F42+'5C1AK_NxtGen'!F42+'5C1AL_RedRiver'!F42+'5C1AM_Williams'!F42+'5C1AN_StLandry'!F42</f>
        <v>0</v>
      </c>
      <c r="G42" s="199">
        <f>'9_Per Pupil Summary'!I41</f>
        <v>476.44625874546705</v>
      </c>
      <c r="H42" s="200">
        <f>'5C1B_DArbonne'!H42+'5C1A_Madison'!H42+'5C1C_IntlHigh'!H42+'5C3_UnvView'!H42+'5C1F_LCCharter'!H42+'5C1E_LFNO'!H42+'5C1D_NOMMA'!H42+'5C1AE_NobleMinds'!H42+'5C1J_JCFAEast'!H42+'5C1Q_Advantage'!H42+'5C1AF_JCFA-Laf'!H42+'5C1W_Willow'!H42+'5C1Z_LincolnPrep'!H42+'5C1R_Iberville'!H42+'5C1N_Delta'!H42+'5C1S_LCColPrep'!H42+'5C1T_Northeast'!H42+'5C1U_AcadianaRen'!H42+'5C1I_LAKey'!H42+'5C1V_LafRen'!H42+'5C1O_Impact'!H42+'5C2_LAVCA'!H42+'5C1H_Southwest'!H42+'5C1G_JSClark'!H42+'5C1Y_GEOPrep'!H42+'5C1AI_Harmony'!H42+'5C1AJ_Athlos'!H42+'5C1AG_Collegiate'!H42+'5C1M_GEOMidCity'!H42+'5C1AK_NxtGen'!H42+'5C1AL_RedRiver'!H42+'5C1AM_Williams'!H42+'5C1AN_StLandry'!H42</f>
        <v>0</v>
      </c>
      <c r="I42" s="201">
        <f>'5C1B_DArbonne'!I42+'5C1A_Madison'!I42+'5C1C_IntlHigh'!I42+'5C3_UnvView'!I42+'5C1F_LCCharter'!I42+'5C1E_LFNO'!I42+'5C1D_NOMMA'!I42+'5C1AE_NobleMinds'!I42+'5C1J_JCFAEast'!I42+'5C1Q_Advantage'!I42+'5C1AF_JCFA-Laf'!I42+'5C1W_Willow'!I42+'5C1Z_LincolnPrep'!I42+'5C1R_Iberville'!I42+'5C1N_Delta'!I42+'5C1S_LCColPrep'!I42+'5C1T_Northeast'!I42+'5C1U_AcadianaRen'!I42+'5C1I_LAKey'!I42+'5C1V_LafRen'!I42+'5C1O_Impact'!I42+'5C2_LAVCA'!I42+'5C1H_Southwest'!I42+'5C1G_JSClark'!I42+'5C1Y_GEOPrep'!I42+'5C1AI_Harmony'!I42+'5C1AJ_Athlos'!I42+'5C1AG_Collegiate'!I42+'5C1M_GEOMidCity'!I42+'5C1AK_NxtGen'!I42+'5C1AL_RedRiver'!I42+'5C1AM_Williams'!I42+'5C1AN_StLandry'!I42</f>
        <v>0</v>
      </c>
      <c r="J42" s="199">
        <f>'9_Per Pupil Summary'!J41</f>
        <v>129.93988874876374</v>
      </c>
      <c r="K42" s="200">
        <f>'5C1B_DArbonne'!K42+'5C1A_Madison'!K42+'5C1C_IntlHigh'!K42+'5C3_UnvView'!K42+'5C1F_LCCharter'!K42+'5C1E_LFNO'!K42+'5C1D_NOMMA'!K42+'5C1AE_NobleMinds'!K42+'5C1J_JCFAEast'!K42+'5C1Q_Advantage'!K42+'5C1AF_JCFA-Laf'!K42+'5C1W_Willow'!K42+'5C1Z_LincolnPrep'!K42+'5C1R_Iberville'!K42+'5C1N_Delta'!K42+'5C1S_LCColPrep'!K42+'5C1T_Northeast'!K42+'5C1U_AcadianaRen'!K42+'5C1I_LAKey'!K42+'5C1V_LafRen'!K42+'5C1O_Impact'!K42+'5C2_LAVCA'!K42+'5C1H_Southwest'!K42+'5C1G_JSClark'!K42+'5C1Y_GEOPrep'!K42+'5C1AI_Harmony'!K42+'5C1AJ_Athlos'!K42+'5C1AG_Collegiate'!K42+'5C1M_GEOMidCity'!K42+'5C1AK_NxtGen'!K42+'5C1AL_RedRiver'!K42+'5C1AM_Williams'!K42+'5C1AN_StLandry'!K42</f>
        <v>0</v>
      </c>
      <c r="L42" s="201">
        <f>'5C1B_DArbonne'!L42+'5C1A_Madison'!L42+'5C1C_IntlHigh'!L42+'5C3_UnvView'!L42+'5C1F_LCCharter'!L42+'5C1E_LFNO'!L42+'5C1D_NOMMA'!L42+'5C1AE_NobleMinds'!L42+'5C1J_JCFAEast'!L42+'5C1Q_Advantage'!L42+'5C1AF_JCFA-Laf'!L42+'5C1W_Willow'!L42+'5C1Z_LincolnPrep'!L42+'5C1R_Iberville'!L42+'5C1N_Delta'!L42+'5C1S_LCColPrep'!L42+'5C1T_Northeast'!L42+'5C1U_AcadianaRen'!L42+'5C1I_LAKey'!L42+'5C1V_LafRen'!L42+'5C1O_Impact'!L42+'5C2_LAVCA'!L42+'5C1H_Southwest'!L42+'5C1G_JSClark'!L42+'5C1Y_GEOPrep'!L42+'5C1AI_Harmony'!L42+'5C1AJ_Athlos'!L42+'5C1AG_Collegiate'!L42+'5C1M_GEOMidCity'!L42+'5C1AK_NxtGen'!L42+'5C1AL_RedRiver'!L42+'5C1AM_Williams'!L42+'5C1AN_StLandry'!L42</f>
        <v>0</v>
      </c>
      <c r="M42" s="199">
        <f>'9_Per Pupil Summary'!K41</f>
        <v>3248.4972187190933</v>
      </c>
      <c r="N42" s="200">
        <f>'5C1B_DArbonne'!N42+'5C1A_Madison'!N42+'5C1C_IntlHigh'!N42+'5C3_UnvView'!N42+'5C1F_LCCharter'!N42+'5C1E_LFNO'!N42+'5C1D_NOMMA'!N42+'5C1AE_NobleMinds'!N42+'5C1J_JCFAEast'!N42+'5C1Q_Advantage'!N42+'5C1AF_JCFA-Laf'!N42+'5C1W_Willow'!N42+'5C1Z_LincolnPrep'!N42+'5C1R_Iberville'!N42+'5C1N_Delta'!N42+'5C1S_LCColPrep'!N42+'5C1T_Northeast'!N42+'5C1U_AcadianaRen'!N42+'5C1I_LAKey'!N42+'5C1V_LafRen'!N42+'5C1O_Impact'!N42+'5C2_LAVCA'!N42+'5C1H_Southwest'!N42+'5C1G_JSClark'!N42+'5C1Y_GEOPrep'!N42+'5C1AI_Harmony'!N42+'5C1AJ_Athlos'!N42+'5C1AG_Collegiate'!N42+'5C1M_GEOMidCity'!N42+'5C1AK_NxtGen'!N42+'5C1AL_RedRiver'!N42+'5C1AM_Williams'!N42+'5C1AN_StLandry'!N42</f>
        <v>0</v>
      </c>
      <c r="O42" s="201">
        <f>'5C1B_DArbonne'!O42+'5C1A_Madison'!O42+'5C1C_IntlHigh'!O42+'5C3_UnvView'!O42+'5C1F_LCCharter'!O42+'5C1E_LFNO'!O42+'5C1D_NOMMA'!O42+'5C1AE_NobleMinds'!O42+'5C1J_JCFAEast'!O42+'5C1Q_Advantage'!O42+'5C1AF_JCFA-Laf'!O42+'5C1W_Willow'!O42+'5C1Z_LincolnPrep'!O42+'5C1R_Iberville'!O42+'5C1N_Delta'!O42+'5C1S_LCColPrep'!O42+'5C1T_Northeast'!O42+'5C1U_AcadianaRen'!O42+'5C1I_LAKey'!O42+'5C1V_LafRen'!O42+'5C1O_Impact'!O42+'5C2_LAVCA'!O42+'5C1H_Southwest'!O42+'5C1G_JSClark'!O42+'5C1Y_GEOPrep'!O42+'5C1AI_Harmony'!O42+'5C1AJ_Athlos'!O42+'5C1AG_Collegiate'!O42+'5C1M_GEOMidCity'!O42+'5C1AK_NxtGen'!O42+'5C1AL_RedRiver'!O42+'5C1AM_Williams'!O42+'5C1AN_StLandry'!O42</f>
        <v>0</v>
      </c>
      <c r="P42" s="199">
        <f>'9_Per Pupil Summary'!L41</f>
        <v>1299.3988874876372</v>
      </c>
      <c r="Q42" s="200">
        <f>'5C1B_DArbonne'!Q42+'5C1A_Madison'!Q42+'5C1C_IntlHigh'!Q42+'5C3_UnvView'!Q42+'5C1F_LCCharter'!Q42+'5C1E_LFNO'!Q42+'5C1D_NOMMA'!Q42+'5C1AE_NobleMinds'!Q42+'5C1J_JCFAEast'!Q42+'5C1Q_Advantage'!Q42+'5C1AF_JCFA-Laf'!Q42+'5C1W_Willow'!Q42+'5C1Z_LincolnPrep'!Q42+'5C1R_Iberville'!Q42+'5C1N_Delta'!Q42+'5C1S_LCColPrep'!Q42+'5C1T_Northeast'!Q42+'5C1U_AcadianaRen'!Q42+'5C1I_LAKey'!Q42+'5C1V_LafRen'!Q42+'5C1O_Impact'!Q42+'5C2_LAVCA'!Q42+'5C1H_Southwest'!Q42+'5C1G_JSClark'!Q42+'5C1Y_GEOPrep'!Q42+'5C1AI_Harmony'!Q42+'5C1AJ_Athlos'!Q42+'5C1AG_Collegiate'!Q42+'5C1M_GEOMidCity'!Q42+'5C1AK_NxtGen'!Q42+'5C1AL_RedRiver'!Q42+'5C1AM_Williams'!Q42+'5C1AN_StLandry'!Q42</f>
        <v>0</v>
      </c>
      <c r="R42" s="202">
        <f>'5C1B_DArbonne'!R42+'5C1A_Madison'!R42+'5C1C_IntlHigh'!R42+'5C3_UnvView'!R42+'5C1F_LCCharter'!R42+'5C1E_LFNO'!R42+'5C1D_NOMMA'!R42+'5C1AE_NobleMinds'!R42+'5C1J_JCFAEast'!R42+'5C1Q_Advantage'!R42+'5C1AF_JCFA-Laf'!R42+'5C1W_Willow'!R42+'5C1Z_LincolnPrep'!R42+'5C1R_Iberville'!R42+'5C1N_Delta'!R42+'5C1S_LCColPrep'!R42+'5C1T_Northeast'!R42+'5C1U_AcadianaRen'!R42+'5C1I_LAKey'!R42+'5C1V_LafRen'!R42+'5C1O_Impact'!R42+'5C2_LAVCA'!R42+'5C1H_Southwest'!R42+'5C1G_JSClark'!R42+'5C1Y_GEOPrep'!R42+'5C1AI_Harmony'!R42+'5C1AJ_Athlos'!R42+'5C1AG_Collegiate'!R42+'5C1M_GEOMidCity'!R42+'5C1AK_NxtGen'!R42+'5C1AL_RedRiver'!R42+'5C1AM_Williams'!R42+'5C1AN_StLandry'!R42</f>
        <v>8040261</v>
      </c>
      <c r="S42" s="1102">
        <f>'5C3_UnvView'!S42+'5C2_LAVCA'!S42</f>
        <v>74440</v>
      </c>
      <c r="T42" s="199">
        <f>'5C1B_DArbonne'!S42+'5C1A_Madison'!S42+'5C1C_IntlHigh'!S42+'5C3_UnvView'!T42+'5C1F_LCCharter'!S42+'5C1E_LFNO'!S42+'5C1D_NOMMA'!S42+'5C1AE_NobleMinds'!S42+'5C1J_JCFAEast'!S42+'5C1Q_Advantage'!S42+'5C1AF_JCFA-Laf'!S42+'5C1W_Willow'!S42+'5C1Z_LincolnPrep'!S42+'5C1R_Iberville'!S42+'5C1N_Delta'!S42+'5C1S_LCColPrep'!S42+'5C1T_Northeast'!S42+'5C1U_AcadianaRen'!S42+'5C1I_LAKey'!S42+'5C1V_LafRen'!S42+'5C1O_Impact'!S42+'5C2_LAVCA'!T42+'5C1H_Southwest'!S42+'5C1G_JSClark'!S42+'5C1Y_GEOPrep'!S42+'5C1AI_Harmony'!S42+'5C1AJ_Athlos'!S42+'5C1AG_Collegiate'!S42+'5C1M_GEOMidCity'!S42+'5C1AK_NxtGen'!S42+'5C1AL_RedRiver'!S42+'5C1AM_Williams'!S42+'5C1AN_StLandry'!S42</f>
        <v>176753</v>
      </c>
      <c r="U42" s="199">
        <f>'5C1B_DArbonne'!T42+'5C1A_Madison'!T42+'5C1C_IntlHigh'!T42+'5C3_UnvView'!U42+'5C1F_LCCharter'!T42+'5C1E_LFNO'!T42+'5C1D_NOMMA'!T42+'5C1AE_NobleMinds'!T42+'5C1J_JCFAEast'!T42+'5C1Q_Advantage'!T42+'5C1AF_JCFA-Laf'!T42+'5C1W_Willow'!T42+'5C1Z_LincolnPrep'!T42+'5C1R_Iberville'!T42+'5C1N_Delta'!T42+'5C1S_LCColPrep'!T42+'5C1T_Northeast'!T42+'5C1U_AcadianaRen'!T42+'5C1I_LAKey'!T42+'5C1V_LafRen'!T42+'5C1O_Impact'!T42+'5C2_LAVCA'!U42+'5C1H_Southwest'!T42+'5C1G_JSClark'!T42+'5C1Y_GEOPrep'!T42+'5C1AI_Harmony'!T42+'5C1AJ_Athlos'!T42+'5C1AG_Collegiate'!T42+'5C1M_GEOMidCity'!T42+'5C1AK_NxtGen'!T42+'5C1AL_RedRiver'!T42+'5C1AM_Williams'!T42+'5C1AN_StLandry'!T42</f>
        <v>0</v>
      </c>
      <c r="V42" s="203">
        <f>'5C1B_DArbonne'!U42+'5C1A_Madison'!U42+'5C1C_IntlHigh'!U42+'5C3_UnvView'!V42+'5C1F_LCCharter'!U42+'5C1E_LFNO'!U42+'5C1D_NOMMA'!U42+'5C1AE_NobleMinds'!U42+'5C1J_JCFAEast'!U42+'5C1Q_Advantage'!U42+'5C1AF_JCFA-Laf'!U42+'5C1W_Willow'!U42+'5C1Z_LincolnPrep'!U42+'5C1R_Iberville'!U42+'5C1N_Delta'!U42+'5C1S_LCColPrep'!U42+'5C1T_Northeast'!U42+'5C1U_AcadianaRen'!U42+'5C1I_LAKey'!U42+'5C1V_LafRen'!U42+'5C1O_Impact'!U42+'5C2_LAVCA'!V42+'5C1H_Southwest'!U42+'5C1G_JSClark'!U42+'5C1Y_GEOPrep'!U42+'5C1AI_Harmony'!U42+'5C1AJ_Athlos'!U42+'5C1AG_Collegiate'!U42+'5C1M_GEOMidCity'!U42+'5C1AK_NxtGen'!U42+'5C1AL_RedRiver'!U42+'5C1AM_Williams'!U42+'5C1AN_StLandry'!U42</f>
        <v>0</v>
      </c>
      <c r="W42" s="202">
        <f>'5C1B_DArbonne'!V42+'5C1A_Madison'!V42+'5C1C_IntlHigh'!V42+'5C3_UnvView'!W42+'5C1F_LCCharter'!V42+'5C1E_LFNO'!V42+'5C1D_NOMMA'!V42+'5C1AE_NobleMinds'!V42+'5C1J_JCFAEast'!V42+'5C1Q_Advantage'!V42+'5C1AF_JCFA-Laf'!V42+'5C1W_Willow'!V42+'5C1Z_LincolnPrep'!V42+'5C1R_Iberville'!V42+'5C1N_Delta'!V42+'5C1S_LCColPrep'!V42+'5C1T_Northeast'!V42+'5C1U_AcadianaRen'!V42+'5C1I_LAKey'!V42+'5C1V_LafRen'!V42+'5C1O_Impact'!V42+'5C2_LAVCA'!W42+'5C1H_Southwest'!V42+'5C1G_JSClark'!V42+'5C1Y_GEOPrep'!V42+'5C1AI_Harmony'!V42+'5C1AJ_Athlos'!V42+'5C1AG_Collegiate'!V42+'5C1M_GEOMidCity'!V42+'5C1AK_NxtGen'!V42+'5C1AL_RedRiver'!V42+'5C1AM_Williams'!V42+'5C1AN_StLandry'!V42</f>
        <v>0</v>
      </c>
      <c r="X42" s="200">
        <f>'5C1B_DArbonne'!W42+'5C1A_Madison'!W42+'5C1C_IntlHigh'!W42+'5C3_UnvView'!X42+'5C1F_LCCharter'!W42+'5C1E_LFNO'!W42+'5C1D_NOMMA'!W42+'5C1AE_NobleMinds'!W42+'5C1J_JCFAEast'!W42+'5C1Q_Advantage'!W42+'5C1AF_JCFA-Laf'!W42+'5C1W_Willow'!W42+'5C1Z_LincolnPrep'!W42+'5C1R_Iberville'!W42+'5C1N_Delta'!W42+'5C1S_LCColPrep'!W42+'5C1T_Northeast'!W42+'5C1U_AcadianaRen'!W42+'5C1I_LAKey'!W42+'5C1V_LafRen'!W42+'5C1O_Impact'!W42+'5C2_LAVCA'!X42+'5C1H_Southwest'!W42+'5C1G_JSClark'!W42+'5C1Y_GEOPrep'!W42+'5C1AI_Harmony'!W42+'5C1AJ_Athlos'!W42+'5C1AG_Collegiate'!W42+'5C1M_GEOMidCity'!W42+'5C1AK_NxtGen'!W42+'5C1AL_RedRiver'!W42+'5C1AM_Williams'!W42+'5C1AN_StLandry'!W42</f>
        <v>0</v>
      </c>
      <c r="Y42" s="202">
        <f>'5C1B_DArbonne'!X42+'5C1A_Madison'!X42+'5C1C_IntlHigh'!X42+'5C3_UnvView'!Y42+'5C1F_LCCharter'!X42+'5C1E_LFNO'!X42+'5C1D_NOMMA'!X42+'5C1AE_NobleMinds'!X42+'5C1J_JCFAEast'!X42+'5C1Q_Advantage'!X42+'5C1AF_JCFA-Laf'!X42+'5C1W_Willow'!X42+'5C1Z_LincolnPrep'!X42+'5C1R_Iberville'!X42+'5C1N_Delta'!X42+'5C1S_LCColPrep'!X42+'5C1T_Northeast'!X42+'5C1U_AcadianaRen'!X42+'5C1I_LAKey'!X42+'5C1V_LafRen'!X42+'5C1O_Impact'!X42+'5C2_LAVCA'!Y42+'5C1H_Southwest'!X42+'5C1G_JSClark'!X42+'5C1Y_GEOPrep'!X42+'5C1AI_Harmony'!X42+'5C1AJ_Athlos'!X42+'5C1AG_Collegiate'!X42+'5C1M_GEOMidCity'!X42+'5C1AK_NxtGen'!X42+'5C1AL_RedRiver'!X42+'5C1AM_Williams'!X42+'5C1AN_StLandry'!X42</f>
        <v>0</v>
      </c>
      <c r="Z42" s="199">
        <f>'5C1B_DArbonne'!Y42+'5C1A_Madison'!Y42+'5C1C_IntlHigh'!Y42+'5C3_UnvView'!Z42+'5C1F_LCCharter'!Y42+'5C1E_LFNO'!Y42+'5C1D_NOMMA'!Y42+'5C1AE_NobleMinds'!Y42+'5C1J_JCFAEast'!Y42+'5C1Q_Advantage'!Y42+'5C1AF_JCFA-Laf'!Y42+'5C1W_Willow'!Y42+'5C1Z_LincolnPrep'!Y42+'5C1R_Iberville'!Y42+'5C1N_Delta'!Y42+'5C1S_LCColPrep'!Y42+'5C1T_Northeast'!Y42+'5C1U_AcadianaRen'!Y42+'5C1I_LAKey'!Y42+'5C1V_LafRen'!Y42+'5C1O_Impact'!Y42+'5C2_LAVCA'!Z42+'5C1H_Southwest'!Y42+'5C1G_JSClark'!Y42+'5C1Y_GEOPrep'!Y42+'5C1AI_Harmony'!Y42+'5C1AJ_Athlos'!Y42+'5C1AG_Collegiate'!Y42+'5C1M_GEOMidCity'!Y42+'5C1AK_NxtGen'!Y42+'5C1AL_RedRiver'!Y42+'5C1AM_Williams'!Y42+'5C1AN_StLandry'!Y42</f>
        <v>0</v>
      </c>
      <c r="AA42" s="202">
        <f>'5C1B_DArbonne'!Z42+'5C1A_Madison'!Z42+'5C1C_IntlHigh'!Z42+'5C3_UnvView'!AA42+'5C1F_LCCharter'!Z42+'5C1E_LFNO'!Z42+'5C1D_NOMMA'!Z42+'5C1AE_NobleMinds'!Z42+'5C1J_JCFAEast'!Z42+'5C1Q_Advantage'!Z42+'5C1AF_JCFA-Laf'!Z42+'5C1W_Willow'!Z42+'5C1Z_LincolnPrep'!Z42+'5C1R_Iberville'!Z42+'5C1N_Delta'!Z42+'5C1S_LCColPrep'!Z42+'5C1T_Northeast'!Z42+'5C1U_AcadianaRen'!Z42+'5C1I_LAKey'!Z42+'5C1V_LafRen'!Z42+'5C1O_Impact'!Z42+'5C2_LAVCA'!AA42+'5C1H_Southwest'!Z42+'5C1G_JSClark'!Z42+'5C1Y_GEOPrep'!Z42+'5C1AI_Harmony'!Z42+'5C1AJ_Athlos'!Z42+'5C1AG_Collegiate'!Z42+'5C1M_GEOMidCity'!Z42+'5C1AK_NxtGen'!Z42+'5C1AL_RedRiver'!Z42+'5C1AM_Williams'!Z42+'5C1AN_StLandry'!Z42</f>
        <v>0</v>
      </c>
      <c r="AB42" s="199">
        <f>'5C1B_DArbonne'!AA42+'5C1A_Madison'!AA42+'5C1C_IntlHigh'!AA42+'5C3_UnvView'!AB42+'5C1F_LCCharter'!AA42+'5C1E_LFNO'!AA42+'5C1D_NOMMA'!AA42+'5C1AE_NobleMinds'!AA42+'5C1J_JCFAEast'!AA42+'5C1Q_Advantage'!AA42+'5C1AF_JCFA-Laf'!AA42+'5C1W_Willow'!AA42+'5C1Z_LincolnPrep'!AA42+'5C1R_Iberville'!AA42+'5C1N_Delta'!AA42+'5C1S_LCColPrep'!AA42+'5C1T_Northeast'!AA42+'5C1U_AcadianaRen'!AA42+'5C1I_LAKey'!AA42+'5C1V_LafRen'!AA42+'5C1O_Impact'!AA42+'5C2_LAVCA'!AB42+'5C1H_Southwest'!AA42+'5C1G_JSClark'!AA42+'5C1Y_GEOPrep'!AA42+'5C1AI_Harmony'!AA42+'5C1AJ_Athlos'!AA42+'5C1AG_Collegiate'!AA42+'5C1M_GEOMidCity'!AA42+'5C1AK_NxtGen'!AA42+'5C1AL_RedRiver'!AA42+'5C1AM_Williams'!AA42+'5C1AN_StLandry'!AA42</f>
        <v>0</v>
      </c>
      <c r="AC42" s="199">
        <f>'5C1B_DArbonne'!AB42+'5C1A_Madison'!AB42+'5C1C_IntlHigh'!AB42+'5C3_UnvView'!AC42+'5C1F_LCCharter'!AB42+'5C1E_LFNO'!AB42+'5C1D_NOMMA'!AB42+'5C1AE_NobleMinds'!AB42+'5C1J_JCFAEast'!AB42+'5C1Q_Advantage'!AB42+'5C1AF_JCFA-Laf'!AB42+'5C1W_Willow'!AB42+'5C1Z_LincolnPrep'!AB42+'5C1R_Iberville'!AB42+'5C1N_Delta'!AB42+'5C1S_LCColPrep'!AB42+'5C1T_Northeast'!AB42+'5C1U_AcadianaRen'!AB42+'5C1I_LAKey'!AB42+'5C1V_LafRen'!AB42+'5C1O_Impact'!AB42+'5C2_LAVCA'!AC42+'5C1H_Southwest'!AB42+'5C1G_JSClark'!AB42+'5C1Y_GEOPrep'!AB42+'5C1AI_Harmony'!AB42+'5C1AJ_Athlos'!AB42+'5C1AG_Collegiate'!AB42+'5C1M_GEOMidCity'!AB42+'5C1AK_NxtGen'!AB42+'5C1AL_RedRiver'!AB42+'5C1AM_Williams'!AB42+'5C1AN_StLandry'!AB42</f>
        <v>0</v>
      </c>
      <c r="AD42" s="202">
        <f>'5C1B_DArbonne'!AC42+'5C1A_Madison'!AC42+'5C1C_IntlHigh'!AC42+'5C3_UnvView'!AD42+'5C1F_LCCharter'!AC42+'5C1E_LFNO'!AC42+'5C1D_NOMMA'!AC42+'5C1AE_NobleMinds'!AC42+'5C1J_JCFAEast'!AC42+'5C1Q_Advantage'!AC42+'5C1AF_JCFA-Laf'!AC42+'5C1W_Willow'!AC42+'5C1Z_LincolnPrep'!AC42+'5C1R_Iberville'!AC42+'5C1N_Delta'!AC42+'5C1S_LCColPrep'!AC42+'5C1T_Northeast'!AC42+'5C1U_AcadianaRen'!AC42+'5C1I_LAKey'!AC42+'5C1V_LafRen'!AC42+'5C1O_Impact'!AC42+'5C2_LAVCA'!AD42+'5C1H_Southwest'!AC42+'5C1G_JSClark'!AC42+'5C1Y_GEOPrep'!AC42+'5C1AI_Harmony'!AC42+'5C1AJ_Athlos'!AC42+'5C1AG_Collegiate'!AC42+'5C1M_GEOMidCity'!AC42+'5C1AK_NxtGen'!AC42+'5C1AL_RedRiver'!AC42+'5C1AM_Williams'!AC42+'5C1AN_StLandry'!AC42</f>
        <v>0</v>
      </c>
      <c r="AE42" s="204">
        <f>'5C1B_DArbonne'!AD42+'5C1A_Madison'!AD42+'5C1C_IntlHigh'!AD42+'5C3_UnvView'!AE42+'5C1F_LCCharter'!AD42+'5C1E_LFNO'!AD42+'5C1D_NOMMA'!AD42+'5C1AE_NobleMinds'!AD42+'5C1J_JCFAEast'!AD42+'5C1Q_Advantage'!AD42+'5C1AF_JCFA-Laf'!AD42+'5C1W_Willow'!AD42+'5C1Z_LincolnPrep'!AD42+'5C1R_Iberville'!AD42+'5C1N_Delta'!AD42+'5C1S_LCColPrep'!AD42+'5C1T_Northeast'!AD42+'5C1U_AcadianaRen'!AD42+'5C1I_LAKey'!AD42+'5C1V_LafRen'!AD42+'5C1O_Impact'!AD42+'5C2_LAVCA'!AE42+'5C1H_Southwest'!AD42+'5C1G_JSClark'!AD42+'5C1Y_GEOPrep'!AD42+'5C1AI_Harmony'!AD42+'5C1AJ_Athlos'!AD42+'5C1AG_Collegiate'!AD42+'5C1M_GEOMidCity'!AD42+'5C1AK_NxtGen'!AD42+'5C1AL_RedRiver'!AD42+'5C1AM_Williams'!AD42+'5C1AN_StLandry'!AD42</f>
        <v>0</v>
      </c>
      <c r="AF42" s="205">
        <f>'9_Per Pupil Summary'!N41</f>
        <v>6625</v>
      </c>
      <c r="AG42" s="206">
        <f>'5C1B_DArbonne'!AF42+'5C1A_Madison'!AF42+'5C1C_IntlHigh'!AF42+'5C3_UnvView'!AG42+'5C1F_LCCharter'!AF42+'5C1E_LFNO'!AF42+'5C1D_NOMMA'!AF42+'5C1AE_NobleMinds'!AF42+'5C1J_JCFAEast'!AF42+'5C1Q_Advantage'!AF42+'5C1AF_JCFA-Laf'!AF42+'5C1W_Willow'!AF42+'5C1Z_LincolnPrep'!AF42+'5C1R_Iberville'!AF42+'5C1N_Delta'!AF42+'5C1S_LCColPrep'!AF42+'5C1T_Northeast'!AF42+'5C1U_AcadianaRen'!AF42+'5C1I_LAKey'!AF42+'5C1V_LafRen'!AF42+'5C1O_Impact'!AF42+'5C2_LAVCA'!AG42+'5C1H_Southwest'!AF42+'5C1G_JSClark'!AF42+'5C1Y_GEOPrep'!AF42+'5C1AI_Harmony'!AF42+'5C1AJ_Athlos'!AF42+'5C1AG_Collegiate'!AF42+'5C1M_GEOMidCity'!AF42+'5C1AK_NxtGen'!AF42+'5C1AL_RedRiver'!AF42+'5C1AM_Williams'!AF42+'5C1AN_StLandry'!AF42</f>
        <v>0</v>
      </c>
      <c r="AH42" s="198">
        <f>'5C1B_DArbonne'!AG42+'5C1A_Madison'!AG42+'5C1C_IntlHigh'!AG42+'5C3_UnvView'!AH42+'5C1F_LCCharter'!AG42+'5C1E_LFNO'!AG42+'5C1D_NOMMA'!AG42+'5C1AE_NobleMinds'!AG42+'5C1J_JCFAEast'!AG42+'5C1Q_Advantage'!AG42+'5C1AF_JCFA-Laf'!AG42+'5C1W_Willow'!AG42+'5C1Z_LincolnPrep'!AG42+'5C1R_Iberville'!AG42+'5C1N_Delta'!AG42+'5C1S_LCColPrep'!AG42+'5C1T_Northeast'!AG42+'5C1U_AcadianaRen'!AG42+'5C1I_LAKey'!AG42+'5C1V_LafRen'!AG42+'5C1O_Impact'!AG42+'5C2_LAVCA'!AH42+'5C1H_Southwest'!AG42+'5C1G_JSClark'!AG42+'5C1Y_GEOPrep'!AG42+'5C1AI_Harmony'!AG42+'5C1AJ_Athlos'!AG42+'5C1AG_Collegiate'!AG42+'5C1M_GEOMidCity'!AG42+'5C1AK_NxtGen'!AG42+'5C1AL_RedRiver'!AG42+'5C1AM_Williams'!AG42+'5C1AN_StLandry'!AG42</f>
        <v>0</v>
      </c>
      <c r="AI42" s="205">
        <f>'5C1B_DArbonne'!AH42+'5C1A_Madison'!AH42+'5C1C_IntlHigh'!AH42+'5C3_UnvView'!AI42+'5C1F_LCCharter'!AH42+'5C1E_LFNO'!AH42+'5C1D_NOMMA'!AH42+'5C1AE_NobleMinds'!AH42+'5C1J_JCFAEast'!AH42+'5C1Q_Advantage'!AH42+'5C1AF_JCFA-Laf'!AH42+'5C1W_Willow'!AH42+'5C1Z_LincolnPrep'!AH42+'5C1R_Iberville'!AH42+'5C1N_Delta'!AH42+'5C1S_LCColPrep'!AH42+'5C1T_Northeast'!AH42+'5C1U_AcadianaRen'!AH42+'5C1I_LAKey'!AH42+'5C1V_LafRen'!AH42+'5C1O_Impact'!AH42+'5C2_LAVCA'!AI42+'5C1H_Southwest'!AH42+'5C1G_JSClark'!AH42+'5C1Y_GEOPrep'!AH42+'5C1AI_Harmony'!AH42+'5C1AJ_Athlos'!AH42+'5C1AG_Collegiate'!AH42+'5C1M_GEOMidCity'!AH42+'5C1AK_NxtGen'!AH42+'5C1AL_RedRiver'!AH42+'5C1AM_Williams'!AH42+'5C1AN_StLandry'!AH42</f>
        <v>0</v>
      </c>
      <c r="AJ42" s="198">
        <f>'5C1B_DArbonne'!AI42+'5C1A_Madison'!AI42+'5C1C_IntlHigh'!AI42+'5C3_UnvView'!AJ42+'5C1F_LCCharter'!AI42+'5C1E_LFNO'!AI42+'5C1D_NOMMA'!AI42+'5C1AE_NobleMinds'!AI42+'5C1J_JCFAEast'!AI42+'5C1Q_Advantage'!AI42+'5C1AF_JCFA-Laf'!AI42+'5C1W_Willow'!AI42+'5C1Z_LincolnPrep'!AI42+'5C1R_Iberville'!AI42+'5C1N_Delta'!AI42+'5C1S_LCColPrep'!AI42+'5C1T_Northeast'!AI42+'5C1U_AcadianaRen'!AI42+'5C1I_LAKey'!AI42+'5C1V_LafRen'!AI42+'5C1O_Impact'!AI42+'5C2_LAVCA'!AJ42+'5C1H_Southwest'!AI42+'5C1G_JSClark'!AI42+'5C1Y_GEOPrep'!AI42+'5C1AI_Harmony'!AI42+'5C1AJ_Athlos'!AI42+'5C1AG_Collegiate'!AI42+'5C1M_GEOMidCity'!AI42+'5C1AK_NxtGen'!AI42+'5C1AL_RedRiver'!AI42+'5C1AM_Williams'!AI42+'5C1AN_StLandry'!AI42</f>
        <v>0</v>
      </c>
      <c r="AK42" s="207">
        <f>'5C1B_DArbonne'!AJ42+'5C1A_Madison'!AJ42+'5C1C_IntlHigh'!AJ42+'5C3_UnvView'!AK42+'5C1F_LCCharter'!AJ42+'5C1E_LFNO'!AJ42+'5C1D_NOMMA'!AJ42+'5C1AE_NobleMinds'!AJ42+'5C1J_JCFAEast'!AJ42+'5C1Q_Advantage'!AJ42+'5C1AF_JCFA-Laf'!AJ42+'5C1W_Willow'!AJ42+'5C1Z_LincolnPrep'!AJ42+'5C1R_Iberville'!AJ42+'5C1N_Delta'!AJ42+'5C1S_LCColPrep'!AJ42+'5C1T_Northeast'!AJ42+'5C1U_AcadianaRen'!AJ42+'5C1I_LAKey'!AJ42+'5C1V_LafRen'!AJ42+'5C1O_Impact'!AJ42+'5C2_LAVCA'!AK42+'5C1H_Southwest'!AJ42+'5C1G_JSClark'!AJ42+'5C1Y_GEOPrep'!AJ42+'5C1AI_Harmony'!AJ42+'5C1AJ_Athlos'!AJ42+'5C1AG_Collegiate'!AJ42+'5C1M_GEOMidCity'!AJ42+'5C1AK_NxtGen'!AJ42+'5C1AL_RedRiver'!AJ42+'5C1AM_Williams'!AJ42+'5C1AN_StLandry'!AJ42</f>
        <v>0</v>
      </c>
      <c r="AL42" s="208">
        <f>'5C1B_DArbonne'!AK42+'5C1A_Madison'!AK42+'5C1C_IntlHigh'!AK42+'5C3_UnvView'!AL42+'5C1F_LCCharter'!AK42+'5C1E_LFNO'!AK42+'5C1D_NOMMA'!AK42+'5C1AE_NobleMinds'!AK42+'5C1J_JCFAEast'!AK42+'5C1Q_Advantage'!AK42+'5C1AF_JCFA-Laf'!AK42+'5C1W_Willow'!AK42+'5C1Z_LincolnPrep'!AK42+'5C1R_Iberville'!AK42+'5C1N_Delta'!AK42+'5C1S_LCColPrep'!AK42+'5C1T_Northeast'!AK42+'5C1U_AcadianaRen'!AK42+'5C1I_LAKey'!AK42+'5C1V_LafRen'!AK42+'5C1O_Impact'!AK42+'5C2_LAVCA'!AL42+'5C1H_Southwest'!AK42+'5C1G_JSClark'!AK42+'5C1Y_GEOPrep'!AK42+'5C1AI_Harmony'!AK42+'5C1AJ_Athlos'!AK42+'5C1AG_Collegiate'!AK42+'5C1M_GEOMidCity'!AK42+'5C1AK_NxtGen'!AK42+'5C1AL_RedRiver'!AK42+'5C1AM_Williams'!AK42+'5C1AN_StLandry'!AK42</f>
        <v>0</v>
      </c>
      <c r="AM42" s="206">
        <f>'5C1B_DArbonne'!AL42+'5C1A_Madison'!AL42+'5C1C_IntlHigh'!AL42+'5C3_UnvView'!AM42+'5C1F_LCCharter'!AL42+'5C1E_LFNO'!AL42+'5C1D_NOMMA'!AL42+'5C1AE_NobleMinds'!AL42+'5C1J_JCFAEast'!AL42+'5C1Q_Advantage'!AL42+'5C1AF_JCFA-Laf'!AL42+'5C1W_Willow'!AL42+'5C1Z_LincolnPrep'!AL42+'5C1R_Iberville'!AL42+'5C1N_Delta'!AL42+'5C1S_LCColPrep'!AL42+'5C1T_Northeast'!AL42+'5C1U_AcadianaRen'!AL42+'5C1I_LAKey'!AL42+'5C1V_LafRen'!AL42+'5C1O_Impact'!AL42+'5C2_LAVCA'!AM42+'5C1H_Southwest'!AL42+'5C1G_JSClark'!AL42+'5C1Y_GEOPrep'!AL42+'5C1AI_Harmony'!AL42+'5C1AJ_Athlos'!AL42+'5C1AG_Collegiate'!AL42+'5C1M_GEOMidCity'!AL42+'5C1AK_NxtGen'!AL42+'5C1AL_RedRiver'!AL42+'5C1AM_Williams'!AL42+'5C1AN_StLandry'!AL42</f>
        <v>12315419</v>
      </c>
      <c r="AN42" s="209">
        <f>'5C1B_DArbonne'!AM42+'5C1A_Madison'!AM42+'5C1C_IntlHigh'!AM42+'5C3_UnvView'!AN42+'5C1F_LCCharter'!AM42+'5C1E_LFNO'!AM42+'5C1D_NOMMA'!AM42+'5C1AE_NobleMinds'!AM42+'5C1J_JCFAEast'!AM42+'5C1Q_Advantage'!AM42+'5C1AF_JCFA-Laf'!AM42+'5C1W_Willow'!AM42+'5C1Z_LincolnPrep'!AM42+'5C1R_Iberville'!AM42+'5C1N_Delta'!AM42+'5C1S_LCColPrep'!AM42+'5C1T_Northeast'!AM42+'5C1U_AcadianaRen'!AM42+'5C1I_LAKey'!AM42+'5C1V_LafRen'!AM42+'5C1O_Impact'!AM42+'5C2_LAVCA'!AN42+'5C1H_Southwest'!AM42+'5C1G_JSClark'!AM42+'5C1Y_GEOPrep'!AM42+'5C1AI_Harmony'!AM42+'5C1AJ_Athlos'!AM42+'5C1AG_Collegiate'!AM42+'5C1M_GEOMidCity'!AM42+'5C1AK_NxtGen'!AM42+'5C1AL_RedRiver'!AM42+'5C1AM_Williams'!AM42+'5C1AN_StLandry'!AM42</f>
        <v>-3391</v>
      </c>
      <c r="AO42" s="206">
        <f>'5C1B_DArbonne'!AN42+'5C1A_Madison'!AN42+'5C1C_IntlHigh'!AN42+'5C3_UnvView'!AO42+'5C1F_LCCharter'!AN42+'5C1E_LFNO'!AN42+'5C1D_NOMMA'!AN42+'5C1AE_NobleMinds'!AN42+'5C1J_JCFAEast'!AN42+'5C1Q_Advantage'!AN42+'5C1AF_JCFA-Laf'!AN42+'5C1W_Willow'!AN42+'5C1Z_LincolnPrep'!AN42+'5C1R_Iberville'!AN42+'5C1N_Delta'!AN42+'5C1S_LCColPrep'!AN42+'5C1T_Northeast'!AN42+'5C1U_AcadianaRen'!AN42+'5C1I_LAKey'!AN42+'5C1V_LafRen'!AN42+'5C1O_Impact'!AN42+'5C2_LAVCA'!AO42+'5C1H_Southwest'!AN42+'5C1G_JSClark'!AN42+'5C1Y_GEOPrep'!AN42+'5C1AI_Harmony'!AN42+'5C1AJ_Athlos'!AN42+'5C1AG_Collegiate'!AN42+'5C1M_GEOMidCity'!AN42+'5C1AK_NxtGen'!AN42+'5C1AL_RedRiver'!AN42+'5C1AM_Williams'!AN42+'5C1AN_StLandry'!AN42</f>
        <v>0</v>
      </c>
      <c r="AP42" s="207">
        <f>'5C1B_DArbonne'!AO42+'5C1A_Madison'!AO42+'5C1C_IntlHigh'!AO42+'5C3_UnvView'!AP42+'5C1F_LCCharter'!AO42+'5C1E_LFNO'!AO42+'5C1D_NOMMA'!AO42+'5C1AE_NobleMinds'!AO42+'5C1J_JCFAEast'!AO42+'5C1Q_Advantage'!AO42+'5C1AF_JCFA-Laf'!AO42+'5C1W_Willow'!AO42+'5C1Z_LincolnPrep'!AO42+'5C1R_Iberville'!AO42+'5C1N_Delta'!AO42+'5C1S_LCColPrep'!AO42+'5C1T_Northeast'!AO42+'5C1U_AcadianaRen'!AO42+'5C1I_LAKey'!AO42+'5C1V_LafRen'!AO42+'5C1O_Impact'!AO42+'5C2_LAVCA'!AP42+'5C1H_Southwest'!AO42+'5C1G_JSClark'!AO42+'5C1Y_GEOPrep'!AO42+'5C1AI_Harmony'!AO42+'5C1AJ_Athlos'!AO42+'5C1AG_Collegiate'!AO42+'5C1M_GEOMidCity'!AO42+'5C1AK_NxtGen'!AO42+'5C1AL_RedRiver'!AO42+'5C1AM_Williams'!AO42+'5C1AN_StLandry'!AO42</f>
        <v>-2522</v>
      </c>
      <c r="AQ42" s="206">
        <f>'5C1B_DArbonne'!AP42+'5C1A_Madison'!AP42+'5C1C_IntlHigh'!AP42+'5C3_UnvView'!AQ42+'5C1F_LCCharter'!AP42+'5C1E_LFNO'!AP42+'5C1D_NOMMA'!AP42+'5C1AE_NobleMinds'!AP42+'5C1J_JCFAEast'!AP42+'5C1Q_Advantage'!AP42+'5C1AF_JCFA-Laf'!AP42+'5C1W_Willow'!AP42+'5C1Z_LincolnPrep'!AP42+'5C1R_Iberville'!AP42+'5C1N_Delta'!AP42+'5C1S_LCColPrep'!AP42+'5C1T_Northeast'!AP42+'5C1U_AcadianaRen'!AP42+'5C1I_LAKey'!AP42+'5C1V_LafRen'!AP42+'5C1O_Impact'!AP42+'5C2_LAVCA'!AQ42+'5C1H_Southwest'!AP42+'5C1G_JSClark'!AP42+'5C1Y_GEOPrep'!AP42+'5C1AI_Harmony'!AP42+'5C1AJ_Athlos'!AP42+'5C1AG_Collegiate'!AP42+'5C1M_GEOMidCity'!AP42+'5C1AK_NxtGen'!AP42+'5C1AL_RedRiver'!AP42+'5C1AM_Williams'!AP42+'5C1AN_StLandry'!AP42</f>
        <v>1350114</v>
      </c>
      <c r="AR42" s="207">
        <f>'5C1B_DArbonne'!AQ42+'5C1A_Madison'!AQ42+'5C1C_IntlHigh'!AQ42+'5C3_UnvView'!AR42+'5C1F_LCCharter'!AQ42+'5C1E_LFNO'!AQ42+'5C1D_NOMMA'!AQ42+'5C1AE_NobleMinds'!AQ42+'5C1J_JCFAEast'!AQ42+'5C1Q_Advantage'!AQ42+'5C1AF_JCFA-Laf'!AQ42+'5C1W_Willow'!AQ42+'5C1Z_LincolnPrep'!AQ42+'5C1R_Iberville'!AQ42+'5C1N_Delta'!AQ42+'5C1S_LCColPrep'!AQ42+'5C1T_Northeast'!AQ42+'5C1U_AcadianaRen'!AQ42+'5C1I_LAKey'!AQ42+'5C1V_LafRen'!AQ42+'5C1O_Impact'!AQ42+'5C2_LAVCA'!AR42+'5C1H_Southwest'!AQ42+'5C1G_JSClark'!AQ42+'5C1Y_GEOPrep'!AQ42+'5C1AI_Harmony'!AQ42+'5C1AJ_Athlos'!AQ42+'5C1AG_Collegiate'!AQ42+'5C1M_GEOMidCity'!AQ42+'5C1AK_NxtGen'!AQ42+'5C1AL_RedRiver'!AQ42+'5C1AM_Williams'!AQ42+'5C1AN_StLandry'!AQ42</f>
        <v>0</v>
      </c>
      <c r="AS42" s="207">
        <f>'5C1B_DArbonne'!AR42+'5C1A_Madison'!AR42+'5C1C_IntlHigh'!AR42+'5C3_UnvView'!AS42+'5C1F_LCCharter'!AR42+'5C1E_LFNO'!AR42+'5C1D_NOMMA'!AR42+'5C1AE_NobleMinds'!AR42+'5C1J_JCFAEast'!AR42+'5C1Q_Advantage'!AR42+'5C1AF_JCFA-Laf'!AR42+'5C1W_Willow'!AR42+'5C1Z_LincolnPrep'!AR42+'5C1R_Iberville'!AR42+'5C1N_Delta'!AR42+'5C1S_LCColPrep'!AR42+'5C1T_Northeast'!AR42+'5C1U_AcadianaRen'!AR42+'5C1I_LAKey'!AR42+'5C1V_LafRen'!AR42+'5C1O_Impact'!AR42+'5C2_LAVCA'!AS42+'5C1H_Southwest'!AR42+'5C1G_JSClark'!AR42+'5C1Y_GEOPrep'!AR42+'5C1AI_Harmony'!AR42+'5C1AJ_Athlos'!AR42+'5C1AG_Collegiate'!AR42+'5C1M_GEOMidCity'!AR42+'5C1AK_NxtGen'!AR42+'5C1AL_RedRiver'!AR42+'5C1AM_Williams'!AR42+'5C1AN_StLandry'!AR42</f>
        <v>0</v>
      </c>
      <c r="AT42" s="206">
        <f>'5C1B_DArbonne'!AS42+'5C1A_Madison'!AS42+'5C1C_IntlHigh'!AS42+'5C3_UnvView'!AT42+'5C1F_LCCharter'!AS42+'5C1E_LFNO'!AS42+'5C1D_NOMMA'!AS42+'5C1AE_NobleMinds'!AS42+'5C1J_JCFAEast'!AS42+'5C1Q_Advantage'!AS42+'5C1AF_JCFA-Laf'!AS42+'5C1W_Willow'!AS42+'5C1Z_LincolnPrep'!AS42+'5C1R_Iberville'!AS42+'5C1N_Delta'!AS42+'5C1S_LCColPrep'!AS42+'5C1T_Northeast'!AS42+'5C1U_AcadianaRen'!AS42+'5C1I_LAKey'!AS42+'5C1V_LafRen'!AS42+'5C1O_Impact'!AS42+'5C2_LAVCA'!AT42+'5C1H_Southwest'!AS42+'5C1G_JSClark'!AS42+'5C1Y_GEOPrep'!AS42+'5C1AI_Harmony'!AS42+'5C1AJ_Athlos'!AS42+'5C1AG_Collegiate'!AS42+'5C1M_GEOMidCity'!AS42+'5C1AK_NxtGen'!AS42+'5C1AL_RedRiver'!AS42+'5C1AM_Williams'!AS42+'5C1AN_StLandry'!AS42</f>
        <v>1106419</v>
      </c>
      <c r="AU42" s="800">
        <f t="shared" si="2"/>
        <v>1350114</v>
      </c>
      <c r="AV42" s="801">
        <f t="shared" si="3"/>
        <v>1106419</v>
      </c>
      <c r="AW42" s="200">
        <f>'5C1B_DArbonne'!AV42+'5C1A_Madison'!AV42+'5C1C_IntlHigh'!AV42+'5C3_UnvView'!AW42+'5C1F_LCCharter'!AV42+'5C1E_LFNO'!AV42+'5C1D_NOMMA'!AV42+'5C1AE_NobleMinds'!AV42+'5C1J_JCFAEast'!AV42+'5C1Q_Advantage'!AV42+'5C1AF_JCFA-Laf'!AV42+'5C1W_Willow'!AV42+'5C1Z_LincolnPrep'!AV42+'5C1R_Iberville'!AV42+'5C1N_Delta'!AV42+'5C1S_LCColPrep'!AV42+'5C1T_Northeast'!AV42+'5C1U_AcadianaRen'!AV42+'5C1I_LAKey'!AV42+'5C1V_LafRen'!AV42+'5C1O_Impact'!AV42+'5C2_LAVCA'!AW42+'5C1H_Southwest'!AV42+'5C1G_JSClark'!AV42+'5C1Y_GEOPrep'!AV42+'5C1AI_Harmony'!AV42+'5C1AJ_Athlos'!AV42+'5C1AG_Collegiate'!AV42+'5C1M_GEOMidCity'!AV42+'5C1AK_NxtGen'!AV42+'5C1AL_RedRiver'!AV42+'5C1AM_Williams'!AV42+'5C1AN_StLandry'!AV42</f>
        <v>30789</v>
      </c>
      <c r="AX42" s="200"/>
      <c r="AY42" s="200">
        <f t="shared" si="4"/>
        <v>30789</v>
      </c>
    </row>
    <row r="43" spans="1:51" ht="16.149999999999999" customHeight="1" x14ac:dyDescent="0.2">
      <c r="A43" s="421">
        <v>37</v>
      </c>
      <c r="B43" s="214" t="s">
        <v>41</v>
      </c>
      <c r="C43" s="215">
        <f>'5C1B_DArbonne'!C43+'5C1A_Madison'!C43+'5C1C_IntlHigh'!C43+'5C3_UnvView'!C43+'5C1F_LCCharter'!C43+'5C1E_LFNO'!C43+'5C1D_NOMMA'!C43+'5C1AE_NobleMinds'!C43+'5C1J_JCFAEast'!C43+'5C1Q_Advantage'!C43+'5C1AF_JCFA-Laf'!C43+'5C1W_Willow'!C43+'5C1Z_LincolnPrep'!C43+'5C1R_Iberville'!C43+'5C1N_Delta'!C43+'5C1S_LCColPrep'!C43+'5C1T_Northeast'!C43+'5C1U_AcadianaRen'!C43+'5C1I_LAKey'!C43+'5C1V_LafRen'!C43+'5C1O_Impact'!C43+'5C2_LAVCA'!C43+'5C1H_Southwest'!C43+'5C1G_JSClark'!C43+'5C1Y_GEOPrep'!C43+'5C1AI_Harmony'!C43+'5C1AJ_Athlos'!C43+'5C1AG_Collegiate'!C43+'5C1M_GEOMidCity'!C43+'5C1AK_NxtGen'!C43+'5C1AL_RedRiver'!C43+'5C1AM_Williams'!C43+'5C1AN_StLandry'!C43</f>
        <v>0</v>
      </c>
      <c r="D43" s="216">
        <f>'9_Per Pupil Summary'!H42</f>
        <v>5161.2668838722684</v>
      </c>
      <c r="E43" s="217">
        <f>'5C1B_DArbonne'!E43+'5C1A_Madison'!E43+'5C1C_IntlHigh'!E43+'5C3_UnvView'!E43+'5C1F_LCCharter'!E43+'5C1E_LFNO'!E43+'5C1D_NOMMA'!E43+'5C1AE_NobleMinds'!E43+'5C1J_JCFAEast'!E43+'5C1Q_Advantage'!E43+'5C1AF_JCFA-Laf'!E43+'5C1W_Willow'!E43+'5C1Z_LincolnPrep'!E43+'5C1R_Iberville'!E43+'5C1N_Delta'!E43+'5C1S_LCColPrep'!E43+'5C1T_Northeast'!E43+'5C1U_AcadianaRen'!E43+'5C1I_LAKey'!E43+'5C1V_LafRen'!E43+'5C1O_Impact'!E43+'5C2_LAVCA'!E43+'5C1H_Southwest'!E43+'5C1G_JSClark'!E43+'5C1Y_GEOPrep'!E43+'5C1AI_Harmony'!E43+'5C1AJ_Athlos'!E43+'5C1AG_Collegiate'!E43+'5C1M_GEOMidCity'!E43+'5C1AK_NxtGen'!E43+'5C1AL_RedRiver'!E43+'5C1AM_Williams'!E43+'5C1AN_StLandry'!E43</f>
        <v>0</v>
      </c>
      <c r="F43" s="218">
        <f>'5C1B_DArbonne'!F43+'5C1A_Madison'!F43+'5C1C_IntlHigh'!F43+'5C3_UnvView'!F43+'5C1F_LCCharter'!F43+'5C1E_LFNO'!F43+'5C1D_NOMMA'!F43+'5C1AE_NobleMinds'!F43+'5C1J_JCFAEast'!F43+'5C1Q_Advantage'!F43+'5C1AF_JCFA-Laf'!F43+'5C1W_Willow'!F43+'5C1Z_LincolnPrep'!F43+'5C1R_Iberville'!F43+'5C1N_Delta'!F43+'5C1S_LCColPrep'!F43+'5C1T_Northeast'!F43+'5C1U_AcadianaRen'!F43+'5C1I_LAKey'!F43+'5C1V_LafRen'!F43+'5C1O_Impact'!F43+'5C2_LAVCA'!F43+'5C1H_Southwest'!F43+'5C1G_JSClark'!F43+'5C1Y_GEOPrep'!F43+'5C1AI_Harmony'!F43+'5C1AJ_Athlos'!F43+'5C1AG_Collegiate'!F43+'5C1M_GEOMidCity'!F43+'5C1AK_NxtGen'!F43+'5C1AL_RedRiver'!F43+'5C1AM_Williams'!F43+'5C1AN_StLandry'!F43</f>
        <v>0</v>
      </c>
      <c r="G43" s="216">
        <f>'9_Per Pupil Summary'!I42</f>
        <v>689.98591875416048</v>
      </c>
      <c r="H43" s="217">
        <f>'5C1B_DArbonne'!H43+'5C1A_Madison'!H43+'5C1C_IntlHigh'!H43+'5C3_UnvView'!H43+'5C1F_LCCharter'!H43+'5C1E_LFNO'!H43+'5C1D_NOMMA'!H43+'5C1AE_NobleMinds'!H43+'5C1J_JCFAEast'!H43+'5C1Q_Advantage'!H43+'5C1AF_JCFA-Laf'!H43+'5C1W_Willow'!H43+'5C1Z_LincolnPrep'!H43+'5C1R_Iberville'!H43+'5C1N_Delta'!H43+'5C1S_LCColPrep'!H43+'5C1T_Northeast'!H43+'5C1U_AcadianaRen'!H43+'5C1I_LAKey'!H43+'5C1V_LafRen'!H43+'5C1O_Impact'!H43+'5C2_LAVCA'!H43+'5C1H_Southwest'!H43+'5C1G_JSClark'!H43+'5C1Y_GEOPrep'!H43+'5C1AI_Harmony'!H43+'5C1AJ_Athlos'!H43+'5C1AG_Collegiate'!H43+'5C1M_GEOMidCity'!H43+'5C1AK_NxtGen'!H43+'5C1AL_RedRiver'!H43+'5C1AM_Williams'!H43+'5C1AN_StLandry'!H43</f>
        <v>0</v>
      </c>
      <c r="I43" s="218">
        <f>'5C1B_DArbonne'!I43+'5C1A_Madison'!I43+'5C1C_IntlHigh'!I43+'5C3_UnvView'!I43+'5C1F_LCCharter'!I43+'5C1E_LFNO'!I43+'5C1D_NOMMA'!I43+'5C1AE_NobleMinds'!I43+'5C1J_JCFAEast'!I43+'5C1Q_Advantage'!I43+'5C1AF_JCFA-Laf'!I43+'5C1W_Willow'!I43+'5C1Z_LincolnPrep'!I43+'5C1R_Iberville'!I43+'5C1N_Delta'!I43+'5C1S_LCColPrep'!I43+'5C1T_Northeast'!I43+'5C1U_AcadianaRen'!I43+'5C1I_LAKey'!I43+'5C1V_LafRen'!I43+'5C1O_Impact'!I43+'5C2_LAVCA'!I43+'5C1H_Southwest'!I43+'5C1G_JSClark'!I43+'5C1Y_GEOPrep'!I43+'5C1AI_Harmony'!I43+'5C1AJ_Athlos'!I43+'5C1AG_Collegiate'!I43+'5C1M_GEOMidCity'!I43+'5C1AK_NxtGen'!I43+'5C1AL_RedRiver'!I43+'5C1AM_Williams'!I43+'5C1AN_StLandry'!I43</f>
        <v>0</v>
      </c>
      <c r="J43" s="216">
        <f>'9_Per Pupil Summary'!J42</f>
        <v>188.17797784204376</v>
      </c>
      <c r="K43" s="217">
        <f>'5C1B_DArbonne'!K43+'5C1A_Madison'!K43+'5C1C_IntlHigh'!K43+'5C3_UnvView'!K43+'5C1F_LCCharter'!K43+'5C1E_LFNO'!K43+'5C1D_NOMMA'!K43+'5C1AE_NobleMinds'!K43+'5C1J_JCFAEast'!K43+'5C1Q_Advantage'!K43+'5C1AF_JCFA-Laf'!K43+'5C1W_Willow'!K43+'5C1Z_LincolnPrep'!K43+'5C1R_Iberville'!K43+'5C1N_Delta'!K43+'5C1S_LCColPrep'!K43+'5C1T_Northeast'!K43+'5C1U_AcadianaRen'!K43+'5C1I_LAKey'!K43+'5C1V_LafRen'!K43+'5C1O_Impact'!K43+'5C2_LAVCA'!K43+'5C1H_Southwest'!K43+'5C1G_JSClark'!K43+'5C1Y_GEOPrep'!K43+'5C1AI_Harmony'!K43+'5C1AJ_Athlos'!K43+'5C1AG_Collegiate'!K43+'5C1M_GEOMidCity'!K43+'5C1AK_NxtGen'!K43+'5C1AL_RedRiver'!K43+'5C1AM_Williams'!K43+'5C1AN_StLandry'!K43</f>
        <v>0</v>
      </c>
      <c r="L43" s="218">
        <f>'5C1B_DArbonne'!L43+'5C1A_Madison'!L43+'5C1C_IntlHigh'!L43+'5C3_UnvView'!L43+'5C1F_LCCharter'!L43+'5C1E_LFNO'!L43+'5C1D_NOMMA'!L43+'5C1AE_NobleMinds'!L43+'5C1J_JCFAEast'!L43+'5C1Q_Advantage'!L43+'5C1AF_JCFA-Laf'!L43+'5C1W_Willow'!L43+'5C1Z_LincolnPrep'!L43+'5C1R_Iberville'!L43+'5C1N_Delta'!L43+'5C1S_LCColPrep'!L43+'5C1T_Northeast'!L43+'5C1U_AcadianaRen'!L43+'5C1I_LAKey'!L43+'5C1V_LafRen'!L43+'5C1O_Impact'!L43+'5C2_LAVCA'!L43+'5C1H_Southwest'!L43+'5C1G_JSClark'!L43+'5C1Y_GEOPrep'!L43+'5C1AI_Harmony'!L43+'5C1AJ_Athlos'!L43+'5C1AG_Collegiate'!L43+'5C1M_GEOMidCity'!L43+'5C1AK_NxtGen'!L43+'5C1AL_RedRiver'!L43+'5C1AM_Williams'!L43+'5C1AN_StLandry'!L43</f>
        <v>0</v>
      </c>
      <c r="M43" s="216">
        <f>'9_Per Pupil Summary'!K42</f>
        <v>4704.449446051095</v>
      </c>
      <c r="N43" s="217">
        <f>'5C1B_DArbonne'!N43+'5C1A_Madison'!N43+'5C1C_IntlHigh'!N43+'5C3_UnvView'!N43+'5C1F_LCCharter'!N43+'5C1E_LFNO'!N43+'5C1D_NOMMA'!N43+'5C1AE_NobleMinds'!N43+'5C1J_JCFAEast'!N43+'5C1Q_Advantage'!N43+'5C1AF_JCFA-Laf'!N43+'5C1W_Willow'!N43+'5C1Z_LincolnPrep'!N43+'5C1R_Iberville'!N43+'5C1N_Delta'!N43+'5C1S_LCColPrep'!N43+'5C1T_Northeast'!N43+'5C1U_AcadianaRen'!N43+'5C1I_LAKey'!N43+'5C1V_LafRen'!N43+'5C1O_Impact'!N43+'5C2_LAVCA'!N43+'5C1H_Southwest'!N43+'5C1G_JSClark'!N43+'5C1Y_GEOPrep'!N43+'5C1AI_Harmony'!N43+'5C1AJ_Athlos'!N43+'5C1AG_Collegiate'!N43+'5C1M_GEOMidCity'!N43+'5C1AK_NxtGen'!N43+'5C1AL_RedRiver'!N43+'5C1AM_Williams'!N43+'5C1AN_StLandry'!N43</f>
        <v>0</v>
      </c>
      <c r="O43" s="218">
        <f>'5C1B_DArbonne'!O43+'5C1A_Madison'!O43+'5C1C_IntlHigh'!O43+'5C3_UnvView'!O43+'5C1F_LCCharter'!O43+'5C1E_LFNO'!O43+'5C1D_NOMMA'!O43+'5C1AE_NobleMinds'!O43+'5C1J_JCFAEast'!O43+'5C1Q_Advantage'!O43+'5C1AF_JCFA-Laf'!O43+'5C1W_Willow'!O43+'5C1Z_LincolnPrep'!O43+'5C1R_Iberville'!O43+'5C1N_Delta'!O43+'5C1S_LCColPrep'!O43+'5C1T_Northeast'!O43+'5C1U_AcadianaRen'!O43+'5C1I_LAKey'!O43+'5C1V_LafRen'!O43+'5C1O_Impact'!O43+'5C2_LAVCA'!O43+'5C1H_Southwest'!O43+'5C1G_JSClark'!O43+'5C1Y_GEOPrep'!O43+'5C1AI_Harmony'!O43+'5C1AJ_Athlos'!O43+'5C1AG_Collegiate'!O43+'5C1M_GEOMidCity'!O43+'5C1AK_NxtGen'!O43+'5C1AL_RedRiver'!O43+'5C1AM_Williams'!O43+'5C1AN_StLandry'!O43</f>
        <v>0</v>
      </c>
      <c r="P43" s="216">
        <f>'9_Per Pupil Summary'!L42</f>
        <v>1881.7797784204377</v>
      </c>
      <c r="Q43" s="217">
        <f>'5C1B_DArbonne'!Q43+'5C1A_Madison'!Q43+'5C1C_IntlHigh'!Q43+'5C3_UnvView'!Q43+'5C1F_LCCharter'!Q43+'5C1E_LFNO'!Q43+'5C1D_NOMMA'!Q43+'5C1AE_NobleMinds'!Q43+'5C1J_JCFAEast'!Q43+'5C1Q_Advantage'!Q43+'5C1AF_JCFA-Laf'!Q43+'5C1W_Willow'!Q43+'5C1Z_LincolnPrep'!Q43+'5C1R_Iberville'!Q43+'5C1N_Delta'!Q43+'5C1S_LCColPrep'!Q43+'5C1T_Northeast'!Q43+'5C1U_AcadianaRen'!Q43+'5C1I_LAKey'!Q43+'5C1V_LafRen'!Q43+'5C1O_Impact'!Q43+'5C2_LAVCA'!Q43+'5C1H_Southwest'!Q43+'5C1G_JSClark'!Q43+'5C1Y_GEOPrep'!Q43+'5C1AI_Harmony'!Q43+'5C1AJ_Athlos'!Q43+'5C1AG_Collegiate'!Q43+'5C1M_GEOMidCity'!Q43+'5C1AK_NxtGen'!Q43+'5C1AL_RedRiver'!Q43+'5C1AM_Williams'!Q43+'5C1AN_StLandry'!Q43</f>
        <v>0</v>
      </c>
      <c r="R43" s="219">
        <f>'5C1B_DArbonne'!R43+'5C1A_Madison'!R43+'5C1C_IntlHigh'!R43+'5C3_UnvView'!R43+'5C1F_LCCharter'!R43+'5C1E_LFNO'!R43+'5C1D_NOMMA'!R43+'5C1AE_NobleMinds'!R43+'5C1J_JCFAEast'!R43+'5C1Q_Advantage'!R43+'5C1AF_JCFA-Laf'!R43+'5C1W_Willow'!R43+'5C1Z_LincolnPrep'!R43+'5C1R_Iberville'!R43+'5C1N_Delta'!R43+'5C1S_LCColPrep'!R43+'5C1T_Northeast'!R43+'5C1U_AcadianaRen'!R43+'5C1I_LAKey'!R43+'5C1V_LafRen'!R43+'5C1O_Impact'!R43+'5C2_LAVCA'!R43+'5C1H_Southwest'!R43+'5C1G_JSClark'!R43+'5C1Y_GEOPrep'!R43+'5C1AI_Harmony'!R43+'5C1AJ_Athlos'!R43+'5C1AG_Collegiate'!R43+'5C1M_GEOMidCity'!R43+'5C1AK_NxtGen'!R43+'5C1AL_RedRiver'!R43+'5C1AM_Williams'!R43+'5C1AN_StLandry'!R43</f>
        <v>1050639</v>
      </c>
      <c r="S43" s="884">
        <f>'5C3_UnvView'!S43+'5C2_LAVCA'!S43</f>
        <v>101919</v>
      </c>
      <c r="T43" s="216">
        <f>'5C1B_DArbonne'!S43+'5C1A_Madison'!S43+'5C1C_IntlHigh'!S43+'5C3_UnvView'!T43+'5C1F_LCCharter'!S43+'5C1E_LFNO'!S43+'5C1D_NOMMA'!S43+'5C1AE_NobleMinds'!S43+'5C1J_JCFAEast'!S43+'5C1Q_Advantage'!S43+'5C1AF_JCFA-Laf'!S43+'5C1W_Willow'!S43+'5C1Z_LincolnPrep'!S43+'5C1R_Iberville'!S43+'5C1N_Delta'!S43+'5C1S_LCColPrep'!S43+'5C1T_Northeast'!S43+'5C1U_AcadianaRen'!S43+'5C1I_LAKey'!S43+'5C1V_LafRen'!S43+'5C1O_Impact'!S43+'5C2_LAVCA'!T43+'5C1H_Southwest'!S43+'5C1G_JSClark'!S43+'5C1Y_GEOPrep'!S43+'5C1AI_Harmony'!S43+'5C1AJ_Athlos'!S43+'5C1AG_Collegiate'!S43+'5C1M_GEOMidCity'!S43+'5C1AK_NxtGen'!S43+'5C1AL_RedRiver'!S43+'5C1AM_Williams'!S43+'5C1AN_StLandry'!S43</f>
        <v>-290057</v>
      </c>
      <c r="U43" s="216">
        <f>'5C1B_DArbonne'!T43+'5C1A_Madison'!T43+'5C1C_IntlHigh'!T43+'5C3_UnvView'!U43+'5C1F_LCCharter'!T43+'5C1E_LFNO'!T43+'5C1D_NOMMA'!T43+'5C1AE_NobleMinds'!T43+'5C1J_JCFAEast'!T43+'5C1Q_Advantage'!T43+'5C1AF_JCFA-Laf'!T43+'5C1W_Willow'!T43+'5C1Z_LincolnPrep'!T43+'5C1R_Iberville'!T43+'5C1N_Delta'!T43+'5C1S_LCColPrep'!T43+'5C1T_Northeast'!T43+'5C1U_AcadianaRen'!T43+'5C1I_LAKey'!T43+'5C1V_LafRen'!T43+'5C1O_Impact'!T43+'5C2_LAVCA'!U43+'5C1H_Southwest'!T43+'5C1G_JSClark'!T43+'5C1Y_GEOPrep'!T43+'5C1AI_Harmony'!T43+'5C1AJ_Athlos'!T43+'5C1AG_Collegiate'!T43+'5C1M_GEOMidCity'!T43+'5C1AK_NxtGen'!T43+'5C1AL_RedRiver'!T43+'5C1AM_Williams'!T43+'5C1AN_StLandry'!T43</f>
        <v>0</v>
      </c>
      <c r="V43" s="220">
        <f>'5C1B_DArbonne'!U43+'5C1A_Madison'!U43+'5C1C_IntlHigh'!U43+'5C3_UnvView'!V43+'5C1F_LCCharter'!U43+'5C1E_LFNO'!U43+'5C1D_NOMMA'!U43+'5C1AE_NobleMinds'!U43+'5C1J_JCFAEast'!U43+'5C1Q_Advantage'!U43+'5C1AF_JCFA-Laf'!U43+'5C1W_Willow'!U43+'5C1Z_LincolnPrep'!U43+'5C1R_Iberville'!U43+'5C1N_Delta'!U43+'5C1S_LCColPrep'!U43+'5C1T_Northeast'!U43+'5C1U_AcadianaRen'!U43+'5C1I_LAKey'!U43+'5C1V_LafRen'!U43+'5C1O_Impact'!U43+'5C2_LAVCA'!V43+'5C1H_Southwest'!U43+'5C1G_JSClark'!U43+'5C1Y_GEOPrep'!U43+'5C1AI_Harmony'!U43+'5C1AJ_Athlos'!U43+'5C1AG_Collegiate'!U43+'5C1M_GEOMidCity'!U43+'5C1AK_NxtGen'!U43+'5C1AL_RedRiver'!U43+'5C1AM_Williams'!U43+'5C1AN_StLandry'!U43</f>
        <v>0</v>
      </c>
      <c r="W43" s="219">
        <f>'5C1B_DArbonne'!V43+'5C1A_Madison'!V43+'5C1C_IntlHigh'!V43+'5C3_UnvView'!W43+'5C1F_LCCharter'!V43+'5C1E_LFNO'!V43+'5C1D_NOMMA'!V43+'5C1AE_NobleMinds'!V43+'5C1J_JCFAEast'!V43+'5C1Q_Advantage'!V43+'5C1AF_JCFA-Laf'!V43+'5C1W_Willow'!V43+'5C1Z_LincolnPrep'!V43+'5C1R_Iberville'!V43+'5C1N_Delta'!V43+'5C1S_LCColPrep'!V43+'5C1T_Northeast'!V43+'5C1U_AcadianaRen'!V43+'5C1I_LAKey'!V43+'5C1V_LafRen'!V43+'5C1O_Impact'!V43+'5C2_LAVCA'!W43+'5C1H_Southwest'!V43+'5C1G_JSClark'!V43+'5C1Y_GEOPrep'!V43+'5C1AI_Harmony'!V43+'5C1AJ_Athlos'!V43+'5C1AG_Collegiate'!V43+'5C1M_GEOMidCity'!V43+'5C1AK_NxtGen'!V43+'5C1AL_RedRiver'!V43+'5C1AM_Williams'!V43+'5C1AN_StLandry'!V43</f>
        <v>0</v>
      </c>
      <c r="X43" s="217">
        <f>'5C1B_DArbonne'!W43+'5C1A_Madison'!W43+'5C1C_IntlHigh'!W43+'5C3_UnvView'!X43+'5C1F_LCCharter'!W43+'5C1E_LFNO'!W43+'5C1D_NOMMA'!W43+'5C1AE_NobleMinds'!W43+'5C1J_JCFAEast'!W43+'5C1Q_Advantage'!W43+'5C1AF_JCFA-Laf'!W43+'5C1W_Willow'!W43+'5C1Z_LincolnPrep'!W43+'5C1R_Iberville'!W43+'5C1N_Delta'!W43+'5C1S_LCColPrep'!W43+'5C1T_Northeast'!W43+'5C1U_AcadianaRen'!W43+'5C1I_LAKey'!W43+'5C1V_LafRen'!W43+'5C1O_Impact'!W43+'5C2_LAVCA'!X43+'5C1H_Southwest'!W43+'5C1G_JSClark'!W43+'5C1Y_GEOPrep'!W43+'5C1AI_Harmony'!W43+'5C1AJ_Athlos'!W43+'5C1AG_Collegiate'!W43+'5C1M_GEOMidCity'!W43+'5C1AK_NxtGen'!W43+'5C1AL_RedRiver'!W43+'5C1AM_Williams'!W43+'5C1AN_StLandry'!W43</f>
        <v>0</v>
      </c>
      <c r="Y43" s="219">
        <f>'5C1B_DArbonne'!X43+'5C1A_Madison'!X43+'5C1C_IntlHigh'!X43+'5C3_UnvView'!Y43+'5C1F_LCCharter'!X43+'5C1E_LFNO'!X43+'5C1D_NOMMA'!X43+'5C1AE_NobleMinds'!X43+'5C1J_JCFAEast'!X43+'5C1Q_Advantage'!X43+'5C1AF_JCFA-Laf'!X43+'5C1W_Willow'!X43+'5C1Z_LincolnPrep'!X43+'5C1R_Iberville'!X43+'5C1N_Delta'!X43+'5C1S_LCColPrep'!X43+'5C1T_Northeast'!X43+'5C1U_AcadianaRen'!X43+'5C1I_LAKey'!X43+'5C1V_LafRen'!X43+'5C1O_Impact'!X43+'5C2_LAVCA'!Y43+'5C1H_Southwest'!X43+'5C1G_JSClark'!X43+'5C1Y_GEOPrep'!X43+'5C1AI_Harmony'!X43+'5C1AJ_Athlos'!X43+'5C1AG_Collegiate'!X43+'5C1M_GEOMidCity'!X43+'5C1AK_NxtGen'!X43+'5C1AL_RedRiver'!X43+'5C1AM_Williams'!X43+'5C1AN_StLandry'!X43</f>
        <v>0</v>
      </c>
      <c r="Z43" s="216">
        <f>'5C1B_DArbonne'!Y43+'5C1A_Madison'!Y43+'5C1C_IntlHigh'!Y43+'5C3_UnvView'!Z43+'5C1F_LCCharter'!Y43+'5C1E_LFNO'!Y43+'5C1D_NOMMA'!Y43+'5C1AE_NobleMinds'!Y43+'5C1J_JCFAEast'!Y43+'5C1Q_Advantage'!Y43+'5C1AF_JCFA-Laf'!Y43+'5C1W_Willow'!Y43+'5C1Z_LincolnPrep'!Y43+'5C1R_Iberville'!Y43+'5C1N_Delta'!Y43+'5C1S_LCColPrep'!Y43+'5C1T_Northeast'!Y43+'5C1U_AcadianaRen'!Y43+'5C1I_LAKey'!Y43+'5C1V_LafRen'!Y43+'5C1O_Impact'!Y43+'5C2_LAVCA'!Z43+'5C1H_Southwest'!Y43+'5C1G_JSClark'!Y43+'5C1Y_GEOPrep'!Y43+'5C1AI_Harmony'!Y43+'5C1AJ_Athlos'!Y43+'5C1AG_Collegiate'!Y43+'5C1M_GEOMidCity'!Y43+'5C1AK_NxtGen'!Y43+'5C1AL_RedRiver'!Y43+'5C1AM_Williams'!Y43+'5C1AN_StLandry'!Y43</f>
        <v>0</v>
      </c>
      <c r="AA43" s="219">
        <f>'5C1B_DArbonne'!Z43+'5C1A_Madison'!Z43+'5C1C_IntlHigh'!Z43+'5C3_UnvView'!AA43+'5C1F_LCCharter'!Z43+'5C1E_LFNO'!Z43+'5C1D_NOMMA'!Z43+'5C1AE_NobleMinds'!Z43+'5C1J_JCFAEast'!Z43+'5C1Q_Advantage'!Z43+'5C1AF_JCFA-Laf'!Z43+'5C1W_Willow'!Z43+'5C1Z_LincolnPrep'!Z43+'5C1R_Iberville'!Z43+'5C1N_Delta'!Z43+'5C1S_LCColPrep'!Z43+'5C1T_Northeast'!Z43+'5C1U_AcadianaRen'!Z43+'5C1I_LAKey'!Z43+'5C1V_LafRen'!Z43+'5C1O_Impact'!Z43+'5C2_LAVCA'!AA43+'5C1H_Southwest'!Z43+'5C1G_JSClark'!Z43+'5C1Y_GEOPrep'!Z43+'5C1AI_Harmony'!Z43+'5C1AJ_Athlos'!Z43+'5C1AG_Collegiate'!Z43+'5C1M_GEOMidCity'!Z43+'5C1AK_NxtGen'!Z43+'5C1AL_RedRiver'!Z43+'5C1AM_Williams'!Z43+'5C1AN_StLandry'!Z43</f>
        <v>0</v>
      </c>
      <c r="AB43" s="216">
        <f>'5C1B_DArbonne'!AA43+'5C1A_Madison'!AA43+'5C1C_IntlHigh'!AA43+'5C3_UnvView'!AB43+'5C1F_LCCharter'!AA43+'5C1E_LFNO'!AA43+'5C1D_NOMMA'!AA43+'5C1AE_NobleMinds'!AA43+'5C1J_JCFAEast'!AA43+'5C1Q_Advantage'!AA43+'5C1AF_JCFA-Laf'!AA43+'5C1W_Willow'!AA43+'5C1Z_LincolnPrep'!AA43+'5C1R_Iberville'!AA43+'5C1N_Delta'!AA43+'5C1S_LCColPrep'!AA43+'5C1T_Northeast'!AA43+'5C1U_AcadianaRen'!AA43+'5C1I_LAKey'!AA43+'5C1V_LafRen'!AA43+'5C1O_Impact'!AA43+'5C2_LAVCA'!AB43+'5C1H_Southwest'!AA43+'5C1G_JSClark'!AA43+'5C1Y_GEOPrep'!AA43+'5C1AI_Harmony'!AA43+'5C1AJ_Athlos'!AA43+'5C1AG_Collegiate'!AA43+'5C1M_GEOMidCity'!AA43+'5C1AK_NxtGen'!AA43+'5C1AL_RedRiver'!AA43+'5C1AM_Williams'!AA43+'5C1AN_StLandry'!AA43</f>
        <v>0</v>
      </c>
      <c r="AC43" s="216">
        <f>'5C1B_DArbonne'!AB43+'5C1A_Madison'!AB43+'5C1C_IntlHigh'!AB43+'5C3_UnvView'!AC43+'5C1F_LCCharter'!AB43+'5C1E_LFNO'!AB43+'5C1D_NOMMA'!AB43+'5C1AE_NobleMinds'!AB43+'5C1J_JCFAEast'!AB43+'5C1Q_Advantage'!AB43+'5C1AF_JCFA-Laf'!AB43+'5C1W_Willow'!AB43+'5C1Z_LincolnPrep'!AB43+'5C1R_Iberville'!AB43+'5C1N_Delta'!AB43+'5C1S_LCColPrep'!AB43+'5C1T_Northeast'!AB43+'5C1U_AcadianaRen'!AB43+'5C1I_LAKey'!AB43+'5C1V_LafRen'!AB43+'5C1O_Impact'!AB43+'5C2_LAVCA'!AC43+'5C1H_Southwest'!AB43+'5C1G_JSClark'!AB43+'5C1Y_GEOPrep'!AB43+'5C1AI_Harmony'!AB43+'5C1AJ_Athlos'!AB43+'5C1AG_Collegiate'!AB43+'5C1M_GEOMidCity'!AB43+'5C1AK_NxtGen'!AB43+'5C1AL_RedRiver'!AB43+'5C1AM_Williams'!AB43+'5C1AN_StLandry'!AB43</f>
        <v>0</v>
      </c>
      <c r="AD43" s="219">
        <f>'5C1B_DArbonne'!AC43+'5C1A_Madison'!AC43+'5C1C_IntlHigh'!AC43+'5C3_UnvView'!AD43+'5C1F_LCCharter'!AC43+'5C1E_LFNO'!AC43+'5C1D_NOMMA'!AC43+'5C1AE_NobleMinds'!AC43+'5C1J_JCFAEast'!AC43+'5C1Q_Advantage'!AC43+'5C1AF_JCFA-Laf'!AC43+'5C1W_Willow'!AC43+'5C1Z_LincolnPrep'!AC43+'5C1R_Iberville'!AC43+'5C1N_Delta'!AC43+'5C1S_LCColPrep'!AC43+'5C1T_Northeast'!AC43+'5C1U_AcadianaRen'!AC43+'5C1I_LAKey'!AC43+'5C1V_LafRen'!AC43+'5C1O_Impact'!AC43+'5C2_LAVCA'!AD43+'5C1H_Southwest'!AC43+'5C1G_JSClark'!AC43+'5C1Y_GEOPrep'!AC43+'5C1AI_Harmony'!AC43+'5C1AJ_Athlos'!AC43+'5C1AG_Collegiate'!AC43+'5C1M_GEOMidCity'!AC43+'5C1AK_NxtGen'!AC43+'5C1AL_RedRiver'!AC43+'5C1AM_Williams'!AC43+'5C1AN_StLandry'!AC43</f>
        <v>0</v>
      </c>
      <c r="AE43" s="222">
        <f>'5C1B_DArbonne'!AD43+'5C1A_Madison'!AD43+'5C1C_IntlHigh'!AD43+'5C3_UnvView'!AE43+'5C1F_LCCharter'!AD43+'5C1E_LFNO'!AD43+'5C1D_NOMMA'!AD43+'5C1AE_NobleMinds'!AD43+'5C1J_JCFAEast'!AD43+'5C1Q_Advantage'!AD43+'5C1AF_JCFA-Laf'!AD43+'5C1W_Willow'!AD43+'5C1Z_LincolnPrep'!AD43+'5C1R_Iberville'!AD43+'5C1N_Delta'!AD43+'5C1S_LCColPrep'!AD43+'5C1T_Northeast'!AD43+'5C1U_AcadianaRen'!AD43+'5C1I_LAKey'!AD43+'5C1V_LafRen'!AD43+'5C1O_Impact'!AD43+'5C2_LAVCA'!AE43+'5C1H_Southwest'!AD43+'5C1G_JSClark'!AD43+'5C1Y_GEOPrep'!AD43+'5C1AI_Harmony'!AD43+'5C1AJ_Athlos'!AD43+'5C1AG_Collegiate'!AD43+'5C1M_GEOMidCity'!AD43+'5C1AK_NxtGen'!AD43+'5C1AL_RedRiver'!AD43+'5C1AM_Williams'!AD43+'5C1AN_StLandry'!AD43</f>
        <v>0</v>
      </c>
      <c r="AF43" s="223">
        <f>'9_Per Pupil Summary'!N42</f>
        <v>4936</v>
      </c>
      <c r="AG43" s="224">
        <f>'5C1B_DArbonne'!AF43+'5C1A_Madison'!AF43+'5C1C_IntlHigh'!AF43+'5C3_UnvView'!AG43+'5C1F_LCCharter'!AF43+'5C1E_LFNO'!AF43+'5C1D_NOMMA'!AF43+'5C1AE_NobleMinds'!AF43+'5C1J_JCFAEast'!AF43+'5C1Q_Advantage'!AF43+'5C1AF_JCFA-Laf'!AF43+'5C1W_Willow'!AF43+'5C1Z_LincolnPrep'!AF43+'5C1R_Iberville'!AF43+'5C1N_Delta'!AF43+'5C1S_LCColPrep'!AF43+'5C1T_Northeast'!AF43+'5C1U_AcadianaRen'!AF43+'5C1I_LAKey'!AF43+'5C1V_LafRen'!AF43+'5C1O_Impact'!AF43+'5C2_LAVCA'!AG43+'5C1H_Southwest'!AF43+'5C1G_JSClark'!AF43+'5C1Y_GEOPrep'!AF43+'5C1AI_Harmony'!AF43+'5C1AJ_Athlos'!AF43+'5C1AG_Collegiate'!AF43+'5C1M_GEOMidCity'!AF43+'5C1AK_NxtGen'!AF43+'5C1AL_RedRiver'!AF43+'5C1AM_Williams'!AF43+'5C1AN_StLandry'!AF43</f>
        <v>0</v>
      </c>
      <c r="AH43" s="215">
        <f>'5C1B_DArbonne'!AG43+'5C1A_Madison'!AG43+'5C1C_IntlHigh'!AG43+'5C3_UnvView'!AH43+'5C1F_LCCharter'!AG43+'5C1E_LFNO'!AG43+'5C1D_NOMMA'!AG43+'5C1AE_NobleMinds'!AG43+'5C1J_JCFAEast'!AG43+'5C1Q_Advantage'!AG43+'5C1AF_JCFA-Laf'!AG43+'5C1W_Willow'!AG43+'5C1Z_LincolnPrep'!AG43+'5C1R_Iberville'!AG43+'5C1N_Delta'!AG43+'5C1S_LCColPrep'!AG43+'5C1T_Northeast'!AG43+'5C1U_AcadianaRen'!AG43+'5C1I_LAKey'!AG43+'5C1V_LafRen'!AG43+'5C1O_Impact'!AG43+'5C2_LAVCA'!AH43+'5C1H_Southwest'!AG43+'5C1G_JSClark'!AG43+'5C1Y_GEOPrep'!AG43+'5C1AI_Harmony'!AG43+'5C1AJ_Athlos'!AG43+'5C1AG_Collegiate'!AG43+'5C1M_GEOMidCity'!AG43+'5C1AK_NxtGen'!AG43+'5C1AL_RedRiver'!AG43+'5C1AM_Williams'!AG43+'5C1AN_StLandry'!AG43</f>
        <v>0</v>
      </c>
      <c r="AI43" s="223">
        <f>'5C1B_DArbonne'!AH43+'5C1A_Madison'!AH43+'5C1C_IntlHigh'!AH43+'5C3_UnvView'!AI43+'5C1F_LCCharter'!AH43+'5C1E_LFNO'!AH43+'5C1D_NOMMA'!AH43+'5C1AE_NobleMinds'!AH43+'5C1J_JCFAEast'!AH43+'5C1Q_Advantage'!AH43+'5C1AF_JCFA-Laf'!AH43+'5C1W_Willow'!AH43+'5C1Z_LincolnPrep'!AH43+'5C1R_Iberville'!AH43+'5C1N_Delta'!AH43+'5C1S_LCColPrep'!AH43+'5C1T_Northeast'!AH43+'5C1U_AcadianaRen'!AH43+'5C1I_LAKey'!AH43+'5C1V_LafRen'!AH43+'5C1O_Impact'!AH43+'5C2_LAVCA'!AI43+'5C1H_Southwest'!AH43+'5C1G_JSClark'!AH43+'5C1Y_GEOPrep'!AH43+'5C1AI_Harmony'!AH43+'5C1AJ_Athlos'!AH43+'5C1AG_Collegiate'!AH43+'5C1M_GEOMidCity'!AH43+'5C1AK_NxtGen'!AH43+'5C1AL_RedRiver'!AH43+'5C1AM_Williams'!AH43+'5C1AN_StLandry'!AH43</f>
        <v>0</v>
      </c>
      <c r="AJ43" s="215">
        <f>'5C1B_DArbonne'!AI43+'5C1A_Madison'!AI43+'5C1C_IntlHigh'!AI43+'5C3_UnvView'!AJ43+'5C1F_LCCharter'!AI43+'5C1E_LFNO'!AI43+'5C1D_NOMMA'!AI43+'5C1AE_NobleMinds'!AI43+'5C1J_JCFAEast'!AI43+'5C1Q_Advantage'!AI43+'5C1AF_JCFA-Laf'!AI43+'5C1W_Willow'!AI43+'5C1Z_LincolnPrep'!AI43+'5C1R_Iberville'!AI43+'5C1N_Delta'!AI43+'5C1S_LCColPrep'!AI43+'5C1T_Northeast'!AI43+'5C1U_AcadianaRen'!AI43+'5C1I_LAKey'!AI43+'5C1V_LafRen'!AI43+'5C1O_Impact'!AI43+'5C2_LAVCA'!AJ43+'5C1H_Southwest'!AI43+'5C1G_JSClark'!AI43+'5C1Y_GEOPrep'!AI43+'5C1AI_Harmony'!AI43+'5C1AJ_Athlos'!AI43+'5C1AG_Collegiate'!AI43+'5C1M_GEOMidCity'!AI43+'5C1AK_NxtGen'!AI43+'5C1AL_RedRiver'!AI43+'5C1AM_Williams'!AI43+'5C1AN_StLandry'!AI43</f>
        <v>0</v>
      </c>
      <c r="AK43" s="225">
        <f>'5C1B_DArbonne'!AJ43+'5C1A_Madison'!AJ43+'5C1C_IntlHigh'!AJ43+'5C3_UnvView'!AK43+'5C1F_LCCharter'!AJ43+'5C1E_LFNO'!AJ43+'5C1D_NOMMA'!AJ43+'5C1AE_NobleMinds'!AJ43+'5C1J_JCFAEast'!AJ43+'5C1Q_Advantage'!AJ43+'5C1AF_JCFA-Laf'!AJ43+'5C1W_Willow'!AJ43+'5C1Z_LincolnPrep'!AJ43+'5C1R_Iberville'!AJ43+'5C1N_Delta'!AJ43+'5C1S_LCColPrep'!AJ43+'5C1T_Northeast'!AJ43+'5C1U_AcadianaRen'!AJ43+'5C1I_LAKey'!AJ43+'5C1V_LafRen'!AJ43+'5C1O_Impact'!AJ43+'5C2_LAVCA'!AK43+'5C1H_Southwest'!AJ43+'5C1G_JSClark'!AJ43+'5C1Y_GEOPrep'!AJ43+'5C1AI_Harmony'!AJ43+'5C1AJ_Athlos'!AJ43+'5C1AG_Collegiate'!AJ43+'5C1M_GEOMidCity'!AJ43+'5C1AK_NxtGen'!AJ43+'5C1AL_RedRiver'!AJ43+'5C1AM_Williams'!AJ43+'5C1AN_StLandry'!AJ43</f>
        <v>0</v>
      </c>
      <c r="AL43" s="226">
        <f>'5C1B_DArbonne'!AK43+'5C1A_Madison'!AK43+'5C1C_IntlHigh'!AK43+'5C3_UnvView'!AL43+'5C1F_LCCharter'!AK43+'5C1E_LFNO'!AK43+'5C1D_NOMMA'!AK43+'5C1AE_NobleMinds'!AK43+'5C1J_JCFAEast'!AK43+'5C1Q_Advantage'!AK43+'5C1AF_JCFA-Laf'!AK43+'5C1W_Willow'!AK43+'5C1Z_LincolnPrep'!AK43+'5C1R_Iberville'!AK43+'5C1N_Delta'!AK43+'5C1S_LCColPrep'!AK43+'5C1T_Northeast'!AK43+'5C1U_AcadianaRen'!AK43+'5C1I_LAKey'!AK43+'5C1V_LafRen'!AK43+'5C1O_Impact'!AK43+'5C2_LAVCA'!AL43+'5C1H_Southwest'!AK43+'5C1G_JSClark'!AK43+'5C1Y_GEOPrep'!AK43+'5C1AI_Harmony'!AK43+'5C1AJ_Athlos'!AK43+'5C1AG_Collegiate'!AK43+'5C1M_GEOMidCity'!AK43+'5C1AK_NxtGen'!AK43+'5C1AL_RedRiver'!AK43+'5C1AM_Williams'!AK43+'5C1AN_StLandry'!AK43</f>
        <v>0</v>
      </c>
      <c r="AM43" s="224">
        <f>'5C1B_DArbonne'!AL43+'5C1A_Madison'!AL43+'5C1C_IntlHigh'!AL43+'5C3_UnvView'!AM43+'5C1F_LCCharter'!AL43+'5C1E_LFNO'!AL43+'5C1D_NOMMA'!AL43+'5C1AE_NobleMinds'!AL43+'5C1J_JCFAEast'!AL43+'5C1Q_Advantage'!AL43+'5C1AF_JCFA-Laf'!AL43+'5C1W_Willow'!AL43+'5C1Z_LincolnPrep'!AL43+'5C1R_Iberville'!AL43+'5C1N_Delta'!AL43+'5C1S_LCColPrep'!AL43+'5C1T_Northeast'!AL43+'5C1U_AcadianaRen'!AL43+'5C1I_LAKey'!AL43+'5C1V_LafRen'!AL43+'5C1O_Impact'!AL43+'5C2_LAVCA'!AM43+'5C1H_Southwest'!AL43+'5C1G_JSClark'!AL43+'5C1Y_GEOPrep'!AL43+'5C1AI_Harmony'!AL43+'5C1AJ_Athlos'!AL43+'5C1AG_Collegiate'!AL43+'5C1M_GEOMidCity'!AL43+'5C1AK_NxtGen'!AL43+'5C1AL_RedRiver'!AL43+'5C1AM_Williams'!AL43+'5C1AN_StLandry'!AL43</f>
        <v>554808</v>
      </c>
      <c r="AN43" s="227">
        <f>'5C1B_DArbonne'!AM43+'5C1A_Madison'!AM43+'5C1C_IntlHigh'!AM43+'5C3_UnvView'!AN43+'5C1F_LCCharter'!AM43+'5C1E_LFNO'!AM43+'5C1D_NOMMA'!AM43+'5C1AE_NobleMinds'!AM43+'5C1J_JCFAEast'!AM43+'5C1Q_Advantage'!AM43+'5C1AF_JCFA-Laf'!AM43+'5C1W_Willow'!AM43+'5C1Z_LincolnPrep'!AM43+'5C1R_Iberville'!AM43+'5C1N_Delta'!AM43+'5C1S_LCColPrep'!AM43+'5C1T_Northeast'!AM43+'5C1U_AcadianaRen'!AM43+'5C1I_LAKey'!AM43+'5C1V_LafRen'!AM43+'5C1O_Impact'!AM43+'5C2_LAVCA'!AN43+'5C1H_Southwest'!AM43+'5C1G_JSClark'!AM43+'5C1Y_GEOPrep'!AM43+'5C1AI_Harmony'!AM43+'5C1AJ_Athlos'!AM43+'5C1AG_Collegiate'!AM43+'5C1M_GEOMidCity'!AM43+'5C1AK_NxtGen'!AM43+'5C1AL_RedRiver'!AM43+'5C1AM_Williams'!AM43+'5C1AN_StLandry'!AM43</f>
        <v>-1178</v>
      </c>
      <c r="AO43" s="224">
        <f>'5C1B_DArbonne'!AN43+'5C1A_Madison'!AN43+'5C1C_IntlHigh'!AN43+'5C3_UnvView'!AO43+'5C1F_LCCharter'!AN43+'5C1E_LFNO'!AN43+'5C1D_NOMMA'!AN43+'5C1AE_NobleMinds'!AN43+'5C1J_JCFAEast'!AN43+'5C1Q_Advantage'!AN43+'5C1AF_JCFA-Laf'!AN43+'5C1W_Willow'!AN43+'5C1Z_LincolnPrep'!AN43+'5C1R_Iberville'!AN43+'5C1N_Delta'!AN43+'5C1S_LCColPrep'!AN43+'5C1T_Northeast'!AN43+'5C1U_AcadianaRen'!AN43+'5C1I_LAKey'!AN43+'5C1V_LafRen'!AN43+'5C1O_Impact'!AN43+'5C2_LAVCA'!AO43+'5C1H_Southwest'!AN43+'5C1G_JSClark'!AN43+'5C1Y_GEOPrep'!AN43+'5C1AI_Harmony'!AN43+'5C1AJ_Athlos'!AN43+'5C1AG_Collegiate'!AN43+'5C1M_GEOMidCity'!AN43+'5C1AK_NxtGen'!AN43+'5C1AL_RedRiver'!AN43+'5C1AM_Williams'!AN43+'5C1AN_StLandry'!AN43</f>
        <v>0</v>
      </c>
      <c r="AP43" s="225">
        <f>'5C1B_DArbonne'!AO43+'5C1A_Madison'!AO43+'5C1C_IntlHigh'!AO43+'5C3_UnvView'!AP43+'5C1F_LCCharter'!AO43+'5C1E_LFNO'!AO43+'5C1D_NOMMA'!AO43+'5C1AE_NobleMinds'!AO43+'5C1J_JCFAEast'!AO43+'5C1Q_Advantage'!AO43+'5C1AF_JCFA-Laf'!AO43+'5C1W_Willow'!AO43+'5C1Z_LincolnPrep'!AO43+'5C1R_Iberville'!AO43+'5C1N_Delta'!AO43+'5C1S_LCColPrep'!AO43+'5C1T_Northeast'!AO43+'5C1U_AcadianaRen'!AO43+'5C1I_LAKey'!AO43+'5C1V_LafRen'!AO43+'5C1O_Impact'!AO43+'5C2_LAVCA'!AP43+'5C1H_Southwest'!AO43+'5C1G_JSClark'!AO43+'5C1Y_GEOPrep'!AO43+'5C1AI_Harmony'!AO43+'5C1AJ_Athlos'!AO43+'5C1AG_Collegiate'!AO43+'5C1M_GEOMidCity'!AO43+'5C1AK_NxtGen'!AO43+'5C1AL_RedRiver'!AO43+'5C1AM_Williams'!AO43+'5C1AN_StLandry'!AO43</f>
        <v>0</v>
      </c>
      <c r="AQ43" s="224">
        <f>'5C1B_DArbonne'!AP43+'5C1A_Madison'!AP43+'5C1C_IntlHigh'!AP43+'5C3_UnvView'!AQ43+'5C1F_LCCharter'!AP43+'5C1E_LFNO'!AP43+'5C1D_NOMMA'!AP43+'5C1AE_NobleMinds'!AP43+'5C1J_JCFAEast'!AP43+'5C1Q_Advantage'!AP43+'5C1AF_JCFA-Laf'!AP43+'5C1W_Willow'!AP43+'5C1Z_LincolnPrep'!AP43+'5C1R_Iberville'!AP43+'5C1N_Delta'!AP43+'5C1S_LCColPrep'!AP43+'5C1T_Northeast'!AP43+'5C1U_AcadianaRen'!AP43+'5C1I_LAKey'!AP43+'5C1V_LafRen'!AP43+'5C1O_Impact'!AP43+'5C2_LAVCA'!AQ43+'5C1H_Southwest'!AP43+'5C1G_JSClark'!AP43+'5C1Y_GEOPrep'!AP43+'5C1AI_Harmony'!AP43+'5C1AJ_Athlos'!AP43+'5C1AG_Collegiate'!AP43+'5C1M_GEOMidCity'!AP43+'5C1AK_NxtGen'!AP43+'5C1AL_RedRiver'!AP43+'5C1AM_Williams'!AP43+'5C1AN_StLandry'!AP43</f>
        <v>469718</v>
      </c>
      <c r="AR43" s="225">
        <f>'5C1B_DArbonne'!AQ43+'5C1A_Madison'!AQ43+'5C1C_IntlHigh'!AQ43+'5C3_UnvView'!AR43+'5C1F_LCCharter'!AQ43+'5C1E_LFNO'!AQ43+'5C1D_NOMMA'!AQ43+'5C1AE_NobleMinds'!AQ43+'5C1J_JCFAEast'!AQ43+'5C1Q_Advantage'!AQ43+'5C1AF_JCFA-Laf'!AQ43+'5C1W_Willow'!AQ43+'5C1Z_LincolnPrep'!AQ43+'5C1R_Iberville'!AQ43+'5C1N_Delta'!AQ43+'5C1S_LCColPrep'!AQ43+'5C1T_Northeast'!AQ43+'5C1U_AcadianaRen'!AQ43+'5C1I_LAKey'!AQ43+'5C1V_LafRen'!AQ43+'5C1O_Impact'!AQ43+'5C2_LAVCA'!AR43+'5C1H_Southwest'!AQ43+'5C1G_JSClark'!AQ43+'5C1Y_GEOPrep'!AQ43+'5C1AI_Harmony'!AQ43+'5C1AJ_Athlos'!AQ43+'5C1AG_Collegiate'!AQ43+'5C1M_GEOMidCity'!AQ43+'5C1AK_NxtGen'!AQ43+'5C1AL_RedRiver'!AQ43+'5C1AM_Williams'!AQ43+'5C1AN_StLandry'!AQ43</f>
        <v>0</v>
      </c>
      <c r="AS43" s="225">
        <f>'5C1B_DArbonne'!AR43+'5C1A_Madison'!AR43+'5C1C_IntlHigh'!AR43+'5C3_UnvView'!AS43+'5C1F_LCCharter'!AR43+'5C1E_LFNO'!AR43+'5C1D_NOMMA'!AR43+'5C1AE_NobleMinds'!AR43+'5C1J_JCFAEast'!AR43+'5C1Q_Advantage'!AR43+'5C1AF_JCFA-Laf'!AR43+'5C1W_Willow'!AR43+'5C1Z_LincolnPrep'!AR43+'5C1R_Iberville'!AR43+'5C1N_Delta'!AR43+'5C1S_LCColPrep'!AR43+'5C1T_Northeast'!AR43+'5C1U_AcadianaRen'!AR43+'5C1I_LAKey'!AR43+'5C1V_LafRen'!AR43+'5C1O_Impact'!AR43+'5C2_LAVCA'!AS43+'5C1H_Southwest'!AR43+'5C1G_JSClark'!AR43+'5C1Y_GEOPrep'!AR43+'5C1AI_Harmony'!AR43+'5C1AJ_Athlos'!AR43+'5C1AG_Collegiate'!AR43+'5C1M_GEOMidCity'!AR43+'5C1AK_NxtGen'!AR43+'5C1AL_RedRiver'!AR43+'5C1AM_Williams'!AR43+'5C1AN_StLandry'!AR43</f>
        <v>0</v>
      </c>
      <c r="AT43" s="224">
        <f>'5C1B_DArbonne'!AS43+'5C1A_Madison'!AS43+'5C1C_IntlHigh'!AS43+'5C3_UnvView'!AT43+'5C1F_LCCharter'!AS43+'5C1E_LFNO'!AS43+'5C1D_NOMMA'!AS43+'5C1AE_NobleMinds'!AS43+'5C1J_JCFAEast'!AS43+'5C1Q_Advantage'!AS43+'5C1AF_JCFA-Laf'!AS43+'5C1W_Willow'!AS43+'5C1Z_LincolnPrep'!AS43+'5C1R_Iberville'!AS43+'5C1N_Delta'!AS43+'5C1S_LCColPrep'!AS43+'5C1T_Northeast'!AS43+'5C1U_AcadianaRen'!AS43+'5C1I_LAKey'!AS43+'5C1V_LafRen'!AS43+'5C1O_Impact'!AS43+'5C2_LAVCA'!AT43+'5C1H_Southwest'!AS43+'5C1G_JSClark'!AS43+'5C1Y_GEOPrep'!AS43+'5C1AI_Harmony'!AS43+'5C1AJ_Athlos'!AS43+'5C1AG_Collegiate'!AS43+'5C1M_GEOMidCity'!AS43+'5C1AK_NxtGen'!AS43+'5C1AL_RedRiver'!AS43+'5C1AM_Williams'!AS43+'5C1AN_StLandry'!AS43</f>
        <v>21025</v>
      </c>
      <c r="AU43" s="802">
        <f t="shared" si="2"/>
        <v>469718</v>
      </c>
      <c r="AV43" s="803">
        <f t="shared" si="3"/>
        <v>21025</v>
      </c>
      <c r="AW43" s="217">
        <f>'5C1B_DArbonne'!AV43+'5C1A_Madison'!AV43+'5C1C_IntlHigh'!AV43+'5C3_UnvView'!AW43+'5C1F_LCCharter'!AV43+'5C1E_LFNO'!AV43+'5C1D_NOMMA'!AV43+'5C1AE_NobleMinds'!AV43+'5C1J_JCFAEast'!AV43+'5C1Q_Advantage'!AV43+'5C1AF_JCFA-Laf'!AV43+'5C1W_Willow'!AV43+'5C1Z_LincolnPrep'!AV43+'5C1R_Iberville'!AV43+'5C1N_Delta'!AV43+'5C1S_LCColPrep'!AV43+'5C1T_Northeast'!AV43+'5C1U_AcadianaRen'!AV43+'5C1I_LAKey'!AV43+'5C1V_LafRen'!AV43+'5C1O_Impact'!AV43+'5C2_LAVCA'!AW43+'5C1H_Southwest'!AV43+'5C1G_JSClark'!AV43+'5C1Y_GEOPrep'!AV43+'5C1AI_Harmony'!AV43+'5C1AJ_Athlos'!AV43+'5C1AG_Collegiate'!AV43+'5C1M_GEOMidCity'!AV43+'5C1AK_NxtGen'!AV43+'5C1AL_RedRiver'!AV43+'5C1AM_Williams'!AV43+'5C1AN_StLandry'!AV43</f>
        <v>1388</v>
      </c>
      <c r="AX43" s="217"/>
      <c r="AY43" s="217">
        <f t="shared" si="4"/>
        <v>1388</v>
      </c>
    </row>
    <row r="44" spans="1:51" ht="16.149999999999999" customHeight="1" x14ac:dyDescent="0.2">
      <c r="A44" s="421">
        <v>38</v>
      </c>
      <c r="B44" s="214" t="s">
        <v>42</v>
      </c>
      <c r="C44" s="215">
        <f>'5C1B_DArbonne'!C44+'5C1A_Madison'!C44+'5C1C_IntlHigh'!C44+'5C3_UnvView'!C44+'5C1F_LCCharter'!C44+'5C1E_LFNO'!C44+'5C1D_NOMMA'!C44+'5C1AE_NobleMinds'!C44+'5C1J_JCFAEast'!C44+'5C1Q_Advantage'!C44+'5C1AF_JCFA-Laf'!C44+'5C1W_Willow'!C44+'5C1Z_LincolnPrep'!C44+'5C1R_Iberville'!C44+'5C1N_Delta'!C44+'5C1S_LCColPrep'!C44+'5C1T_Northeast'!C44+'5C1U_AcadianaRen'!C44+'5C1I_LAKey'!C44+'5C1V_LafRen'!C44+'5C1O_Impact'!C44+'5C2_LAVCA'!C44+'5C1H_Southwest'!C44+'5C1G_JSClark'!C44+'5C1Y_GEOPrep'!C44+'5C1AI_Harmony'!C44+'5C1AJ_Athlos'!C44+'5C1AG_Collegiate'!C44+'5C1M_GEOMidCity'!C44+'5C1AK_NxtGen'!C44+'5C1AL_RedRiver'!C44+'5C1AM_Williams'!C44+'5C1AN_StLandry'!C44</f>
        <v>0</v>
      </c>
      <c r="D44" s="216">
        <f>'9_Per Pupil Summary'!H43</f>
        <v>2264.2070139032244</v>
      </c>
      <c r="E44" s="217">
        <f>'5C1B_DArbonne'!E44+'5C1A_Madison'!E44+'5C1C_IntlHigh'!E44+'5C3_UnvView'!E44+'5C1F_LCCharter'!E44+'5C1E_LFNO'!E44+'5C1D_NOMMA'!E44+'5C1AE_NobleMinds'!E44+'5C1J_JCFAEast'!E44+'5C1Q_Advantage'!E44+'5C1AF_JCFA-Laf'!E44+'5C1W_Willow'!E44+'5C1Z_LincolnPrep'!E44+'5C1R_Iberville'!E44+'5C1N_Delta'!E44+'5C1S_LCColPrep'!E44+'5C1T_Northeast'!E44+'5C1U_AcadianaRen'!E44+'5C1I_LAKey'!E44+'5C1V_LafRen'!E44+'5C1O_Impact'!E44+'5C2_LAVCA'!E44+'5C1H_Southwest'!E44+'5C1G_JSClark'!E44+'5C1Y_GEOPrep'!E44+'5C1AI_Harmony'!E44+'5C1AJ_Athlos'!E44+'5C1AG_Collegiate'!E44+'5C1M_GEOMidCity'!E44+'5C1AK_NxtGen'!E44+'5C1AL_RedRiver'!E44+'5C1AM_Williams'!E44+'5C1AN_StLandry'!E44</f>
        <v>0</v>
      </c>
      <c r="F44" s="218">
        <f>'5C1B_DArbonne'!F44+'5C1A_Madison'!F44+'5C1C_IntlHigh'!F44+'5C3_UnvView'!F44+'5C1F_LCCharter'!F44+'5C1E_LFNO'!F44+'5C1D_NOMMA'!F44+'5C1AE_NobleMinds'!F44+'5C1J_JCFAEast'!F44+'5C1Q_Advantage'!F44+'5C1AF_JCFA-Laf'!F44+'5C1W_Willow'!F44+'5C1Z_LincolnPrep'!F44+'5C1R_Iberville'!F44+'5C1N_Delta'!F44+'5C1S_LCColPrep'!F44+'5C1T_Northeast'!F44+'5C1U_AcadianaRen'!F44+'5C1I_LAKey'!F44+'5C1V_LafRen'!F44+'5C1O_Impact'!F44+'5C2_LAVCA'!F44+'5C1H_Southwest'!F44+'5C1G_JSClark'!F44+'5C1Y_GEOPrep'!F44+'5C1AI_Harmony'!F44+'5C1AJ_Athlos'!F44+'5C1AG_Collegiate'!F44+'5C1M_GEOMidCity'!F44+'5C1AK_NxtGen'!F44+'5C1AL_RedRiver'!F44+'5C1AM_Williams'!F44+'5C1AN_StLandry'!F44</f>
        <v>0</v>
      </c>
      <c r="G44" s="216">
        <f>'9_Per Pupil Summary'!I43</f>
        <v>220.82499276969199</v>
      </c>
      <c r="H44" s="217">
        <f>'5C1B_DArbonne'!H44+'5C1A_Madison'!H44+'5C1C_IntlHigh'!H44+'5C3_UnvView'!H44+'5C1F_LCCharter'!H44+'5C1E_LFNO'!H44+'5C1D_NOMMA'!H44+'5C1AE_NobleMinds'!H44+'5C1J_JCFAEast'!H44+'5C1Q_Advantage'!H44+'5C1AF_JCFA-Laf'!H44+'5C1W_Willow'!H44+'5C1Z_LincolnPrep'!H44+'5C1R_Iberville'!H44+'5C1N_Delta'!H44+'5C1S_LCColPrep'!H44+'5C1T_Northeast'!H44+'5C1U_AcadianaRen'!H44+'5C1I_LAKey'!H44+'5C1V_LafRen'!H44+'5C1O_Impact'!H44+'5C2_LAVCA'!H44+'5C1H_Southwest'!H44+'5C1G_JSClark'!H44+'5C1Y_GEOPrep'!H44+'5C1AI_Harmony'!H44+'5C1AJ_Athlos'!H44+'5C1AG_Collegiate'!H44+'5C1M_GEOMidCity'!H44+'5C1AK_NxtGen'!H44+'5C1AL_RedRiver'!H44+'5C1AM_Williams'!H44+'5C1AN_StLandry'!H44</f>
        <v>0</v>
      </c>
      <c r="I44" s="218">
        <f>'5C1B_DArbonne'!I44+'5C1A_Madison'!I44+'5C1C_IntlHigh'!I44+'5C3_UnvView'!I44+'5C1F_LCCharter'!I44+'5C1E_LFNO'!I44+'5C1D_NOMMA'!I44+'5C1AE_NobleMinds'!I44+'5C1J_JCFAEast'!I44+'5C1Q_Advantage'!I44+'5C1AF_JCFA-Laf'!I44+'5C1W_Willow'!I44+'5C1Z_LincolnPrep'!I44+'5C1R_Iberville'!I44+'5C1N_Delta'!I44+'5C1S_LCColPrep'!I44+'5C1T_Northeast'!I44+'5C1U_AcadianaRen'!I44+'5C1I_LAKey'!I44+'5C1V_LafRen'!I44+'5C1O_Impact'!I44+'5C2_LAVCA'!I44+'5C1H_Southwest'!I44+'5C1G_JSClark'!I44+'5C1Y_GEOPrep'!I44+'5C1AI_Harmony'!I44+'5C1AJ_Athlos'!I44+'5C1AG_Collegiate'!I44+'5C1M_GEOMidCity'!I44+'5C1AK_NxtGen'!I44+'5C1AL_RedRiver'!I44+'5C1AM_Williams'!I44+'5C1AN_StLandry'!I44</f>
        <v>0</v>
      </c>
      <c r="J44" s="216">
        <f>'9_Per Pupil Summary'!J43</f>
        <v>60.224998028097815</v>
      </c>
      <c r="K44" s="217">
        <f>'5C1B_DArbonne'!K44+'5C1A_Madison'!K44+'5C1C_IntlHigh'!K44+'5C3_UnvView'!K44+'5C1F_LCCharter'!K44+'5C1E_LFNO'!K44+'5C1D_NOMMA'!K44+'5C1AE_NobleMinds'!K44+'5C1J_JCFAEast'!K44+'5C1Q_Advantage'!K44+'5C1AF_JCFA-Laf'!K44+'5C1W_Willow'!K44+'5C1Z_LincolnPrep'!K44+'5C1R_Iberville'!K44+'5C1N_Delta'!K44+'5C1S_LCColPrep'!K44+'5C1T_Northeast'!K44+'5C1U_AcadianaRen'!K44+'5C1I_LAKey'!K44+'5C1V_LafRen'!K44+'5C1O_Impact'!K44+'5C2_LAVCA'!K44+'5C1H_Southwest'!K44+'5C1G_JSClark'!K44+'5C1Y_GEOPrep'!K44+'5C1AI_Harmony'!K44+'5C1AJ_Athlos'!K44+'5C1AG_Collegiate'!K44+'5C1M_GEOMidCity'!K44+'5C1AK_NxtGen'!K44+'5C1AL_RedRiver'!K44+'5C1AM_Williams'!K44+'5C1AN_StLandry'!K44</f>
        <v>0</v>
      </c>
      <c r="L44" s="218">
        <f>'5C1B_DArbonne'!L44+'5C1A_Madison'!L44+'5C1C_IntlHigh'!L44+'5C3_UnvView'!L44+'5C1F_LCCharter'!L44+'5C1E_LFNO'!L44+'5C1D_NOMMA'!L44+'5C1AE_NobleMinds'!L44+'5C1J_JCFAEast'!L44+'5C1Q_Advantage'!L44+'5C1AF_JCFA-Laf'!L44+'5C1W_Willow'!L44+'5C1Z_LincolnPrep'!L44+'5C1R_Iberville'!L44+'5C1N_Delta'!L44+'5C1S_LCColPrep'!L44+'5C1T_Northeast'!L44+'5C1U_AcadianaRen'!L44+'5C1I_LAKey'!L44+'5C1V_LafRen'!L44+'5C1O_Impact'!L44+'5C2_LAVCA'!L44+'5C1H_Southwest'!L44+'5C1G_JSClark'!L44+'5C1Y_GEOPrep'!L44+'5C1AI_Harmony'!L44+'5C1AJ_Athlos'!L44+'5C1AG_Collegiate'!L44+'5C1M_GEOMidCity'!L44+'5C1AK_NxtGen'!L44+'5C1AL_RedRiver'!L44+'5C1AM_Williams'!L44+'5C1AN_StLandry'!L44</f>
        <v>0</v>
      </c>
      <c r="M44" s="216">
        <f>'9_Per Pupil Summary'!K43</f>
        <v>1505.6249507024456</v>
      </c>
      <c r="N44" s="217">
        <f>'5C1B_DArbonne'!N44+'5C1A_Madison'!N44+'5C1C_IntlHigh'!N44+'5C3_UnvView'!N44+'5C1F_LCCharter'!N44+'5C1E_LFNO'!N44+'5C1D_NOMMA'!N44+'5C1AE_NobleMinds'!N44+'5C1J_JCFAEast'!N44+'5C1Q_Advantage'!N44+'5C1AF_JCFA-Laf'!N44+'5C1W_Willow'!N44+'5C1Z_LincolnPrep'!N44+'5C1R_Iberville'!N44+'5C1N_Delta'!N44+'5C1S_LCColPrep'!N44+'5C1T_Northeast'!N44+'5C1U_AcadianaRen'!N44+'5C1I_LAKey'!N44+'5C1V_LafRen'!N44+'5C1O_Impact'!N44+'5C2_LAVCA'!N44+'5C1H_Southwest'!N44+'5C1G_JSClark'!N44+'5C1Y_GEOPrep'!N44+'5C1AI_Harmony'!N44+'5C1AJ_Athlos'!N44+'5C1AG_Collegiate'!N44+'5C1M_GEOMidCity'!N44+'5C1AK_NxtGen'!N44+'5C1AL_RedRiver'!N44+'5C1AM_Williams'!N44+'5C1AN_StLandry'!N44</f>
        <v>0</v>
      </c>
      <c r="O44" s="218">
        <f>'5C1B_DArbonne'!O44+'5C1A_Madison'!O44+'5C1C_IntlHigh'!O44+'5C3_UnvView'!O44+'5C1F_LCCharter'!O44+'5C1E_LFNO'!O44+'5C1D_NOMMA'!O44+'5C1AE_NobleMinds'!O44+'5C1J_JCFAEast'!O44+'5C1Q_Advantage'!O44+'5C1AF_JCFA-Laf'!O44+'5C1W_Willow'!O44+'5C1Z_LincolnPrep'!O44+'5C1R_Iberville'!O44+'5C1N_Delta'!O44+'5C1S_LCColPrep'!O44+'5C1T_Northeast'!O44+'5C1U_AcadianaRen'!O44+'5C1I_LAKey'!O44+'5C1V_LafRen'!O44+'5C1O_Impact'!O44+'5C2_LAVCA'!O44+'5C1H_Southwest'!O44+'5C1G_JSClark'!O44+'5C1Y_GEOPrep'!O44+'5C1AI_Harmony'!O44+'5C1AJ_Athlos'!O44+'5C1AG_Collegiate'!O44+'5C1M_GEOMidCity'!O44+'5C1AK_NxtGen'!O44+'5C1AL_RedRiver'!O44+'5C1AM_Williams'!O44+'5C1AN_StLandry'!O44</f>
        <v>0</v>
      </c>
      <c r="P44" s="216">
        <f>'9_Per Pupil Summary'!L43</f>
        <v>602.24998028097821</v>
      </c>
      <c r="Q44" s="217">
        <f>'5C1B_DArbonne'!Q44+'5C1A_Madison'!Q44+'5C1C_IntlHigh'!Q44+'5C3_UnvView'!Q44+'5C1F_LCCharter'!Q44+'5C1E_LFNO'!Q44+'5C1D_NOMMA'!Q44+'5C1AE_NobleMinds'!Q44+'5C1J_JCFAEast'!Q44+'5C1Q_Advantage'!Q44+'5C1AF_JCFA-Laf'!Q44+'5C1W_Willow'!Q44+'5C1Z_LincolnPrep'!Q44+'5C1R_Iberville'!Q44+'5C1N_Delta'!Q44+'5C1S_LCColPrep'!Q44+'5C1T_Northeast'!Q44+'5C1U_AcadianaRen'!Q44+'5C1I_LAKey'!Q44+'5C1V_LafRen'!Q44+'5C1O_Impact'!Q44+'5C2_LAVCA'!Q44+'5C1H_Southwest'!Q44+'5C1G_JSClark'!Q44+'5C1Y_GEOPrep'!Q44+'5C1AI_Harmony'!Q44+'5C1AJ_Athlos'!Q44+'5C1AG_Collegiate'!Q44+'5C1M_GEOMidCity'!Q44+'5C1AK_NxtGen'!Q44+'5C1AL_RedRiver'!Q44+'5C1AM_Williams'!Q44+'5C1AN_StLandry'!Q44</f>
        <v>0</v>
      </c>
      <c r="R44" s="219">
        <f>'5C1B_DArbonne'!R44+'5C1A_Madison'!R44+'5C1C_IntlHigh'!R44+'5C3_UnvView'!R44+'5C1F_LCCharter'!R44+'5C1E_LFNO'!R44+'5C1D_NOMMA'!R44+'5C1AE_NobleMinds'!R44+'5C1J_JCFAEast'!R44+'5C1Q_Advantage'!R44+'5C1AF_JCFA-Laf'!R44+'5C1W_Willow'!R44+'5C1Z_LincolnPrep'!R44+'5C1R_Iberville'!R44+'5C1N_Delta'!R44+'5C1S_LCColPrep'!R44+'5C1T_Northeast'!R44+'5C1U_AcadianaRen'!R44+'5C1I_LAKey'!R44+'5C1V_LafRen'!R44+'5C1O_Impact'!R44+'5C2_LAVCA'!R44+'5C1H_Southwest'!R44+'5C1G_JSClark'!R44+'5C1Y_GEOPrep'!R44+'5C1AI_Harmony'!R44+'5C1AJ_Athlos'!R44+'5C1AG_Collegiate'!R44+'5C1M_GEOMidCity'!R44+'5C1AK_NxtGen'!R44+'5C1AL_RedRiver'!R44+'5C1AM_Williams'!R44+'5C1AN_StLandry'!R44</f>
        <v>126334</v>
      </c>
      <c r="S44" s="884">
        <f>'5C3_UnvView'!S44+'5C2_LAVCA'!S44</f>
        <v>6103</v>
      </c>
      <c r="T44" s="216">
        <f>'5C1B_DArbonne'!S44+'5C1A_Madison'!S44+'5C1C_IntlHigh'!S44+'5C3_UnvView'!T44+'5C1F_LCCharter'!S44+'5C1E_LFNO'!S44+'5C1D_NOMMA'!S44+'5C1AE_NobleMinds'!S44+'5C1J_JCFAEast'!S44+'5C1Q_Advantage'!S44+'5C1AF_JCFA-Laf'!S44+'5C1W_Willow'!S44+'5C1Z_LincolnPrep'!S44+'5C1R_Iberville'!S44+'5C1N_Delta'!S44+'5C1S_LCColPrep'!S44+'5C1T_Northeast'!S44+'5C1U_AcadianaRen'!S44+'5C1I_LAKey'!S44+'5C1V_LafRen'!S44+'5C1O_Impact'!S44+'5C2_LAVCA'!T44+'5C1H_Southwest'!S44+'5C1G_JSClark'!S44+'5C1Y_GEOPrep'!S44+'5C1AI_Harmony'!S44+'5C1AJ_Athlos'!S44+'5C1AG_Collegiate'!S44+'5C1M_GEOMidCity'!S44+'5C1AK_NxtGen'!S44+'5C1AL_RedRiver'!S44+'5C1AM_Williams'!S44+'5C1AN_StLandry'!S44</f>
        <v>7310</v>
      </c>
      <c r="U44" s="216">
        <f>'5C1B_DArbonne'!T44+'5C1A_Madison'!T44+'5C1C_IntlHigh'!T44+'5C3_UnvView'!U44+'5C1F_LCCharter'!T44+'5C1E_LFNO'!T44+'5C1D_NOMMA'!T44+'5C1AE_NobleMinds'!T44+'5C1J_JCFAEast'!T44+'5C1Q_Advantage'!T44+'5C1AF_JCFA-Laf'!T44+'5C1W_Willow'!T44+'5C1Z_LincolnPrep'!T44+'5C1R_Iberville'!T44+'5C1N_Delta'!T44+'5C1S_LCColPrep'!T44+'5C1T_Northeast'!T44+'5C1U_AcadianaRen'!T44+'5C1I_LAKey'!T44+'5C1V_LafRen'!T44+'5C1O_Impact'!T44+'5C2_LAVCA'!U44+'5C1H_Southwest'!T44+'5C1G_JSClark'!T44+'5C1Y_GEOPrep'!T44+'5C1AI_Harmony'!T44+'5C1AJ_Athlos'!T44+'5C1AG_Collegiate'!T44+'5C1M_GEOMidCity'!T44+'5C1AK_NxtGen'!T44+'5C1AL_RedRiver'!T44+'5C1AM_Williams'!T44+'5C1AN_StLandry'!T44</f>
        <v>0</v>
      </c>
      <c r="V44" s="220">
        <f>'5C1B_DArbonne'!U44+'5C1A_Madison'!U44+'5C1C_IntlHigh'!U44+'5C3_UnvView'!V44+'5C1F_LCCharter'!U44+'5C1E_LFNO'!U44+'5C1D_NOMMA'!U44+'5C1AE_NobleMinds'!U44+'5C1J_JCFAEast'!U44+'5C1Q_Advantage'!U44+'5C1AF_JCFA-Laf'!U44+'5C1W_Willow'!U44+'5C1Z_LincolnPrep'!U44+'5C1R_Iberville'!U44+'5C1N_Delta'!U44+'5C1S_LCColPrep'!U44+'5C1T_Northeast'!U44+'5C1U_AcadianaRen'!U44+'5C1I_LAKey'!U44+'5C1V_LafRen'!U44+'5C1O_Impact'!U44+'5C2_LAVCA'!V44+'5C1H_Southwest'!U44+'5C1G_JSClark'!U44+'5C1Y_GEOPrep'!U44+'5C1AI_Harmony'!U44+'5C1AJ_Athlos'!U44+'5C1AG_Collegiate'!U44+'5C1M_GEOMidCity'!U44+'5C1AK_NxtGen'!U44+'5C1AL_RedRiver'!U44+'5C1AM_Williams'!U44+'5C1AN_StLandry'!U44</f>
        <v>0</v>
      </c>
      <c r="W44" s="219">
        <f>'5C1B_DArbonne'!V44+'5C1A_Madison'!V44+'5C1C_IntlHigh'!V44+'5C3_UnvView'!W44+'5C1F_LCCharter'!V44+'5C1E_LFNO'!V44+'5C1D_NOMMA'!V44+'5C1AE_NobleMinds'!V44+'5C1J_JCFAEast'!V44+'5C1Q_Advantage'!V44+'5C1AF_JCFA-Laf'!V44+'5C1W_Willow'!V44+'5C1Z_LincolnPrep'!V44+'5C1R_Iberville'!V44+'5C1N_Delta'!V44+'5C1S_LCColPrep'!V44+'5C1T_Northeast'!V44+'5C1U_AcadianaRen'!V44+'5C1I_LAKey'!V44+'5C1V_LafRen'!V44+'5C1O_Impact'!V44+'5C2_LAVCA'!W44+'5C1H_Southwest'!V44+'5C1G_JSClark'!V44+'5C1Y_GEOPrep'!V44+'5C1AI_Harmony'!V44+'5C1AJ_Athlos'!V44+'5C1AG_Collegiate'!V44+'5C1M_GEOMidCity'!V44+'5C1AK_NxtGen'!V44+'5C1AL_RedRiver'!V44+'5C1AM_Williams'!V44+'5C1AN_StLandry'!V44</f>
        <v>0</v>
      </c>
      <c r="X44" s="217">
        <f>'5C1B_DArbonne'!W44+'5C1A_Madison'!W44+'5C1C_IntlHigh'!W44+'5C3_UnvView'!X44+'5C1F_LCCharter'!W44+'5C1E_LFNO'!W44+'5C1D_NOMMA'!W44+'5C1AE_NobleMinds'!W44+'5C1J_JCFAEast'!W44+'5C1Q_Advantage'!W44+'5C1AF_JCFA-Laf'!W44+'5C1W_Willow'!W44+'5C1Z_LincolnPrep'!W44+'5C1R_Iberville'!W44+'5C1N_Delta'!W44+'5C1S_LCColPrep'!W44+'5C1T_Northeast'!W44+'5C1U_AcadianaRen'!W44+'5C1I_LAKey'!W44+'5C1V_LafRen'!W44+'5C1O_Impact'!W44+'5C2_LAVCA'!X44+'5C1H_Southwest'!W44+'5C1G_JSClark'!W44+'5C1Y_GEOPrep'!W44+'5C1AI_Harmony'!W44+'5C1AJ_Athlos'!W44+'5C1AG_Collegiate'!W44+'5C1M_GEOMidCity'!W44+'5C1AK_NxtGen'!W44+'5C1AL_RedRiver'!W44+'5C1AM_Williams'!W44+'5C1AN_StLandry'!W44</f>
        <v>0</v>
      </c>
      <c r="Y44" s="219">
        <f>'5C1B_DArbonne'!X44+'5C1A_Madison'!X44+'5C1C_IntlHigh'!X44+'5C3_UnvView'!Y44+'5C1F_LCCharter'!X44+'5C1E_LFNO'!X44+'5C1D_NOMMA'!X44+'5C1AE_NobleMinds'!X44+'5C1J_JCFAEast'!X44+'5C1Q_Advantage'!X44+'5C1AF_JCFA-Laf'!X44+'5C1W_Willow'!X44+'5C1Z_LincolnPrep'!X44+'5C1R_Iberville'!X44+'5C1N_Delta'!X44+'5C1S_LCColPrep'!X44+'5C1T_Northeast'!X44+'5C1U_AcadianaRen'!X44+'5C1I_LAKey'!X44+'5C1V_LafRen'!X44+'5C1O_Impact'!X44+'5C2_LAVCA'!Y44+'5C1H_Southwest'!X44+'5C1G_JSClark'!X44+'5C1Y_GEOPrep'!X44+'5C1AI_Harmony'!X44+'5C1AJ_Athlos'!X44+'5C1AG_Collegiate'!X44+'5C1M_GEOMidCity'!X44+'5C1AK_NxtGen'!X44+'5C1AL_RedRiver'!X44+'5C1AM_Williams'!X44+'5C1AN_StLandry'!X44</f>
        <v>0</v>
      </c>
      <c r="Z44" s="216">
        <f>'5C1B_DArbonne'!Y44+'5C1A_Madison'!Y44+'5C1C_IntlHigh'!Y44+'5C3_UnvView'!Z44+'5C1F_LCCharter'!Y44+'5C1E_LFNO'!Y44+'5C1D_NOMMA'!Y44+'5C1AE_NobleMinds'!Y44+'5C1J_JCFAEast'!Y44+'5C1Q_Advantage'!Y44+'5C1AF_JCFA-Laf'!Y44+'5C1W_Willow'!Y44+'5C1Z_LincolnPrep'!Y44+'5C1R_Iberville'!Y44+'5C1N_Delta'!Y44+'5C1S_LCColPrep'!Y44+'5C1T_Northeast'!Y44+'5C1U_AcadianaRen'!Y44+'5C1I_LAKey'!Y44+'5C1V_LafRen'!Y44+'5C1O_Impact'!Y44+'5C2_LAVCA'!Z44+'5C1H_Southwest'!Y44+'5C1G_JSClark'!Y44+'5C1Y_GEOPrep'!Y44+'5C1AI_Harmony'!Y44+'5C1AJ_Athlos'!Y44+'5C1AG_Collegiate'!Y44+'5C1M_GEOMidCity'!Y44+'5C1AK_NxtGen'!Y44+'5C1AL_RedRiver'!Y44+'5C1AM_Williams'!Y44+'5C1AN_StLandry'!Y44</f>
        <v>0</v>
      </c>
      <c r="AA44" s="219">
        <f>'5C1B_DArbonne'!Z44+'5C1A_Madison'!Z44+'5C1C_IntlHigh'!Z44+'5C3_UnvView'!AA44+'5C1F_LCCharter'!Z44+'5C1E_LFNO'!Z44+'5C1D_NOMMA'!Z44+'5C1AE_NobleMinds'!Z44+'5C1J_JCFAEast'!Z44+'5C1Q_Advantage'!Z44+'5C1AF_JCFA-Laf'!Z44+'5C1W_Willow'!Z44+'5C1Z_LincolnPrep'!Z44+'5C1R_Iberville'!Z44+'5C1N_Delta'!Z44+'5C1S_LCColPrep'!Z44+'5C1T_Northeast'!Z44+'5C1U_AcadianaRen'!Z44+'5C1I_LAKey'!Z44+'5C1V_LafRen'!Z44+'5C1O_Impact'!Z44+'5C2_LAVCA'!AA44+'5C1H_Southwest'!Z44+'5C1G_JSClark'!Z44+'5C1Y_GEOPrep'!Z44+'5C1AI_Harmony'!Z44+'5C1AJ_Athlos'!Z44+'5C1AG_Collegiate'!Z44+'5C1M_GEOMidCity'!Z44+'5C1AK_NxtGen'!Z44+'5C1AL_RedRiver'!Z44+'5C1AM_Williams'!Z44+'5C1AN_StLandry'!Z44</f>
        <v>0</v>
      </c>
      <c r="AB44" s="216">
        <f>'5C1B_DArbonne'!AA44+'5C1A_Madison'!AA44+'5C1C_IntlHigh'!AA44+'5C3_UnvView'!AB44+'5C1F_LCCharter'!AA44+'5C1E_LFNO'!AA44+'5C1D_NOMMA'!AA44+'5C1AE_NobleMinds'!AA44+'5C1J_JCFAEast'!AA44+'5C1Q_Advantage'!AA44+'5C1AF_JCFA-Laf'!AA44+'5C1W_Willow'!AA44+'5C1Z_LincolnPrep'!AA44+'5C1R_Iberville'!AA44+'5C1N_Delta'!AA44+'5C1S_LCColPrep'!AA44+'5C1T_Northeast'!AA44+'5C1U_AcadianaRen'!AA44+'5C1I_LAKey'!AA44+'5C1V_LafRen'!AA44+'5C1O_Impact'!AA44+'5C2_LAVCA'!AB44+'5C1H_Southwest'!AA44+'5C1G_JSClark'!AA44+'5C1Y_GEOPrep'!AA44+'5C1AI_Harmony'!AA44+'5C1AJ_Athlos'!AA44+'5C1AG_Collegiate'!AA44+'5C1M_GEOMidCity'!AA44+'5C1AK_NxtGen'!AA44+'5C1AL_RedRiver'!AA44+'5C1AM_Williams'!AA44+'5C1AN_StLandry'!AA44</f>
        <v>0</v>
      </c>
      <c r="AC44" s="216">
        <f>'5C1B_DArbonne'!AB44+'5C1A_Madison'!AB44+'5C1C_IntlHigh'!AB44+'5C3_UnvView'!AC44+'5C1F_LCCharter'!AB44+'5C1E_LFNO'!AB44+'5C1D_NOMMA'!AB44+'5C1AE_NobleMinds'!AB44+'5C1J_JCFAEast'!AB44+'5C1Q_Advantage'!AB44+'5C1AF_JCFA-Laf'!AB44+'5C1W_Willow'!AB44+'5C1Z_LincolnPrep'!AB44+'5C1R_Iberville'!AB44+'5C1N_Delta'!AB44+'5C1S_LCColPrep'!AB44+'5C1T_Northeast'!AB44+'5C1U_AcadianaRen'!AB44+'5C1I_LAKey'!AB44+'5C1V_LafRen'!AB44+'5C1O_Impact'!AB44+'5C2_LAVCA'!AC44+'5C1H_Southwest'!AB44+'5C1G_JSClark'!AB44+'5C1Y_GEOPrep'!AB44+'5C1AI_Harmony'!AB44+'5C1AJ_Athlos'!AB44+'5C1AG_Collegiate'!AB44+'5C1M_GEOMidCity'!AB44+'5C1AK_NxtGen'!AB44+'5C1AL_RedRiver'!AB44+'5C1AM_Williams'!AB44+'5C1AN_StLandry'!AB44</f>
        <v>0</v>
      </c>
      <c r="AD44" s="219">
        <f>'5C1B_DArbonne'!AC44+'5C1A_Madison'!AC44+'5C1C_IntlHigh'!AC44+'5C3_UnvView'!AD44+'5C1F_LCCharter'!AC44+'5C1E_LFNO'!AC44+'5C1D_NOMMA'!AC44+'5C1AE_NobleMinds'!AC44+'5C1J_JCFAEast'!AC44+'5C1Q_Advantage'!AC44+'5C1AF_JCFA-Laf'!AC44+'5C1W_Willow'!AC44+'5C1Z_LincolnPrep'!AC44+'5C1R_Iberville'!AC44+'5C1N_Delta'!AC44+'5C1S_LCColPrep'!AC44+'5C1T_Northeast'!AC44+'5C1U_AcadianaRen'!AC44+'5C1I_LAKey'!AC44+'5C1V_LafRen'!AC44+'5C1O_Impact'!AC44+'5C2_LAVCA'!AD44+'5C1H_Southwest'!AC44+'5C1G_JSClark'!AC44+'5C1Y_GEOPrep'!AC44+'5C1AI_Harmony'!AC44+'5C1AJ_Athlos'!AC44+'5C1AG_Collegiate'!AC44+'5C1M_GEOMidCity'!AC44+'5C1AK_NxtGen'!AC44+'5C1AL_RedRiver'!AC44+'5C1AM_Williams'!AC44+'5C1AN_StLandry'!AC44</f>
        <v>0</v>
      </c>
      <c r="AE44" s="222">
        <f>'5C1B_DArbonne'!AD44+'5C1A_Madison'!AD44+'5C1C_IntlHigh'!AD44+'5C3_UnvView'!AE44+'5C1F_LCCharter'!AD44+'5C1E_LFNO'!AD44+'5C1D_NOMMA'!AD44+'5C1AE_NobleMinds'!AD44+'5C1J_JCFAEast'!AD44+'5C1Q_Advantage'!AD44+'5C1AF_JCFA-Laf'!AD44+'5C1W_Willow'!AD44+'5C1Z_LincolnPrep'!AD44+'5C1R_Iberville'!AD44+'5C1N_Delta'!AD44+'5C1S_LCColPrep'!AD44+'5C1T_Northeast'!AD44+'5C1U_AcadianaRen'!AD44+'5C1I_LAKey'!AD44+'5C1V_LafRen'!AD44+'5C1O_Impact'!AD44+'5C2_LAVCA'!AE44+'5C1H_Southwest'!AD44+'5C1G_JSClark'!AD44+'5C1Y_GEOPrep'!AD44+'5C1AI_Harmony'!AD44+'5C1AJ_Athlos'!AD44+'5C1AG_Collegiate'!AD44+'5C1M_GEOMidCity'!AD44+'5C1AK_NxtGen'!AD44+'5C1AL_RedRiver'!AD44+'5C1AM_Williams'!AD44+'5C1AN_StLandry'!AD44</f>
        <v>0</v>
      </c>
      <c r="AF44" s="223">
        <f>'9_Per Pupil Summary'!N43</f>
        <v>11162</v>
      </c>
      <c r="AG44" s="224">
        <f>'5C1B_DArbonne'!AF44+'5C1A_Madison'!AF44+'5C1C_IntlHigh'!AF44+'5C3_UnvView'!AG44+'5C1F_LCCharter'!AF44+'5C1E_LFNO'!AF44+'5C1D_NOMMA'!AF44+'5C1AE_NobleMinds'!AF44+'5C1J_JCFAEast'!AF44+'5C1Q_Advantage'!AF44+'5C1AF_JCFA-Laf'!AF44+'5C1W_Willow'!AF44+'5C1Z_LincolnPrep'!AF44+'5C1R_Iberville'!AF44+'5C1N_Delta'!AF44+'5C1S_LCColPrep'!AF44+'5C1T_Northeast'!AF44+'5C1U_AcadianaRen'!AF44+'5C1I_LAKey'!AF44+'5C1V_LafRen'!AF44+'5C1O_Impact'!AF44+'5C2_LAVCA'!AG44+'5C1H_Southwest'!AF44+'5C1G_JSClark'!AF44+'5C1Y_GEOPrep'!AF44+'5C1AI_Harmony'!AF44+'5C1AJ_Athlos'!AF44+'5C1AG_Collegiate'!AF44+'5C1M_GEOMidCity'!AF44+'5C1AK_NxtGen'!AF44+'5C1AL_RedRiver'!AF44+'5C1AM_Williams'!AF44+'5C1AN_StLandry'!AF44</f>
        <v>0</v>
      </c>
      <c r="AH44" s="215">
        <f>'5C1B_DArbonne'!AG44+'5C1A_Madison'!AG44+'5C1C_IntlHigh'!AG44+'5C3_UnvView'!AH44+'5C1F_LCCharter'!AG44+'5C1E_LFNO'!AG44+'5C1D_NOMMA'!AG44+'5C1AE_NobleMinds'!AG44+'5C1J_JCFAEast'!AG44+'5C1Q_Advantage'!AG44+'5C1AF_JCFA-Laf'!AG44+'5C1W_Willow'!AG44+'5C1Z_LincolnPrep'!AG44+'5C1R_Iberville'!AG44+'5C1N_Delta'!AG44+'5C1S_LCColPrep'!AG44+'5C1T_Northeast'!AG44+'5C1U_AcadianaRen'!AG44+'5C1I_LAKey'!AG44+'5C1V_LafRen'!AG44+'5C1O_Impact'!AG44+'5C2_LAVCA'!AH44+'5C1H_Southwest'!AG44+'5C1G_JSClark'!AG44+'5C1Y_GEOPrep'!AG44+'5C1AI_Harmony'!AG44+'5C1AJ_Athlos'!AG44+'5C1AG_Collegiate'!AG44+'5C1M_GEOMidCity'!AG44+'5C1AK_NxtGen'!AG44+'5C1AL_RedRiver'!AG44+'5C1AM_Williams'!AG44+'5C1AN_StLandry'!AG44</f>
        <v>0</v>
      </c>
      <c r="AI44" s="223">
        <f>'5C1B_DArbonne'!AH44+'5C1A_Madison'!AH44+'5C1C_IntlHigh'!AH44+'5C3_UnvView'!AI44+'5C1F_LCCharter'!AH44+'5C1E_LFNO'!AH44+'5C1D_NOMMA'!AH44+'5C1AE_NobleMinds'!AH44+'5C1J_JCFAEast'!AH44+'5C1Q_Advantage'!AH44+'5C1AF_JCFA-Laf'!AH44+'5C1W_Willow'!AH44+'5C1Z_LincolnPrep'!AH44+'5C1R_Iberville'!AH44+'5C1N_Delta'!AH44+'5C1S_LCColPrep'!AH44+'5C1T_Northeast'!AH44+'5C1U_AcadianaRen'!AH44+'5C1I_LAKey'!AH44+'5C1V_LafRen'!AH44+'5C1O_Impact'!AH44+'5C2_LAVCA'!AI44+'5C1H_Southwest'!AH44+'5C1G_JSClark'!AH44+'5C1Y_GEOPrep'!AH44+'5C1AI_Harmony'!AH44+'5C1AJ_Athlos'!AH44+'5C1AG_Collegiate'!AH44+'5C1M_GEOMidCity'!AH44+'5C1AK_NxtGen'!AH44+'5C1AL_RedRiver'!AH44+'5C1AM_Williams'!AH44+'5C1AN_StLandry'!AH44</f>
        <v>0</v>
      </c>
      <c r="AJ44" s="215">
        <f>'5C1B_DArbonne'!AI44+'5C1A_Madison'!AI44+'5C1C_IntlHigh'!AI44+'5C3_UnvView'!AJ44+'5C1F_LCCharter'!AI44+'5C1E_LFNO'!AI44+'5C1D_NOMMA'!AI44+'5C1AE_NobleMinds'!AI44+'5C1J_JCFAEast'!AI44+'5C1Q_Advantage'!AI44+'5C1AF_JCFA-Laf'!AI44+'5C1W_Willow'!AI44+'5C1Z_LincolnPrep'!AI44+'5C1R_Iberville'!AI44+'5C1N_Delta'!AI44+'5C1S_LCColPrep'!AI44+'5C1T_Northeast'!AI44+'5C1U_AcadianaRen'!AI44+'5C1I_LAKey'!AI44+'5C1V_LafRen'!AI44+'5C1O_Impact'!AI44+'5C2_LAVCA'!AJ44+'5C1H_Southwest'!AI44+'5C1G_JSClark'!AI44+'5C1Y_GEOPrep'!AI44+'5C1AI_Harmony'!AI44+'5C1AJ_Athlos'!AI44+'5C1AG_Collegiate'!AI44+'5C1M_GEOMidCity'!AI44+'5C1AK_NxtGen'!AI44+'5C1AL_RedRiver'!AI44+'5C1AM_Williams'!AI44+'5C1AN_StLandry'!AI44</f>
        <v>0</v>
      </c>
      <c r="AK44" s="225">
        <f>'5C1B_DArbonne'!AJ44+'5C1A_Madison'!AJ44+'5C1C_IntlHigh'!AJ44+'5C3_UnvView'!AK44+'5C1F_LCCharter'!AJ44+'5C1E_LFNO'!AJ44+'5C1D_NOMMA'!AJ44+'5C1AE_NobleMinds'!AJ44+'5C1J_JCFAEast'!AJ44+'5C1Q_Advantage'!AJ44+'5C1AF_JCFA-Laf'!AJ44+'5C1W_Willow'!AJ44+'5C1Z_LincolnPrep'!AJ44+'5C1R_Iberville'!AJ44+'5C1N_Delta'!AJ44+'5C1S_LCColPrep'!AJ44+'5C1T_Northeast'!AJ44+'5C1U_AcadianaRen'!AJ44+'5C1I_LAKey'!AJ44+'5C1V_LafRen'!AJ44+'5C1O_Impact'!AJ44+'5C2_LAVCA'!AK44+'5C1H_Southwest'!AJ44+'5C1G_JSClark'!AJ44+'5C1Y_GEOPrep'!AJ44+'5C1AI_Harmony'!AJ44+'5C1AJ_Athlos'!AJ44+'5C1AG_Collegiate'!AJ44+'5C1M_GEOMidCity'!AJ44+'5C1AK_NxtGen'!AJ44+'5C1AL_RedRiver'!AJ44+'5C1AM_Williams'!AJ44+'5C1AN_StLandry'!AJ44</f>
        <v>0</v>
      </c>
      <c r="AL44" s="226">
        <f>'5C1B_DArbonne'!AK44+'5C1A_Madison'!AK44+'5C1C_IntlHigh'!AK44+'5C3_UnvView'!AL44+'5C1F_LCCharter'!AK44+'5C1E_LFNO'!AK44+'5C1D_NOMMA'!AK44+'5C1AE_NobleMinds'!AK44+'5C1J_JCFAEast'!AK44+'5C1Q_Advantage'!AK44+'5C1AF_JCFA-Laf'!AK44+'5C1W_Willow'!AK44+'5C1Z_LincolnPrep'!AK44+'5C1R_Iberville'!AK44+'5C1N_Delta'!AK44+'5C1S_LCColPrep'!AK44+'5C1T_Northeast'!AK44+'5C1U_AcadianaRen'!AK44+'5C1I_LAKey'!AK44+'5C1V_LafRen'!AK44+'5C1O_Impact'!AK44+'5C2_LAVCA'!AL44+'5C1H_Southwest'!AK44+'5C1G_JSClark'!AK44+'5C1Y_GEOPrep'!AK44+'5C1AI_Harmony'!AK44+'5C1AJ_Athlos'!AK44+'5C1AG_Collegiate'!AK44+'5C1M_GEOMidCity'!AK44+'5C1AK_NxtGen'!AK44+'5C1AL_RedRiver'!AK44+'5C1AM_Williams'!AK44+'5C1AN_StLandry'!AK44</f>
        <v>0</v>
      </c>
      <c r="AM44" s="224">
        <f>'5C1B_DArbonne'!AL44+'5C1A_Madison'!AL44+'5C1C_IntlHigh'!AL44+'5C3_UnvView'!AM44+'5C1F_LCCharter'!AL44+'5C1E_LFNO'!AL44+'5C1D_NOMMA'!AL44+'5C1AE_NobleMinds'!AL44+'5C1J_JCFAEast'!AL44+'5C1Q_Advantage'!AL44+'5C1AF_JCFA-Laf'!AL44+'5C1W_Willow'!AL44+'5C1Z_LincolnPrep'!AL44+'5C1R_Iberville'!AL44+'5C1N_Delta'!AL44+'5C1S_LCColPrep'!AL44+'5C1T_Northeast'!AL44+'5C1U_AcadianaRen'!AL44+'5C1I_LAKey'!AL44+'5C1V_LafRen'!AL44+'5C1O_Impact'!AL44+'5C2_LAVCA'!AM44+'5C1H_Southwest'!AL44+'5C1G_JSClark'!AL44+'5C1Y_GEOPrep'!AL44+'5C1AI_Harmony'!AL44+'5C1AJ_Athlos'!AL44+'5C1AG_Collegiate'!AL44+'5C1M_GEOMidCity'!AL44+'5C1AK_NxtGen'!AL44+'5C1AL_RedRiver'!AL44+'5C1AM_Williams'!AL44+'5C1AN_StLandry'!AL44</f>
        <v>566471</v>
      </c>
      <c r="AN44" s="227">
        <f>'5C1B_DArbonne'!AM44+'5C1A_Madison'!AM44+'5C1C_IntlHigh'!AM44+'5C3_UnvView'!AN44+'5C1F_LCCharter'!AM44+'5C1E_LFNO'!AM44+'5C1D_NOMMA'!AM44+'5C1AE_NobleMinds'!AM44+'5C1J_JCFAEast'!AM44+'5C1Q_Advantage'!AM44+'5C1AF_JCFA-Laf'!AM44+'5C1W_Willow'!AM44+'5C1Z_LincolnPrep'!AM44+'5C1R_Iberville'!AM44+'5C1N_Delta'!AM44+'5C1S_LCColPrep'!AM44+'5C1T_Northeast'!AM44+'5C1U_AcadianaRen'!AM44+'5C1I_LAKey'!AM44+'5C1V_LafRen'!AM44+'5C1O_Impact'!AM44+'5C2_LAVCA'!AN44+'5C1H_Southwest'!AM44+'5C1G_JSClark'!AM44+'5C1Y_GEOPrep'!AM44+'5C1AI_Harmony'!AM44+'5C1AJ_Athlos'!AM44+'5C1AG_Collegiate'!AM44+'5C1M_GEOMidCity'!AM44+'5C1AK_NxtGen'!AM44+'5C1AL_RedRiver'!AM44+'5C1AM_Williams'!AM44+'5C1AN_StLandry'!AM44</f>
        <v>-691</v>
      </c>
      <c r="AO44" s="224">
        <f>'5C1B_DArbonne'!AN44+'5C1A_Madison'!AN44+'5C1C_IntlHigh'!AN44+'5C3_UnvView'!AO44+'5C1F_LCCharter'!AN44+'5C1E_LFNO'!AN44+'5C1D_NOMMA'!AN44+'5C1AE_NobleMinds'!AN44+'5C1J_JCFAEast'!AN44+'5C1Q_Advantage'!AN44+'5C1AF_JCFA-Laf'!AN44+'5C1W_Willow'!AN44+'5C1Z_LincolnPrep'!AN44+'5C1R_Iberville'!AN44+'5C1N_Delta'!AN44+'5C1S_LCColPrep'!AN44+'5C1T_Northeast'!AN44+'5C1U_AcadianaRen'!AN44+'5C1I_LAKey'!AN44+'5C1V_LafRen'!AN44+'5C1O_Impact'!AN44+'5C2_LAVCA'!AO44+'5C1H_Southwest'!AN44+'5C1G_JSClark'!AN44+'5C1Y_GEOPrep'!AN44+'5C1AI_Harmony'!AN44+'5C1AJ_Athlos'!AN44+'5C1AG_Collegiate'!AN44+'5C1M_GEOMidCity'!AN44+'5C1AK_NxtGen'!AN44+'5C1AL_RedRiver'!AN44+'5C1AM_Williams'!AN44+'5C1AN_StLandry'!AN44</f>
        <v>0</v>
      </c>
      <c r="AP44" s="225">
        <f>'5C1B_DArbonne'!AO44+'5C1A_Madison'!AO44+'5C1C_IntlHigh'!AO44+'5C3_UnvView'!AP44+'5C1F_LCCharter'!AO44+'5C1E_LFNO'!AO44+'5C1D_NOMMA'!AO44+'5C1AE_NobleMinds'!AO44+'5C1J_JCFAEast'!AO44+'5C1Q_Advantage'!AO44+'5C1AF_JCFA-Laf'!AO44+'5C1W_Willow'!AO44+'5C1Z_LincolnPrep'!AO44+'5C1R_Iberville'!AO44+'5C1N_Delta'!AO44+'5C1S_LCColPrep'!AO44+'5C1T_Northeast'!AO44+'5C1U_AcadianaRen'!AO44+'5C1I_LAKey'!AO44+'5C1V_LafRen'!AO44+'5C1O_Impact'!AO44+'5C2_LAVCA'!AP44+'5C1H_Southwest'!AO44+'5C1G_JSClark'!AO44+'5C1Y_GEOPrep'!AO44+'5C1AI_Harmony'!AO44+'5C1AJ_Athlos'!AO44+'5C1AG_Collegiate'!AO44+'5C1M_GEOMidCity'!AO44+'5C1AK_NxtGen'!AO44+'5C1AL_RedRiver'!AO44+'5C1AM_Williams'!AO44+'5C1AN_StLandry'!AO44</f>
        <v>0</v>
      </c>
      <c r="AQ44" s="224">
        <f>'5C1B_DArbonne'!AP44+'5C1A_Madison'!AP44+'5C1C_IntlHigh'!AP44+'5C3_UnvView'!AQ44+'5C1F_LCCharter'!AP44+'5C1E_LFNO'!AP44+'5C1D_NOMMA'!AP44+'5C1AE_NobleMinds'!AP44+'5C1J_JCFAEast'!AP44+'5C1Q_Advantage'!AP44+'5C1AF_JCFA-Laf'!AP44+'5C1W_Willow'!AP44+'5C1Z_LincolnPrep'!AP44+'5C1R_Iberville'!AP44+'5C1N_Delta'!AP44+'5C1S_LCColPrep'!AP44+'5C1T_Northeast'!AP44+'5C1U_AcadianaRen'!AP44+'5C1I_LAKey'!AP44+'5C1V_LafRen'!AP44+'5C1O_Impact'!AP44+'5C2_LAVCA'!AQ44+'5C1H_Southwest'!AP44+'5C1G_JSClark'!AP44+'5C1Y_GEOPrep'!AP44+'5C1AI_Harmony'!AP44+'5C1AJ_Athlos'!AP44+'5C1AG_Collegiate'!AP44+'5C1M_GEOMidCity'!AP44+'5C1AK_NxtGen'!AP44+'5C1AL_RedRiver'!AP44+'5C1AM_Williams'!AP44+'5C1AN_StLandry'!AP44</f>
        <v>275568</v>
      </c>
      <c r="AR44" s="225">
        <f>'5C1B_DArbonne'!AQ44+'5C1A_Madison'!AQ44+'5C1C_IntlHigh'!AQ44+'5C3_UnvView'!AR44+'5C1F_LCCharter'!AQ44+'5C1E_LFNO'!AQ44+'5C1D_NOMMA'!AQ44+'5C1AE_NobleMinds'!AQ44+'5C1J_JCFAEast'!AQ44+'5C1Q_Advantage'!AQ44+'5C1AF_JCFA-Laf'!AQ44+'5C1W_Willow'!AQ44+'5C1Z_LincolnPrep'!AQ44+'5C1R_Iberville'!AQ44+'5C1N_Delta'!AQ44+'5C1S_LCColPrep'!AQ44+'5C1T_Northeast'!AQ44+'5C1U_AcadianaRen'!AQ44+'5C1I_LAKey'!AQ44+'5C1V_LafRen'!AQ44+'5C1O_Impact'!AQ44+'5C2_LAVCA'!AR44+'5C1H_Southwest'!AQ44+'5C1G_JSClark'!AQ44+'5C1Y_GEOPrep'!AQ44+'5C1AI_Harmony'!AQ44+'5C1AJ_Athlos'!AQ44+'5C1AG_Collegiate'!AQ44+'5C1M_GEOMidCity'!AQ44+'5C1AK_NxtGen'!AQ44+'5C1AL_RedRiver'!AQ44+'5C1AM_Williams'!AQ44+'5C1AN_StLandry'!AQ44</f>
        <v>0</v>
      </c>
      <c r="AS44" s="225">
        <f>'5C1B_DArbonne'!AR44+'5C1A_Madison'!AR44+'5C1C_IntlHigh'!AR44+'5C3_UnvView'!AS44+'5C1F_LCCharter'!AR44+'5C1E_LFNO'!AR44+'5C1D_NOMMA'!AR44+'5C1AE_NobleMinds'!AR44+'5C1J_JCFAEast'!AR44+'5C1Q_Advantage'!AR44+'5C1AF_JCFA-Laf'!AR44+'5C1W_Willow'!AR44+'5C1Z_LincolnPrep'!AR44+'5C1R_Iberville'!AR44+'5C1N_Delta'!AR44+'5C1S_LCColPrep'!AR44+'5C1T_Northeast'!AR44+'5C1U_AcadianaRen'!AR44+'5C1I_LAKey'!AR44+'5C1V_LafRen'!AR44+'5C1O_Impact'!AR44+'5C2_LAVCA'!AS44+'5C1H_Southwest'!AR44+'5C1G_JSClark'!AR44+'5C1Y_GEOPrep'!AR44+'5C1AI_Harmony'!AR44+'5C1AJ_Athlos'!AR44+'5C1AG_Collegiate'!AR44+'5C1M_GEOMidCity'!AR44+'5C1AK_NxtGen'!AR44+'5C1AL_RedRiver'!AR44+'5C1AM_Williams'!AR44+'5C1AN_StLandry'!AR44</f>
        <v>0</v>
      </c>
      <c r="AT44" s="224">
        <f>'5C1B_DArbonne'!AS44+'5C1A_Madison'!AS44+'5C1C_IntlHigh'!AS44+'5C3_UnvView'!AT44+'5C1F_LCCharter'!AS44+'5C1E_LFNO'!AS44+'5C1D_NOMMA'!AS44+'5C1AE_NobleMinds'!AS44+'5C1J_JCFAEast'!AS44+'5C1Q_Advantage'!AS44+'5C1AF_JCFA-Laf'!AS44+'5C1W_Willow'!AS44+'5C1Z_LincolnPrep'!AS44+'5C1R_Iberville'!AS44+'5C1N_Delta'!AS44+'5C1S_LCColPrep'!AS44+'5C1T_Northeast'!AS44+'5C1U_AcadianaRen'!AS44+'5C1I_LAKey'!AS44+'5C1V_LafRen'!AS44+'5C1O_Impact'!AS44+'5C2_LAVCA'!AT44+'5C1H_Southwest'!AS44+'5C1G_JSClark'!AS44+'5C1Y_GEOPrep'!AS44+'5C1AI_Harmony'!AS44+'5C1AJ_Athlos'!AS44+'5C1AG_Collegiate'!AS44+'5C1M_GEOMidCity'!AS44+'5C1AK_NxtGen'!AS44+'5C1AL_RedRiver'!AS44+'5C1AM_Williams'!AS44+'5C1AN_StLandry'!AS44</f>
        <v>55936</v>
      </c>
      <c r="AU44" s="802">
        <f t="shared" si="2"/>
        <v>275568</v>
      </c>
      <c r="AV44" s="803">
        <f t="shared" si="3"/>
        <v>55936</v>
      </c>
      <c r="AW44" s="217">
        <f>'5C1B_DArbonne'!AV44+'5C1A_Madison'!AV44+'5C1C_IntlHigh'!AV44+'5C3_UnvView'!AW44+'5C1F_LCCharter'!AV44+'5C1E_LFNO'!AV44+'5C1D_NOMMA'!AV44+'5C1AE_NobleMinds'!AV44+'5C1J_JCFAEast'!AV44+'5C1Q_Advantage'!AV44+'5C1AF_JCFA-Laf'!AV44+'5C1W_Willow'!AV44+'5C1Z_LincolnPrep'!AV44+'5C1R_Iberville'!AV44+'5C1N_Delta'!AV44+'5C1S_LCColPrep'!AV44+'5C1T_Northeast'!AV44+'5C1U_AcadianaRen'!AV44+'5C1I_LAKey'!AV44+'5C1V_LafRen'!AV44+'5C1O_Impact'!AV44+'5C2_LAVCA'!AW44+'5C1H_Southwest'!AV44+'5C1G_JSClark'!AV44+'5C1Y_GEOPrep'!AV44+'5C1AI_Harmony'!AV44+'5C1AJ_Athlos'!AV44+'5C1AG_Collegiate'!AV44+'5C1M_GEOMidCity'!AV44+'5C1AK_NxtGen'!AV44+'5C1AL_RedRiver'!AV44+'5C1AM_Williams'!AV44+'5C1AN_StLandry'!AV44</f>
        <v>1417</v>
      </c>
      <c r="AX44" s="217"/>
      <c r="AY44" s="217">
        <f t="shared" si="4"/>
        <v>1417</v>
      </c>
    </row>
    <row r="45" spans="1:51" ht="16.149999999999999" customHeight="1" x14ac:dyDescent="0.2">
      <c r="A45" s="421">
        <v>39</v>
      </c>
      <c r="B45" s="214" t="s">
        <v>43</v>
      </c>
      <c r="C45" s="215">
        <f>'5C1B_DArbonne'!C45+'5C1A_Madison'!C45+'5C1C_IntlHigh'!C45+'5C3_UnvView'!C45+'5C1F_LCCharter'!C45+'5C1E_LFNO'!C45+'5C1D_NOMMA'!C45+'5C1AE_NobleMinds'!C45+'5C1J_JCFAEast'!C45+'5C1Q_Advantage'!C45+'5C1AF_JCFA-Laf'!C45+'5C1W_Willow'!C45+'5C1Z_LincolnPrep'!C45+'5C1R_Iberville'!C45+'5C1N_Delta'!C45+'5C1S_LCColPrep'!C45+'5C1T_Northeast'!C45+'5C1U_AcadianaRen'!C45+'5C1I_LAKey'!C45+'5C1V_LafRen'!C45+'5C1O_Impact'!C45+'5C2_LAVCA'!C45+'5C1H_Southwest'!C45+'5C1G_JSClark'!C45+'5C1Y_GEOPrep'!C45+'5C1AI_Harmony'!C45+'5C1AJ_Athlos'!C45+'5C1AG_Collegiate'!C45+'5C1M_GEOMidCity'!C45+'5C1AK_NxtGen'!C45+'5C1AL_RedRiver'!C45+'5C1AM_Williams'!C45+'5C1AN_StLandry'!C45</f>
        <v>0</v>
      </c>
      <c r="D45" s="216">
        <f>'9_Per Pupil Summary'!H44</f>
        <v>2838.8410654279764</v>
      </c>
      <c r="E45" s="217">
        <f>'5C1B_DArbonne'!E45+'5C1A_Madison'!E45+'5C1C_IntlHigh'!E45+'5C3_UnvView'!E45+'5C1F_LCCharter'!E45+'5C1E_LFNO'!E45+'5C1D_NOMMA'!E45+'5C1AE_NobleMinds'!E45+'5C1J_JCFAEast'!E45+'5C1Q_Advantage'!E45+'5C1AF_JCFA-Laf'!E45+'5C1W_Willow'!E45+'5C1Z_LincolnPrep'!E45+'5C1R_Iberville'!E45+'5C1N_Delta'!E45+'5C1S_LCColPrep'!E45+'5C1T_Northeast'!E45+'5C1U_AcadianaRen'!E45+'5C1I_LAKey'!E45+'5C1V_LafRen'!E45+'5C1O_Impact'!E45+'5C2_LAVCA'!E45+'5C1H_Southwest'!E45+'5C1G_JSClark'!E45+'5C1Y_GEOPrep'!E45+'5C1AI_Harmony'!E45+'5C1AJ_Athlos'!E45+'5C1AG_Collegiate'!E45+'5C1M_GEOMidCity'!E45+'5C1AK_NxtGen'!E45+'5C1AL_RedRiver'!E45+'5C1AM_Williams'!E45+'5C1AN_StLandry'!E45</f>
        <v>0</v>
      </c>
      <c r="F45" s="218">
        <f>'5C1B_DArbonne'!F45+'5C1A_Madison'!F45+'5C1C_IntlHigh'!F45+'5C3_UnvView'!F45+'5C1F_LCCharter'!F45+'5C1E_LFNO'!F45+'5C1D_NOMMA'!F45+'5C1AE_NobleMinds'!F45+'5C1J_JCFAEast'!F45+'5C1Q_Advantage'!F45+'5C1AF_JCFA-Laf'!F45+'5C1W_Willow'!F45+'5C1Z_LincolnPrep'!F45+'5C1R_Iberville'!F45+'5C1N_Delta'!F45+'5C1S_LCColPrep'!F45+'5C1T_Northeast'!F45+'5C1U_AcadianaRen'!F45+'5C1I_LAKey'!F45+'5C1V_LafRen'!F45+'5C1O_Impact'!F45+'5C2_LAVCA'!F45+'5C1H_Southwest'!F45+'5C1G_JSClark'!F45+'5C1Y_GEOPrep'!F45+'5C1AI_Harmony'!F45+'5C1AJ_Athlos'!F45+'5C1AG_Collegiate'!F45+'5C1M_GEOMidCity'!F45+'5C1AK_NxtGen'!F45+'5C1AL_RedRiver'!F45+'5C1AM_Williams'!F45+'5C1AN_StLandry'!F45</f>
        <v>0</v>
      </c>
      <c r="G45" s="216">
        <f>'9_Per Pupil Summary'!I44</f>
        <v>378.88189367652615</v>
      </c>
      <c r="H45" s="217">
        <f>'5C1B_DArbonne'!H45+'5C1A_Madison'!H45+'5C1C_IntlHigh'!H45+'5C3_UnvView'!H45+'5C1F_LCCharter'!H45+'5C1E_LFNO'!H45+'5C1D_NOMMA'!H45+'5C1AE_NobleMinds'!H45+'5C1J_JCFAEast'!H45+'5C1Q_Advantage'!H45+'5C1AF_JCFA-Laf'!H45+'5C1W_Willow'!H45+'5C1Z_LincolnPrep'!H45+'5C1R_Iberville'!H45+'5C1N_Delta'!H45+'5C1S_LCColPrep'!H45+'5C1T_Northeast'!H45+'5C1U_AcadianaRen'!H45+'5C1I_LAKey'!H45+'5C1V_LafRen'!H45+'5C1O_Impact'!H45+'5C2_LAVCA'!H45+'5C1H_Southwest'!H45+'5C1G_JSClark'!H45+'5C1Y_GEOPrep'!H45+'5C1AI_Harmony'!H45+'5C1AJ_Athlos'!H45+'5C1AG_Collegiate'!H45+'5C1M_GEOMidCity'!H45+'5C1AK_NxtGen'!H45+'5C1AL_RedRiver'!H45+'5C1AM_Williams'!H45+'5C1AN_StLandry'!H45</f>
        <v>0</v>
      </c>
      <c r="I45" s="218">
        <f>'5C1B_DArbonne'!I45+'5C1A_Madison'!I45+'5C1C_IntlHigh'!I45+'5C3_UnvView'!I45+'5C1F_LCCharter'!I45+'5C1E_LFNO'!I45+'5C1D_NOMMA'!I45+'5C1AE_NobleMinds'!I45+'5C1J_JCFAEast'!I45+'5C1Q_Advantage'!I45+'5C1AF_JCFA-Laf'!I45+'5C1W_Willow'!I45+'5C1Z_LincolnPrep'!I45+'5C1R_Iberville'!I45+'5C1N_Delta'!I45+'5C1S_LCColPrep'!I45+'5C1T_Northeast'!I45+'5C1U_AcadianaRen'!I45+'5C1I_LAKey'!I45+'5C1V_LafRen'!I45+'5C1O_Impact'!I45+'5C2_LAVCA'!I45+'5C1H_Southwest'!I45+'5C1G_JSClark'!I45+'5C1Y_GEOPrep'!I45+'5C1AI_Harmony'!I45+'5C1AJ_Athlos'!I45+'5C1AG_Collegiate'!I45+'5C1M_GEOMidCity'!I45+'5C1AK_NxtGen'!I45+'5C1AL_RedRiver'!I45+'5C1AM_Williams'!I45+'5C1AN_StLandry'!I45</f>
        <v>0</v>
      </c>
      <c r="J45" s="216">
        <f>'9_Per Pupil Summary'!J44</f>
        <v>103.33142554814349</v>
      </c>
      <c r="K45" s="217">
        <f>'5C1B_DArbonne'!K45+'5C1A_Madison'!K45+'5C1C_IntlHigh'!K45+'5C3_UnvView'!K45+'5C1F_LCCharter'!K45+'5C1E_LFNO'!K45+'5C1D_NOMMA'!K45+'5C1AE_NobleMinds'!K45+'5C1J_JCFAEast'!K45+'5C1Q_Advantage'!K45+'5C1AF_JCFA-Laf'!K45+'5C1W_Willow'!K45+'5C1Z_LincolnPrep'!K45+'5C1R_Iberville'!K45+'5C1N_Delta'!K45+'5C1S_LCColPrep'!K45+'5C1T_Northeast'!K45+'5C1U_AcadianaRen'!K45+'5C1I_LAKey'!K45+'5C1V_LafRen'!K45+'5C1O_Impact'!K45+'5C2_LAVCA'!K45+'5C1H_Southwest'!K45+'5C1G_JSClark'!K45+'5C1Y_GEOPrep'!K45+'5C1AI_Harmony'!K45+'5C1AJ_Athlos'!K45+'5C1AG_Collegiate'!K45+'5C1M_GEOMidCity'!K45+'5C1AK_NxtGen'!K45+'5C1AL_RedRiver'!K45+'5C1AM_Williams'!K45+'5C1AN_StLandry'!K45</f>
        <v>0</v>
      </c>
      <c r="L45" s="218">
        <f>'5C1B_DArbonne'!L45+'5C1A_Madison'!L45+'5C1C_IntlHigh'!L45+'5C3_UnvView'!L45+'5C1F_LCCharter'!L45+'5C1E_LFNO'!L45+'5C1D_NOMMA'!L45+'5C1AE_NobleMinds'!L45+'5C1J_JCFAEast'!L45+'5C1Q_Advantage'!L45+'5C1AF_JCFA-Laf'!L45+'5C1W_Willow'!L45+'5C1Z_LincolnPrep'!L45+'5C1R_Iberville'!L45+'5C1N_Delta'!L45+'5C1S_LCColPrep'!L45+'5C1T_Northeast'!L45+'5C1U_AcadianaRen'!L45+'5C1I_LAKey'!L45+'5C1V_LafRen'!L45+'5C1O_Impact'!L45+'5C2_LAVCA'!L45+'5C1H_Southwest'!L45+'5C1G_JSClark'!L45+'5C1Y_GEOPrep'!L45+'5C1AI_Harmony'!L45+'5C1AJ_Athlos'!L45+'5C1AG_Collegiate'!L45+'5C1M_GEOMidCity'!L45+'5C1AK_NxtGen'!L45+'5C1AL_RedRiver'!L45+'5C1AM_Williams'!L45+'5C1AN_StLandry'!L45</f>
        <v>0</v>
      </c>
      <c r="M45" s="216">
        <f>'9_Per Pupil Summary'!K44</f>
        <v>2583.2856387035872</v>
      </c>
      <c r="N45" s="217">
        <f>'5C1B_DArbonne'!N45+'5C1A_Madison'!N45+'5C1C_IntlHigh'!N45+'5C3_UnvView'!N45+'5C1F_LCCharter'!N45+'5C1E_LFNO'!N45+'5C1D_NOMMA'!N45+'5C1AE_NobleMinds'!N45+'5C1J_JCFAEast'!N45+'5C1Q_Advantage'!N45+'5C1AF_JCFA-Laf'!N45+'5C1W_Willow'!N45+'5C1Z_LincolnPrep'!N45+'5C1R_Iberville'!N45+'5C1N_Delta'!N45+'5C1S_LCColPrep'!N45+'5C1T_Northeast'!N45+'5C1U_AcadianaRen'!N45+'5C1I_LAKey'!N45+'5C1V_LafRen'!N45+'5C1O_Impact'!N45+'5C2_LAVCA'!N45+'5C1H_Southwest'!N45+'5C1G_JSClark'!N45+'5C1Y_GEOPrep'!N45+'5C1AI_Harmony'!N45+'5C1AJ_Athlos'!N45+'5C1AG_Collegiate'!N45+'5C1M_GEOMidCity'!N45+'5C1AK_NxtGen'!N45+'5C1AL_RedRiver'!N45+'5C1AM_Williams'!N45+'5C1AN_StLandry'!N45</f>
        <v>0</v>
      </c>
      <c r="O45" s="218">
        <f>'5C1B_DArbonne'!O45+'5C1A_Madison'!O45+'5C1C_IntlHigh'!O45+'5C3_UnvView'!O45+'5C1F_LCCharter'!O45+'5C1E_LFNO'!O45+'5C1D_NOMMA'!O45+'5C1AE_NobleMinds'!O45+'5C1J_JCFAEast'!O45+'5C1Q_Advantage'!O45+'5C1AF_JCFA-Laf'!O45+'5C1W_Willow'!O45+'5C1Z_LincolnPrep'!O45+'5C1R_Iberville'!O45+'5C1N_Delta'!O45+'5C1S_LCColPrep'!O45+'5C1T_Northeast'!O45+'5C1U_AcadianaRen'!O45+'5C1I_LAKey'!O45+'5C1V_LafRen'!O45+'5C1O_Impact'!O45+'5C2_LAVCA'!O45+'5C1H_Southwest'!O45+'5C1G_JSClark'!O45+'5C1Y_GEOPrep'!O45+'5C1AI_Harmony'!O45+'5C1AJ_Athlos'!O45+'5C1AG_Collegiate'!O45+'5C1M_GEOMidCity'!O45+'5C1AK_NxtGen'!O45+'5C1AL_RedRiver'!O45+'5C1AM_Williams'!O45+'5C1AN_StLandry'!O45</f>
        <v>0</v>
      </c>
      <c r="P45" s="216">
        <f>'9_Per Pupil Summary'!L44</f>
        <v>1033.3142554814351</v>
      </c>
      <c r="Q45" s="217">
        <f>'5C1B_DArbonne'!Q45+'5C1A_Madison'!Q45+'5C1C_IntlHigh'!Q45+'5C3_UnvView'!Q45+'5C1F_LCCharter'!Q45+'5C1E_LFNO'!Q45+'5C1D_NOMMA'!Q45+'5C1AE_NobleMinds'!Q45+'5C1J_JCFAEast'!Q45+'5C1Q_Advantage'!Q45+'5C1AF_JCFA-Laf'!Q45+'5C1W_Willow'!Q45+'5C1Z_LincolnPrep'!Q45+'5C1R_Iberville'!Q45+'5C1N_Delta'!Q45+'5C1S_LCColPrep'!Q45+'5C1T_Northeast'!Q45+'5C1U_AcadianaRen'!Q45+'5C1I_LAKey'!Q45+'5C1V_LafRen'!Q45+'5C1O_Impact'!Q45+'5C2_LAVCA'!Q45+'5C1H_Southwest'!Q45+'5C1G_JSClark'!Q45+'5C1Y_GEOPrep'!Q45+'5C1AI_Harmony'!Q45+'5C1AJ_Athlos'!Q45+'5C1AG_Collegiate'!Q45+'5C1M_GEOMidCity'!Q45+'5C1AK_NxtGen'!Q45+'5C1AL_RedRiver'!Q45+'5C1AM_Williams'!Q45+'5C1AN_StLandry'!Q45</f>
        <v>0</v>
      </c>
      <c r="R45" s="219">
        <f>'5C1B_DArbonne'!R45+'5C1A_Madison'!R45+'5C1C_IntlHigh'!R45+'5C3_UnvView'!R45+'5C1F_LCCharter'!R45+'5C1E_LFNO'!R45+'5C1D_NOMMA'!R45+'5C1AE_NobleMinds'!R45+'5C1J_JCFAEast'!R45+'5C1Q_Advantage'!R45+'5C1AF_JCFA-Laf'!R45+'5C1W_Willow'!R45+'5C1Z_LincolnPrep'!R45+'5C1R_Iberville'!R45+'5C1N_Delta'!R45+'5C1S_LCColPrep'!R45+'5C1T_Northeast'!R45+'5C1U_AcadianaRen'!R45+'5C1I_LAKey'!R45+'5C1V_LafRen'!R45+'5C1O_Impact'!R45+'5C2_LAVCA'!R45+'5C1H_Southwest'!R45+'5C1G_JSClark'!R45+'5C1Y_GEOPrep'!R45+'5C1AI_Harmony'!R45+'5C1AJ_Athlos'!R45+'5C1AG_Collegiate'!R45+'5C1M_GEOMidCity'!R45+'5C1AK_NxtGen'!R45+'5C1AL_RedRiver'!R45+'5C1AM_Williams'!R45+'5C1AN_StLandry'!R45</f>
        <v>156761</v>
      </c>
      <c r="S45" s="884">
        <f>'5C3_UnvView'!S45+'5C2_LAVCA'!S45</f>
        <v>11740</v>
      </c>
      <c r="T45" s="216">
        <f>'5C1B_DArbonne'!S45+'5C1A_Madison'!S45+'5C1C_IntlHigh'!S45+'5C3_UnvView'!T45+'5C1F_LCCharter'!S45+'5C1E_LFNO'!S45+'5C1D_NOMMA'!S45+'5C1AE_NobleMinds'!S45+'5C1J_JCFAEast'!S45+'5C1Q_Advantage'!S45+'5C1AF_JCFA-Laf'!S45+'5C1W_Willow'!S45+'5C1Z_LincolnPrep'!S45+'5C1R_Iberville'!S45+'5C1N_Delta'!S45+'5C1S_LCColPrep'!S45+'5C1T_Northeast'!S45+'5C1U_AcadianaRen'!S45+'5C1I_LAKey'!S45+'5C1V_LafRen'!S45+'5C1O_Impact'!S45+'5C2_LAVCA'!T45+'5C1H_Southwest'!S45+'5C1G_JSClark'!S45+'5C1Y_GEOPrep'!S45+'5C1AI_Harmony'!S45+'5C1AJ_Athlos'!S45+'5C1AG_Collegiate'!S45+'5C1M_GEOMidCity'!S45+'5C1AK_NxtGen'!S45+'5C1AL_RedRiver'!S45+'5C1AM_Williams'!S45+'5C1AN_StLandry'!S45</f>
        <v>9197</v>
      </c>
      <c r="U45" s="216">
        <f>'5C1B_DArbonne'!T45+'5C1A_Madison'!T45+'5C1C_IntlHigh'!T45+'5C3_UnvView'!U45+'5C1F_LCCharter'!T45+'5C1E_LFNO'!T45+'5C1D_NOMMA'!T45+'5C1AE_NobleMinds'!T45+'5C1J_JCFAEast'!T45+'5C1Q_Advantage'!T45+'5C1AF_JCFA-Laf'!T45+'5C1W_Willow'!T45+'5C1Z_LincolnPrep'!T45+'5C1R_Iberville'!T45+'5C1N_Delta'!T45+'5C1S_LCColPrep'!T45+'5C1T_Northeast'!T45+'5C1U_AcadianaRen'!T45+'5C1I_LAKey'!T45+'5C1V_LafRen'!T45+'5C1O_Impact'!T45+'5C2_LAVCA'!U45+'5C1H_Southwest'!T45+'5C1G_JSClark'!T45+'5C1Y_GEOPrep'!T45+'5C1AI_Harmony'!T45+'5C1AJ_Athlos'!T45+'5C1AG_Collegiate'!T45+'5C1M_GEOMidCity'!T45+'5C1AK_NxtGen'!T45+'5C1AL_RedRiver'!T45+'5C1AM_Williams'!T45+'5C1AN_StLandry'!T45</f>
        <v>0</v>
      </c>
      <c r="V45" s="220">
        <f>'5C1B_DArbonne'!U45+'5C1A_Madison'!U45+'5C1C_IntlHigh'!U45+'5C3_UnvView'!V45+'5C1F_LCCharter'!U45+'5C1E_LFNO'!U45+'5C1D_NOMMA'!U45+'5C1AE_NobleMinds'!U45+'5C1J_JCFAEast'!U45+'5C1Q_Advantage'!U45+'5C1AF_JCFA-Laf'!U45+'5C1W_Willow'!U45+'5C1Z_LincolnPrep'!U45+'5C1R_Iberville'!U45+'5C1N_Delta'!U45+'5C1S_LCColPrep'!U45+'5C1T_Northeast'!U45+'5C1U_AcadianaRen'!U45+'5C1I_LAKey'!U45+'5C1V_LafRen'!U45+'5C1O_Impact'!U45+'5C2_LAVCA'!V45+'5C1H_Southwest'!U45+'5C1G_JSClark'!U45+'5C1Y_GEOPrep'!U45+'5C1AI_Harmony'!U45+'5C1AJ_Athlos'!U45+'5C1AG_Collegiate'!U45+'5C1M_GEOMidCity'!U45+'5C1AK_NxtGen'!U45+'5C1AL_RedRiver'!U45+'5C1AM_Williams'!U45+'5C1AN_StLandry'!U45</f>
        <v>0</v>
      </c>
      <c r="W45" s="219">
        <f>'5C1B_DArbonne'!V45+'5C1A_Madison'!V45+'5C1C_IntlHigh'!V45+'5C3_UnvView'!W45+'5C1F_LCCharter'!V45+'5C1E_LFNO'!V45+'5C1D_NOMMA'!V45+'5C1AE_NobleMinds'!V45+'5C1J_JCFAEast'!V45+'5C1Q_Advantage'!V45+'5C1AF_JCFA-Laf'!V45+'5C1W_Willow'!V45+'5C1Z_LincolnPrep'!V45+'5C1R_Iberville'!V45+'5C1N_Delta'!V45+'5C1S_LCColPrep'!V45+'5C1T_Northeast'!V45+'5C1U_AcadianaRen'!V45+'5C1I_LAKey'!V45+'5C1V_LafRen'!V45+'5C1O_Impact'!V45+'5C2_LAVCA'!W45+'5C1H_Southwest'!V45+'5C1G_JSClark'!V45+'5C1Y_GEOPrep'!V45+'5C1AI_Harmony'!V45+'5C1AJ_Athlos'!V45+'5C1AG_Collegiate'!V45+'5C1M_GEOMidCity'!V45+'5C1AK_NxtGen'!V45+'5C1AL_RedRiver'!V45+'5C1AM_Williams'!V45+'5C1AN_StLandry'!V45</f>
        <v>0</v>
      </c>
      <c r="X45" s="217">
        <f>'5C1B_DArbonne'!W45+'5C1A_Madison'!W45+'5C1C_IntlHigh'!W45+'5C3_UnvView'!X45+'5C1F_LCCharter'!W45+'5C1E_LFNO'!W45+'5C1D_NOMMA'!W45+'5C1AE_NobleMinds'!W45+'5C1J_JCFAEast'!W45+'5C1Q_Advantage'!W45+'5C1AF_JCFA-Laf'!W45+'5C1W_Willow'!W45+'5C1Z_LincolnPrep'!W45+'5C1R_Iberville'!W45+'5C1N_Delta'!W45+'5C1S_LCColPrep'!W45+'5C1T_Northeast'!W45+'5C1U_AcadianaRen'!W45+'5C1I_LAKey'!W45+'5C1V_LafRen'!W45+'5C1O_Impact'!W45+'5C2_LAVCA'!X45+'5C1H_Southwest'!W45+'5C1G_JSClark'!W45+'5C1Y_GEOPrep'!W45+'5C1AI_Harmony'!W45+'5C1AJ_Athlos'!W45+'5C1AG_Collegiate'!W45+'5C1M_GEOMidCity'!W45+'5C1AK_NxtGen'!W45+'5C1AL_RedRiver'!W45+'5C1AM_Williams'!W45+'5C1AN_StLandry'!W45</f>
        <v>0</v>
      </c>
      <c r="Y45" s="219">
        <f>'5C1B_DArbonne'!X45+'5C1A_Madison'!X45+'5C1C_IntlHigh'!X45+'5C3_UnvView'!Y45+'5C1F_LCCharter'!X45+'5C1E_LFNO'!X45+'5C1D_NOMMA'!X45+'5C1AE_NobleMinds'!X45+'5C1J_JCFAEast'!X45+'5C1Q_Advantage'!X45+'5C1AF_JCFA-Laf'!X45+'5C1W_Willow'!X45+'5C1Z_LincolnPrep'!X45+'5C1R_Iberville'!X45+'5C1N_Delta'!X45+'5C1S_LCColPrep'!X45+'5C1T_Northeast'!X45+'5C1U_AcadianaRen'!X45+'5C1I_LAKey'!X45+'5C1V_LafRen'!X45+'5C1O_Impact'!X45+'5C2_LAVCA'!Y45+'5C1H_Southwest'!X45+'5C1G_JSClark'!X45+'5C1Y_GEOPrep'!X45+'5C1AI_Harmony'!X45+'5C1AJ_Athlos'!X45+'5C1AG_Collegiate'!X45+'5C1M_GEOMidCity'!X45+'5C1AK_NxtGen'!X45+'5C1AL_RedRiver'!X45+'5C1AM_Williams'!X45+'5C1AN_StLandry'!X45</f>
        <v>0</v>
      </c>
      <c r="Z45" s="216">
        <f>'5C1B_DArbonne'!Y45+'5C1A_Madison'!Y45+'5C1C_IntlHigh'!Y45+'5C3_UnvView'!Z45+'5C1F_LCCharter'!Y45+'5C1E_LFNO'!Y45+'5C1D_NOMMA'!Y45+'5C1AE_NobleMinds'!Y45+'5C1J_JCFAEast'!Y45+'5C1Q_Advantage'!Y45+'5C1AF_JCFA-Laf'!Y45+'5C1W_Willow'!Y45+'5C1Z_LincolnPrep'!Y45+'5C1R_Iberville'!Y45+'5C1N_Delta'!Y45+'5C1S_LCColPrep'!Y45+'5C1T_Northeast'!Y45+'5C1U_AcadianaRen'!Y45+'5C1I_LAKey'!Y45+'5C1V_LafRen'!Y45+'5C1O_Impact'!Y45+'5C2_LAVCA'!Z45+'5C1H_Southwest'!Y45+'5C1G_JSClark'!Y45+'5C1Y_GEOPrep'!Y45+'5C1AI_Harmony'!Y45+'5C1AJ_Athlos'!Y45+'5C1AG_Collegiate'!Y45+'5C1M_GEOMidCity'!Y45+'5C1AK_NxtGen'!Y45+'5C1AL_RedRiver'!Y45+'5C1AM_Williams'!Y45+'5C1AN_StLandry'!Y45</f>
        <v>0</v>
      </c>
      <c r="AA45" s="219">
        <f>'5C1B_DArbonne'!Z45+'5C1A_Madison'!Z45+'5C1C_IntlHigh'!Z45+'5C3_UnvView'!AA45+'5C1F_LCCharter'!Z45+'5C1E_LFNO'!Z45+'5C1D_NOMMA'!Z45+'5C1AE_NobleMinds'!Z45+'5C1J_JCFAEast'!Z45+'5C1Q_Advantage'!Z45+'5C1AF_JCFA-Laf'!Z45+'5C1W_Willow'!Z45+'5C1Z_LincolnPrep'!Z45+'5C1R_Iberville'!Z45+'5C1N_Delta'!Z45+'5C1S_LCColPrep'!Z45+'5C1T_Northeast'!Z45+'5C1U_AcadianaRen'!Z45+'5C1I_LAKey'!Z45+'5C1V_LafRen'!Z45+'5C1O_Impact'!Z45+'5C2_LAVCA'!AA45+'5C1H_Southwest'!Z45+'5C1G_JSClark'!Z45+'5C1Y_GEOPrep'!Z45+'5C1AI_Harmony'!Z45+'5C1AJ_Athlos'!Z45+'5C1AG_Collegiate'!Z45+'5C1M_GEOMidCity'!Z45+'5C1AK_NxtGen'!Z45+'5C1AL_RedRiver'!Z45+'5C1AM_Williams'!Z45+'5C1AN_StLandry'!Z45</f>
        <v>0</v>
      </c>
      <c r="AB45" s="216">
        <f>'5C1B_DArbonne'!AA45+'5C1A_Madison'!AA45+'5C1C_IntlHigh'!AA45+'5C3_UnvView'!AB45+'5C1F_LCCharter'!AA45+'5C1E_LFNO'!AA45+'5C1D_NOMMA'!AA45+'5C1AE_NobleMinds'!AA45+'5C1J_JCFAEast'!AA45+'5C1Q_Advantage'!AA45+'5C1AF_JCFA-Laf'!AA45+'5C1W_Willow'!AA45+'5C1Z_LincolnPrep'!AA45+'5C1R_Iberville'!AA45+'5C1N_Delta'!AA45+'5C1S_LCColPrep'!AA45+'5C1T_Northeast'!AA45+'5C1U_AcadianaRen'!AA45+'5C1I_LAKey'!AA45+'5C1V_LafRen'!AA45+'5C1O_Impact'!AA45+'5C2_LAVCA'!AB45+'5C1H_Southwest'!AA45+'5C1G_JSClark'!AA45+'5C1Y_GEOPrep'!AA45+'5C1AI_Harmony'!AA45+'5C1AJ_Athlos'!AA45+'5C1AG_Collegiate'!AA45+'5C1M_GEOMidCity'!AA45+'5C1AK_NxtGen'!AA45+'5C1AL_RedRiver'!AA45+'5C1AM_Williams'!AA45+'5C1AN_StLandry'!AA45</f>
        <v>0</v>
      </c>
      <c r="AC45" s="216">
        <f>'5C1B_DArbonne'!AB45+'5C1A_Madison'!AB45+'5C1C_IntlHigh'!AB45+'5C3_UnvView'!AC45+'5C1F_LCCharter'!AB45+'5C1E_LFNO'!AB45+'5C1D_NOMMA'!AB45+'5C1AE_NobleMinds'!AB45+'5C1J_JCFAEast'!AB45+'5C1Q_Advantage'!AB45+'5C1AF_JCFA-Laf'!AB45+'5C1W_Willow'!AB45+'5C1Z_LincolnPrep'!AB45+'5C1R_Iberville'!AB45+'5C1N_Delta'!AB45+'5C1S_LCColPrep'!AB45+'5C1T_Northeast'!AB45+'5C1U_AcadianaRen'!AB45+'5C1I_LAKey'!AB45+'5C1V_LafRen'!AB45+'5C1O_Impact'!AB45+'5C2_LAVCA'!AC45+'5C1H_Southwest'!AB45+'5C1G_JSClark'!AB45+'5C1Y_GEOPrep'!AB45+'5C1AI_Harmony'!AB45+'5C1AJ_Athlos'!AB45+'5C1AG_Collegiate'!AB45+'5C1M_GEOMidCity'!AB45+'5C1AK_NxtGen'!AB45+'5C1AL_RedRiver'!AB45+'5C1AM_Williams'!AB45+'5C1AN_StLandry'!AB45</f>
        <v>0</v>
      </c>
      <c r="AD45" s="219">
        <f>'5C1B_DArbonne'!AC45+'5C1A_Madison'!AC45+'5C1C_IntlHigh'!AC45+'5C3_UnvView'!AD45+'5C1F_LCCharter'!AC45+'5C1E_LFNO'!AC45+'5C1D_NOMMA'!AC45+'5C1AE_NobleMinds'!AC45+'5C1J_JCFAEast'!AC45+'5C1Q_Advantage'!AC45+'5C1AF_JCFA-Laf'!AC45+'5C1W_Willow'!AC45+'5C1Z_LincolnPrep'!AC45+'5C1R_Iberville'!AC45+'5C1N_Delta'!AC45+'5C1S_LCColPrep'!AC45+'5C1T_Northeast'!AC45+'5C1U_AcadianaRen'!AC45+'5C1I_LAKey'!AC45+'5C1V_LafRen'!AC45+'5C1O_Impact'!AC45+'5C2_LAVCA'!AD45+'5C1H_Southwest'!AC45+'5C1G_JSClark'!AC45+'5C1Y_GEOPrep'!AC45+'5C1AI_Harmony'!AC45+'5C1AJ_Athlos'!AC45+'5C1AG_Collegiate'!AC45+'5C1M_GEOMidCity'!AC45+'5C1AK_NxtGen'!AC45+'5C1AL_RedRiver'!AC45+'5C1AM_Williams'!AC45+'5C1AN_StLandry'!AC45</f>
        <v>0</v>
      </c>
      <c r="AE45" s="222">
        <f>'5C1B_DArbonne'!AD45+'5C1A_Madison'!AD45+'5C1C_IntlHigh'!AD45+'5C3_UnvView'!AE45+'5C1F_LCCharter'!AD45+'5C1E_LFNO'!AD45+'5C1D_NOMMA'!AD45+'5C1AE_NobleMinds'!AD45+'5C1J_JCFAEast'!AD45+'5C1Q_Advantage'!AD45+'5C1AF_JCFA-Laf'!AD45+'5C1W_Willow'!AD45+'5C1Z_LincolnPrep'!AD45+'5C1R_Iberville'!AD45+'5C1N_Delta'!AD45+'5C1S_LCColPrep'!AD45+'5C1T_Northeast'!AD45+'5C1U_AcadianaRen'!AD45+'5C1I_LAKey'!AD45+'5C1V_LafRen'!AD45+'5C1O_Impact'!AD45+'5C2_LAVCA'!AE45+'5C1H_Southwest'!AD45+'5C1G_JSClark'!AD45+'5C1Y_GEOPrep'!AD45+'5C1AI_Harmony'!AD45+'5C1AJ_Athlos'!AD45+'5C1AG_Collegiate'!AD45+'5C1M_GEOMidCity'!AD45+'5C1AK_NxtGen'!AD45+'5C1AL_RedRiver'!AD45+'5C1AM_Williams'!AD45+'5C1AN_StLandry'!AD45</f>
        <v>0</v>
      </c>
      <c r="AF45" s="223">
        <f>'9_Per Pupil Summary'!N44</f>
        <v>8533</v>
      </c>
      <c r="AG45" s="224">
        <f>'5C1B_DArbonne'!AF45+'5C1A_Madison'!AF45+'5C1C_IntlHigh'!AF45+'5C3_UnvView'!AG45+'5C1F_LCCharter'!AF45+'5C1E_LFNO'!AF45+'5C1D_NOMMA'!AF45+'5C1AE_NobleMinds'!AF45+'5C1J_JCFAEast'!AF45+'5C1Q_Advantage'!AF45+'5C1AF_JCFA-Laf'!AF45+'5C1W_Willow'!AF45+'5C1Z_LincolnPrep'!AF45+'5C1R_Iberville'!AF45+'5C1N_Delta'!AF45+'5C1S_LCColPrep'!AF45+'5C1T_Northeast'!AF45+'5C1U_AcadianaRen'!AF45+'5C1I_LAKey'!AF45+'5C1V_LafRen'!AF45+'5C1O_Impact'!AF45+'5C2_LAVCA'!AG45+'5C1H_Southwest'!AF45+'5C1G_JSClark'!AF45+'5C1Y_GEOPrep'!AF45+'5C1AI_Harmony'!AF45+'5C1AJ_Athlos'!AF45+'5C1AG_Collegiate'!AF45+'5C1M_GEOMidCity'!AF45+'5C1AK_NxtGen'!AF45+'5C1AL_RedRiver'!AF45+'5C1AM_Williams'!AF45+'5C1AN_StLandry'!AF45</f>
        <v>0</v>
      </c>
      <c r="AH45" s="215">
        <f>'5C1B_DArbonne'!AG45+'5C1A_Madison'!AG45+'5C1C_IntlHigh'!AG45+'5C3_UnvView'!AH45+'5C1F_LCCharter'!AG45+'5C1E_LFNO'!AG45+'5C1D_NOMMA'!AG45+'5C1AE_NobleMinds'!AG45+'5C1J_JCFAEast'!AG45+'5C1Q_Advantage'!AG45+'5C1AF_JCFA-Laf'!AG45+'5C1W_Willow'!AG45+'5C1Z_LincolnPrep'!AG45+'5C1R_Iberville'!AG45+'5C1N_Delta'!AG45+'5C1S_LCColPrep'!AG45+'5C1T_Northeast'!AG45+'5C1U_AcadianaRen'!AG45+'5C1I_LAKey'!AG45+'5C1V_LafRen'!AG45+'5C1O_Impact'!AG45+'5C2_LAVCA'!AH45+'5C1H_Southwest'!AG45+'5C1G_JSClark'!AG45+'5C1Y_GEOPrep'!AG45+'5C1AI_Harmony'!AG45+'5C1AJ_Athlos'!AG45+'5C1AG_Collegiate'!AG45+'5C1M_GEOMidCity'!AG45+'5C1AK_NxtGen'!AG45+'5C1AL_RedRiver'!AG45+'5C1AM_Williams'!AG45+'5C1AN_StLandry'!AG45</f>
        <v>0</v>
      </c>
      <c r="AI45" s="223">
        <f>'5C1B_DArbonne'!AH45+'5C1A_Madison'!AH45+'5C1C_IntlHigh'!AH45+'5C3_UnvView'!AI45+'5C1F_LCCharter'!AH45+'5C1E_LFNO'!AH45+'5C1D_NOMMA'!AH45+'5C1AE_NobleMinds'!AH45+'5C1J_JCFAEast'!AH45+'5C1Q_Advantage'!AH45+'5C1AF_JCFA-Laf'!AH45+'5C1W_Willow'!AH45+'5C1Z_LincolnPrep'!AH45+'5C1R_Iberville'!AH45+'5C1N_Delta'!AH45+'5C1S_LCColPrep'!AH45+'5C1T_Northeast'!AH45+'5C1U_AcadianaRen'!AH45+'5C1I_LAKey'!AH45+'5C1V_LafRen'!AH45+'5C1O_Impact'!AH45+'5C2_LAVCA'!AI45+'5C1H_Southwest'!AH45+'5C1G_JSClark'!AH45+'5C1Y_GEOPrep'!AH45+'5C1AI_Harmony'!AH45+'5C1AJ_Athlos'!AH45+'5C1AG_Collegiate'!AH45+'5C1M_GEOMidCity'!AH45+'5C1AK_NxtGen'!AH45+'5C1AL_RedRiver'!AH45+'5C1AM_Williams'!AH45+'5C1AN_StLandry'!AH45</f>
        <v>0</v>
      </c>
      <c r="AJ45" s="215">
        <f>'5C1B_DArbonne'!AI45+'5C1A_Madison'!AI45+'5C1C_IntlHigh'!AI45+'5C3_UnvView'!AJ45+'5C1F_LCCharter'!AI45+'5C1E_LFNO'!AI45+'5C1D_NOMMA'!AI45+'5C1AE_NobleMinds'!AI45+'5C1J_JCFAEast'!AI45+'5C1Q_Advantage'!AI45+'5C1AF_JCFA-Laf'!AI45+'5C1W_Willow'!AI45+'5C1Z_LincolnPrep'!AI45+'5C1R_Iberville'!AI45+'5C1N_Delta'!AI45+'5C1S_LCColPrep'!AI45+'5C1T_Northeast'!AI45+'5C1U_AcadianaRen'!AI45+'5C1I_LAKey'!AI45+'5C1V_LafRen'!AI45+'5C1O_Impact'!AI45+'5C2_LAVCA'!AJ45+'5C1H_Southwest'!AI45+'5C1G_JSClark'!AI45+'5C1Y_GEOPrep'!AI45+'5C1AI_Harmony'!AI45+'5C1AJ_Athlos'!AI45+'5C1AG_Collegiate'!AI45+'5C1M_GEOMidCity'!AI45+'5C1AK_NxtGen'!AI45+'5C1AL_RedRiver'!AI45+'5C1AM_Williams'!AI45+'5C1AN_StLandry'!AI45</f>
        <v>0</v>
      </c>
      <c r="AK45" s="225">
        <f>'5C1B_DArbonne'!AJ45+'5C1A_Madison'!AJ45+'5C1C_IntlHigh'!AJ45+'5C3_UnvView'!AK45+'5C1F_LCCharter'!AJ45+'5C1E_LFNO'!AJ45+'5C1D_NOMMA'!AJ45+'5C1AE_NobleMinds'!AJ45+'5C1J_JCFAEast'!AJ45+'5C1Q_Advantage'!AJ45+'5C1AF_JCFA-Laf'!AJ45+'5C1W_Willow'!AJ45+'5C1Z_LincolnPrep'!AJ45+'5C1R_Iberville'!AJ45+'5C1N_Delta'!AJ45+'5C1S_LCColPrep'!AJ45+'5C1T_Northeast'!AJ45+'5C1U_AcadianaRen'!AJ45+'5C1I_LAKey'!AJ45+'5C1V_LafRen'!AJ45+'5C1O_Impact'!AJ45+'5C2_LAVCA'!AK45+'5C1H_Southwest'!AJ45+'5C1G_JSClark'!AJ45+'5C1Y_GEOPrep'!AJ45+'5C1AI_Harmony'!AJ45+'5C1AJ_Athlos'!AJ45+'5C1AG_Collegiate'!AJ45+'5C1M_GEOMidCity'!AJ45+'5C1AK_NxtGen'!AJ45+'5C1AL_RedRiver'!AJ45+'5C1AM_Williams'!AJ45+'5C1AN_StLandry'!AJ45</f>
        <v>0</v>
      </c>
      <c r="AL45" s="226">
        <f>'5C1B_DArbonne'!AK45+'5C1A_Madison'!AK45+'5C1C_IntlHigh'!AK45+'5C3_UnvView'!AL45+'5C1F_LCCharter'!AK45+'5C1E_LFNO'!AK45+'5C1D_NOMMA'!AK45+'5C1AE_NobleMinds'!AK45+'5C1J_JCFAEast'!AK45+'5C1Q_Advantage'!AK45+'5C1AF_JCFA-Laf'!AK45+'5C1W_Willow'!AK45+'5C1Z_LincolnPrep'!AK45+'5C1R_Iberville'!AK45+'5C1N_Delta'!AK45+'5C1S_LCColPrep'!AK45+'5C1T_Northeast'!AK45+'5C1U_AcadianaRen'!AK45+'5C1I_LAKey'!AK45+'5C1V_LafRen'!AK45+'5C1O_Impact'!AK45+'5C2_LAVCA'!AL45+'5C1H_Southwest'!AK45+'5C1G_JSClark'!AK45+'5C1Y_GEOPrep'!AK45+'5C1AI_Harmony'!AK45+'5C1AJ_Athlos'!AK45+'5C1AG_Collegiate'!AK45+'5C1M_GEOMidCity'!AK45+'5C1AK_NxtGen'!AK45+'5C1AL_RedRiver'!AK45+'5C1AM_Williams'!AK45+'5C1AN_StLandry'!AK45</f>
        <v>0</v>
      </c>
      <c r="AM45" s="224">
        <f>'5C1B_DArbonne'!AL45+'5C1A_Madison'!AL45+'5C1C_IntlHigh'!AL45+'5C3_UnvView'!AM45+'5C1F_LCCharter'!AL45+'5C1E_LFNO'!AL45+'5C1D_NOMMA'!AL45+'5C1AE_NobleMinds'!AL45+'5C1J_JCFAEast'!AL45+'5C1Q_Advantage'!AL45+'5C1AF_JCFA-Laf'!AL45+'5C1W_Willow'!AL45+'5C1Z_LincolnPrep'!AL45+'5C1R_Iberville'!AL45+'5C1N_Delta'!AL45+'5C1S_LCColPrep'!AL45+'5C1T_Northeast'!AL45+'5C1U_AcadianaRen'!AL45+'5C1I_LAKey'!AL45+'5C1V_LafRen'!AL45+'5C1O_Impact'!AL45+'5C2_LAVCA'!AM45+'5C1H_Southwest'!AL45+'5C1G_JSClark'!AL45+'5C1Y_GEOPrep'!AL45+'5C1AI_Harmony'!AL45+'5C1AJ_Athlos'!AL45+'5C1AG_Collegiate'!AL45+'5C1M_GEOMidCity'!AL45+'5C1AK_NxtGen'!AL45+'5C1AL_RedRiver'!AL45+'5C1AM_Williams'!AL45+'5C1AN_StLandry'!AL45</f>
        <v>383985</v>
      </c>
      <c r="AN45" s="227">
        <f>'5C1B_DArbonne'!AM45+'5C1A_Madison'!AM45+'5C1C_IntlHigh'!AM45+'5C3_UnvView'!AN45+'5C1F_LCCharter'!AM45+'5C1E_LFNO'!AM45+'5C1D_NOMMA'!AM45+'5C1AE_NobleMinds'!AM45+'5C1J_JCFAEast'!AM45+'5C1Q_Advantage'!AM45+'5C1AF_JCFA-Laf'!AM45+'5C1W_Willow'!AM45+'5C1Z_LincolnPrep'!AM45+'5C1R_Iberville'!AM45+'5C1N_Delta'!AM45+'5C1S_LCColPrep'!AM45+'5C1T_Northeast'!AM45+'5C1U_AcadianaRen'!AM45+'5C1I_LAKey'!AM45+'5C1V_LafRen'!AM45+'5C1O_Impact'!AM45+'5C2_LAVCA'!AN45+'5C1H_Southwest'!AM45+'5C1G_JSClark'!AM45+'5C1Y_GEOPrep'!AM45+'5C1AI_Harmony'!AM45+'5C1AJ_Athlos'!AM45+'5C1AG_Collegiate'!AM45+'5C1M_GEOMidCity'!AM45+'5C1AK_NxtGen'!AM45+'5C1AL_RedRiver'!AM45+'5C1AM_Williams'!AM45+'5C1AN_StLandry'!AM45</f>
        <v>-672</v>
      </c>
      <c r="AO45" s="224">
        <f>'5C1B_DArbonne'!AN45+'5C1A_Madison'!AN45+'5C1C_IntlHigh'!AN45+'5C3_UnvView'!AO45+'5C1F_LCCharter'!AN45+'5C1E_LFNO'!AN45+'5C1D_NOMMA'!AN45+'5C1AE_NobleMinds'!AN45+'5C1J_JCFAEast'!AN45+'5C1Q_Advantage'!AN45+'5C1AF_JCFA-Laf'!AN45+'5C1W_Willow'!AN45+'5C1Z_LincolnPrep'!AN45+'5C1R_Iberville'!AN45+'5C1N_Delta'!AN45+'5C1S_LCColPrep'!AN45+'5C1T_Northeast'!AN45+'5C1U_AcadianaRen'!AN45+'5C1I_LAKey'!AN45+'5C1V_LafRen'!AN45+'5C1O_Impact'!AN45+'5C2_LAVCA'!AO45+'5C1H_Southwest'!AN45+'5C1G_JSClark'!AN45+'5C1Y_GEOPrep'!AN45+'5C1AI_Harmony'!AN45+'5C1AJ_Athlos'!AN45+'5C1AG_Collegiate'!AN45+'5C1M_GEOMidCity'!AN45+'5C1AK_NxtGen'!AN45+'5C1AL_RedRiver'!AN45+'5C1AM_Williams'!AN45+'5C1AN_StLandry'!AN45</f>
        <v>0</v>
      </c>
      <c r="AP45" s="225">
        <f>'5C1B_DArbonne'!AO45+'5C1A_Madison'!AO45+'5C1C_IntlHigh'!AO45+'5C3_UnvView'!AP45+'5C1F_LCCharter'!AO45+'5C1E_LFNO'!AO45+'5C1D_NOMMA'!AO45+'5C1AE_NobleMinds'!AO45+'5C1J_JCFAEast'!AO45+'5C1Q_Advantage'!AO45+'5C1AF_JCFA-Laf'!AO45+'5C1W_Willow'!AO45+'5C1Z_LincolnPrep'!AO45+'5C1R_Iberville'!AO45+'5C1N_Delta'!AO45+'5C1S_LCColPrep'!AO45+'5C1T_Northeast'!AO45+'5C1U_AcadianaRen'!AO45+'5C1I_LAKey'!AO45+'5C1V_LafRen'!AO45+'5C1O_Impact'!AO45+'5C2_LAVCA'!AP45+'5C1H_Southwest'!AO45+'5C1G_JSClark'!AO45+'5C1Y_GEOPrep'!AO45+'5C1AI_Harmony'!AO45+'5C1AJ_Athlos'!AO45+'5C1AG_Collegiate'!AO45+'5C1M_GEOMidCity'!AO45+'5C1AK_NxtGen'!AO45+'5C1AL_RedRiver'!AO45+'5C1AM_Williams'!AO45+'5C1AN_StLandry'!AO45</f>
        <v>0</v>
      </c>
      <c r="AQ45" s="224">
        <f>'5C1B_DArbonne'!AP45+'5C1A_Madison'!AP45+'5C1C_IntlHigh'!AP45+'5C3_UnvView'!AQ45+'5C1F_LCCharter'!AP45+'5C1E_LFNO'!AP45+'5C1D_NOMMA'!AP45+'5C1AE_NobleMinds'!AP45+'5C1J_JCFAEast'!AP45+'5C1Q_Advantage'!AP45+'5C1AF_JCFA-Laf'!AP45+'5C1W_Willow'!AP45+'5C1Z_LincolnPrep'!AP45+'5C1R_Iberville'!AP45+'5C1N_Delta'!AP45+'5C1S_LCColPrep'!AP45+'5C1T_Northeast'!AP45+'5C1U_AcadianaRen'!AP45+'5C1I_LAKey'!AP45+'5C1V_LafRen'!AP45+'5C1O_Impact'!AP45+'5C2_LAVCA'!AQ45+'5C1H_Southwest'!AP45+'5C1G_JSClark'!AP45+'5C1Y_GEOPrep'!AP45+'5C1AI_Harmony'!AP45+'5C1AJ_Athlos'!AP45+'5C1AG_Collegiate'!AP45+'5C1M_GEOMidCity'!AP45+'5C1AK_NxtGen'!AP45+'5C1AL_RedRiver'!AP45+'5C1AM_Williams'!AP45+'5C1AN_StLandry'!AP45</f>
        <v>268117</v>
      </c>
      <c r="AR45" s="225">
        <f>'5C1B_DArbonne'!AQ45+'5C1A_Madison'!AQ45+'5C1C_IntlHigh'!AQ45+'5C3_UnvView'!AR45+'5C1F_LCCharter'!AQ45+'5C1E_LFNO'!AQ45+'5C1D_NOMMA'!AQ45+'5C1AE_NobleMinds'!AQ45+'5C1J_JCFAEast'!AQ45+'5C1Q_Advantage'!AQ45+'5C1AF_JCFA-Laf'!AQ45+'5C1W_Willow'!AQ45+'5C1Z_LincolnPrep'!AQ45+'5C1R_Iberville'!AQ45+'5C1N_Delta'!AQ45+'5C1S_LCColPrep'!AQ45+'5C1T_Northeast'!AQ45+'5C1U_AcadianaRen'!AQ45+'5C1I_LAKey'!AQ45+'5C1V_LafRen'!AQ45+'5C1O_Impact'!AQ45+'5C2_LAVCA'!AR45+'5C1H_Southwest'!AQ45+'5C1G_JSClark'!AQ45+'5C1Y_GEOPrep'!AQ45+'5C1AI_Harmony'!AQ45+'5C1AJ_Athlos'!AQ45+'5C1AG_Collegiate'!AQ45+'5C1M_GEOMidCity'!AQ45+'5C1AK_NxtGen'!AQ45+'5C1AL_RedRiver'!AQ45+'5C1AM_Williams'!AQ45+'5C1AN_StLandry'!AQ45</f>
        <v>0</v>
      </c>
      <c r="AS45" s="225">
        <f>'5C1B_DArbonne'!AR45+'5C1A_Madison'!AR45+'5C1C_IntlHigh'!AR45+'5C3_UnvView'!AS45+'5C1F_LCCharter'!AR45+'5C1E_LFNO'!AR45+'5C1D_NOMMA'!AR45+'5C1AE_NobleMinds'!AR45+'5C1J_JCFAEast'!AR45+'5C1Q_Advantage'!AR45+'5C1AF_JCFA-Laf'!AR45+'5C1W_Willow'!AR45+'5C1Z_LincolnPrep'!AR45+'5C1R_Iberville'!AR45+'5C1N_Delta'!AR45+'5C1S_LCColPrep'!AR45+'5C1T_Northeast'!AR45+'5C1U_AcadianaRen'!AR45+'5C1I_LAKey'!AR45+'5C1V_LafRen'!AR45+'5C1O_Impact'!AR45+'5C2_LAVCA'!AS45+'5C1H_Southwest'!AR45+'5C1G_JSClark'!AR45+'5C1Y_GEOPrep'!AR45+'5C1AI_Harmony'!AR45+'5C1AJ_Athlos'!AR45+'5C1AG_Collegiate'!AR45+'5C1M_GEOMidCity'!AR45+'5C1AK_NxtGen'!AR45+'5C1AL_RedRiver'!AR45+'5C1AM_Williams'!AR45+'5C1AN_StLandry'!AR45</f>
        <v>0</v>
      </c>
      <c r="AT45" s="224">
        <f>'5C1B_DArbonne'!AS45+'5C1A_Madison'!AS45+'5C1C_IntlHigh'!AS45+'5C3_UnvView'!AT45+'5C1F_LCCharter'!AS45+'5C1E_LFNO'!AS45+'5C1D_NOMMA'!AS45+'5C1AE_NobleMinds'!AS45+'5C1J_JCFAEast'!AS45+'5C1Q_Advantage'!AS45+'5C1AF_JCFA-Laf'!AS45+'5C1W_Willow'!AS45+'5C1Z_LincolnPrep'!AS45+'5C1R_Iberville'!AS45+'5C1N_Delta'!AS45+'5C1S_LCColPrep'!AS45+'5C1T_Northeast'!AS45+'5C1U_AcadianaRen'!AS45+'5C1I_LAKey'!AS45+'5C1V_LafRen'!AS45+'5C1O_Impact'!AS45+'5C2_LAVCA'!AT45+'5C1H_Southwest'!AS45+'5C1G_JSClark'!AS45+'5C1Y_GEOPrep'!AS45+'5C1AI_Harmony'!AS45+'5C1AJ_Athlos'!AS45+'5C1AG_Collegiate'!AS45+'5C1M_GEOMidCity'!AS45+'5C1AK_NxtGen'!AS45+'5C1AL_RedRiver'!AS45+'5C1AM_Williams'!AS45+'5C1AN_StLandry'!AS45</f>
        <v>47217</v>
      </c>
      <c r="AU45" s="802">
        <f t="shared" si="2"/>
        <v>268117</v>
      </c>
      <c r="AV45" s="803">
        <f t="shared" si="3"/>
        <v>47217</v>
      </c>
      <c r="AW45" s="217">
        <f>'5C1B_DArbonne'!AV45+'5C1A_Madison'!AV45+'5C1C_IntlHigh'!AV45+'5C3_UnvView'!AW45+'5C1F_LCCharter'!AV45+'5C1E_LFNO'!AV45+'5C1D_NOMMA'!AV45+'5C1AE_NobleMinds'!AV45+'5C1J_JCFAEast'!AV45+'5C1Q_Advantage'!AV45+'5C1AF_JCFA-Laf'!AV45+'5C1W_Willow'!AV45+'5C1Z_LincolnPrep'!AV45+'5C1R_Iberville'!AV45+'5C1N_Delta'!AV45+'5C1S_LCColPrep'!AV45+'5C1T_Northeast'!AV45+'5C1U_AcadianaRen'!AV45+'5C1I_LAKey'!AV45+'5C1V_LafRen'!AV45+'5C1O_Impact'!AV45+'5C2_LAVCA'!AW45+'5C1H_Southwest'!AV45+'5C1G_JSClark'!AV45+'5C1Y_GEOPrep'!AV45+'5C1AI_Harmony'!AV45+'5C1AJ_Athlos'!AV45+'5C1AG_Collegiate'!AV45+'5C1M_GEOMidCity'!AV45+'5C1AK_NxtGen'!AV45+'5C1AL_RedRiver'!AV45+'5C1AM_Williams'!AV45+'5C1AN_StLandry'!AV45</f>
        <v>960</v>
      </c>
      <c r="AX45" s="217"/>
      <c r="AY45" s="217">
        <f t="shared" si="4"/>
        <v>960</v>
      </c>
    </row>
    <row r="46" spans="1:51" ht="16.149999999999999" customHeight="1" x14ac:dyDescent="0.2">
      <c r="A46" s="422">
        <v>40</v>
      </c>
      <c r="B46" s="228" t="s">
        <v>44</v>
      </c>
      <c r="C46" s="229">
        <f>'5C1B_DArbonne'!C46+'5C1A_Madison'!C46+'5C1C_IntlHigh'!C46+'5C3_UnvView'!C46+'5C1F_LCCharter'!C46+'5C1E_LFNO'!C46+'5C1D_NOMMA'!C46+'5C1AE_NobleMinds'!C46+'5C1J_JCFAEast'!C46+'5C1Q_Advantage'!C46+'5C1AF_JCFA-Laf'!C46+'5C1W_Willow'!C46+'5C1Z_LincolnPrep'!C46+'5C1R_Iberville'!C46+'5C1N_Delta'!C46+'5C1S_LCColPrep'!C46+'5C1T_Northeast'!C46+'5C1U_AcadianaRen'!C46+'5C1I_LAKey'!C46+'5C1V_LafRen'!C46+'5C1O_Impact'!C46+'5C2_LAVCA'!C46+'5C1H_Southwest'!C46+'5C1G_JSClark'!C46+'5C1Y_GEOPrep'!C46+'5C1AI_Harmony'!C46+'5C1AJ_Athlos'!C46+'5C1AG_Collegiate'!C46+'5C1M_GEOMidCity'!C46+'5C1AK_NxtGen'!C46+'5C1AL_RedRiver'!C46+'5C1AM_Williams'!C46+'5C1AN_StLandry'!C46</f>
        <v>0</v>
      </c>
      <c r="D46" s="230">
        <f>'9_Per Pupil Summary'!H45</f>
        <v>4879.4721756842628</v>
      </c>
      <c r="E46" s="231">
        <f>'5C1B_DArbonne'!E46+'5C1A_Madison'!E46+'5C1C_IntlHigh'!E46+'5C3_UnvView'!E46+'5C1F_LCCharter'!E46+'5C1E_LFNO'!E46+'5C1D_NOMMA'!E46+'5C1AE_NobleMinds'!E46+'5C1J_JCFAEast'!E46+'5C1Q_Advantage'!E46+'5C1AF_JCFA-Laf'!E46+'5C1W_Willow'!E46+'5C1Z_LincolnPrep'!E46+'5C1R_Iberville'!E46+'5C1N_Delta'!E46+'5C1S_LCColPrep'!E46+'5C1T_Northeast'!E46+'5C1U_AcadianaRen'!E46+'5C1I_LAKey'!E46+'5C1V_LafRen'!E46+'5C1O_Impact'!E46+'5C2_LAVCA'!E46+'5C1H_Southwest'!E46+'5C1G_JSClark'!E46+'5C1Y_GEOPrep'!E46+'5C1AI_Harmony'!E46+'5C1AJ_Athlos'!E46+'5C1AG_Collegiate'!E46+'5C1M_GEOMidCity'!E46+'5C1AK_NxtGen'!E46+'5C1AL_RedRiver'!E46+'5C1AM_Williams'!E46+'5C1AN_StLandry'!E46</f>
        <v>0</v>
      </c>
      <c r="F46" s="232">
        <f>'5C1B_DArbonne'!F46+'5C1A_Madison'!F46+'5C1C_IntlHigh'!F46+'5C3_UnvView'!F46+'5C1F_LCCharter'!F46+'5C1E_LFNO'!F46+'5C1D_NOMMA'!F46+'5C1AE_NobleMinds'!F46+'5C1J_JCFAEast'!F46+'5C1Q_Advantage'!F46+'5C1AF_JCFA-Laf'!F46+'5C1W_Willow'!F46+'5C1Z_LincolnPrep'!F46+'5C1R_Iberville'!F46+'5C1N_Delta'!F46+'5C1S_LCColPrep'!F46+'5C1T_Northeast'!F46+'5C1U_AcadianaRen'!F46+'5C1I_LAKey'!F46+'5C1V_LafRen'!F46+'5C1O_Impact'!F46+'5C2_LAVCA'!F46+'5C1H_Southwest'!F46+'5C1G_JSClark'!F46+'5C1Y_GEOPrep'!F46+'5C1AI_Harmony'!F46+'5C1AJ_Athlos'!F46+'5C1AG_Collegiate'!F46+'5C1M_GEOMidCity'!F46+'5C1AK_NxtGen'!F46+'5C1AL_RedRiver'!F46+'5C1AM_Williams'!F46+'5C1AN_StLandry'!F46</f>
        <v>0</v>
      </c>
      <c r="G46" s="230">
        <f>'9_Per Pupil Summary'!I45</f>
        <v>649.40587999005334</v>
      </c>
      <c r="H46" s="231">
        <f>'5C1B_DArbonne'!H46+'5C1A_Madison'!H46+'5C1C_IntlHigh'!H46+'5C3_UnvView'!H46+'5C1F_LCCharter'!H46+'5C1E_LFNO'!H46+'5C1D_NOMMA'!H46+'5C1AE_NobleMinds'!H46+'5C1J_JCFAEast'!H46+'5C1Q_Advantage'!H46+'5C1AF_JCFA-Laf'!H46+'5C1W_Willow'!H46+'5C1Z_LincolnPrep'!H46+'5C1R_Iberville'!H46+'5C1N_Delta'!H46+'5C1S_LCColPrep'!H46+'5C1T_Northeast'!H46+'5C1U_AcadianaRen'!H46+'5C1I_LAKey'!H46+'5C1V_LafRen'!H46+'5C1O_Impact'!H46+'5C2_LAVCA'!H46+'5C1H_Southwest'!H46+'5C1G_JSClark'!H46+'5C1Y_GEOPrep'!H46+'5C1AI_Harmony'!H46+'5C1AJ_Athlos'!H46+'5C1AG_Collegiate'!H46+'5C1M_GEOMidCity'!H46+'5C1AK_NxtGen'!H46+'5C1AL_RedRiver'!H46+'5C1AM_Williams'!H46+'5C1AN_StLandry'!H46</f>
        <v>0</v>
      </c>
      <c r="I46" s="232">
        <f>'5C1B_DArbonne'!I46+'5C1A_Madison'!I46+'5C1C_IntlHigh'!I46+'5C3_UnvView'!I46+'5C1F_LCCharter'!I46+'5C1E_LFNO'!I46+'5C1D_NOMMA'!I46+'5C1AE_NobleMinds'!I46+'5C1J_JCFAEast'!I46+'5C1Q_Advantage'!I46+'5C1AF_JCFA-Laf'!I46+'5C1W_Willow'!I46+'5C1Z_LincolnPrep'!I46+'5C1R_Iberville'!I46+'5C1N_Delta'!I46+'5C1S_LCColPrep'!I46+'5C1T_Northeast'!I46+'5C1U_AcadianaRen'!I46+'5C1I_LAKey'!I46+'5C1V_LafRen'!I46+'5C1O_Impact'!I46+'5C2_LAVCA'!I46+'5C1H_Southwest'!I46+'5C1G_JSClark'!I46+'5C1Y_GEOPrep'!I46+'5C1AI_Harmony'!I46+'5C1AJ_Athlos'!I46+'5C1AG_Collegiate'!I46+'5C1M_GEOMidCity'!I46+'5C1AK_NxtGen'!I46+'5C1AL_RedRiver'!I46+'5C1AM_Williams'!I46+'5C1AN_StLandry'!I46</f>
        <v>0</v>
      </c>
      <c r="J46" s="230">
        <f>'9_Per Pupil Summary'!J45</f>
        <v>177.11069454274184</v>
      </c>
      <c r="K46" s="231">
        <f>'5C1B_DArbonne'!K46+'5C1A_Madison'!K46+'5C1C_IntlHigh'!K46+'5C3_UnvView'!K46+'5C1F_LCCharter'!K46+'5C1E_LFNO'!K46+'5C1D_NOMMA'!K46+'5C1AE_NobleMinds'!K46+'5C1J_JCFAEast'!K46+'5C1Q_Advantage'!K46+'5C1AF_JCFA-Laf'!K46+'5C1W_Willow'!K46+'5C1Z_LincolnPrep'!K46+'5C1R_Iberville'!K46+'5C1N_Delta'!K46+'5C1S_LCColPrep'!K46+'5C1T_Northeast'!K46+'5C1U_AcadianaRen'!K46+'5C1I_LAKey'!K46+'5C1V_LafRen'!K46+'5C1O_Impact'!K46+'5C2_LAVCA'!K46+'5C1H_Southwest'!K46+'5C1G_JSClark'!K46+'5C1Y_GEOPrep'!K46+'5C1AI_Harmony'!K46+'5C1AJ_Athlos'!K46+'5C1AG_Collegiate'!K46+'5C1M_GEOMidCity'!K46+'5C1AK_NxtGen'!K46+'5C1AL_RedRiver'!K46+'5C1AM_Williams'!K46+'5C1AN_StLandry'!K46</f>
        <v>0</v>
      </c>
      <c r="L46" s="232">
        <f>'5C1B_DArbonne'!L46+'5C1A_Madison'!L46+'5C1C_IntlHigh'!L46+'5C3_UnvView'!L46+'5C1F_LCCharter'!L46+'5C1E_LFNO'!L46+'5C1D_NOMMA'!L46+'5C1AE_NobleMinds'!L46+'5C1J_JCFAEast'!L46+'5C1Q_Advantage'!L46+'5C1AF_JCFA-Laf'!L46+'5C1W_Willow'!L46+'5C1Z_LincolnPrep'!L46+'5C1R_Iberville'!L46+'5C1N_Delta'!L46+'5C1S_LCColPrep'!L46+'5C1T_Northeast'!L46+'5C1U_AcadianaRen'!L46+'5C1I_LAKey'!L46+'5C1V_LafRen'!L46+'5C1O_Impact'!L46+'5C2_LAVCA'!L46+'5C1H_Southwest'!L46+'5C1G_JSClark'!L46+'5C1Y_GEOPrep'!L46+'5C1AI_Harmony'!L46+'5C1AJ_Athlos'!L46+'5C1AG_Collegiate'!L46+'5C1M_GEOMidCity'!L46+'5C1AK_NxtGen'!L46+'5C1AL_RedRiver'!L46+'5C1AM_Williams'!L46+'5C1AN_StLandry'!L46</f>
        <v>0</v>
      </c>
      <c r="M46" s="230">
        <f>'9_Per Pupil Summary'!K45</f>
        <v>4427.767363568546</v>
      </c>
      <c r="N46" s="231">
        <f>'5C1B_DArbonne'!N46+'5C1A_Madison'!N46+'5C1C_IntlHigh'!N46+'5C3_UnvView'!N46+'5C1F_LCCharter'!N46+'5C1E_LFNO'!N46+'5C1D_NOMMA'!N46+'5C1AE_NobleMinds'!N46+'5C1J_JCFAEast'!N46+'5C1Q_Advantage'!N46+'5C1AF_JCFA-Laf'!N46+'5C1W_Willow'!N46+'5C1Z_LincolnPrep'!N46+'5C1R_Iberville'!N46+'5C1N_Delta'!N46+'5C1S_LCColPrep'!N46+'5C1T_Northeast'!N46+'5C1U_AcadianaRen'!N46+'5C1I_LAKey'!N46+'5C1V_LafRen'!N46+'5C1O_Impact'!N46+'5C2_LAVCA'!N46+'5C1H_Southwest'!N46+'5C1G_JSClark'!N46+'5C1Y_GEOPrep'!N46+'5C1AI_Harmony'!N46+'5C1AJ_Athlos'!N46+'5C1AG_Collegiate'!N46+'5C1M_GEOMidCity'!N46+'5C1AK_NxtGen'!N46+'5C1AL_RedRiver'!N46+'5C1AM_Williams'!N46+'5C1AN_StLandry'!N46</f>
        <v>0</v>
      </c>
      <c r="O46" s="232">
        <f>'5C1B_DArbonne'!O46+'5C1A_Madison'!O46+'5C1C_IntlHigh'!O46+'5C3_UnvView'!O46+'5C1F_LCCharter'!O46+'5C1E_LFNO'!O46+'5C1D_NOMMA'!O46+'5C1AE_NobleMinds'!O46+'5C1J_JCFAEast'!O46+'5C1Q_Advantage'!O46+'5C1AF_JCFA-Laf'!O46+'5C1W_Willow'!O46+'5C1Z_LincolnPrep'!O46+'5C1R_Iberville'!O46+'5C1N_Delta'!O46+'5C1S_LCColPrep'!O46+'5C1T_Northeast'!O46+'5C1U_AcadianaRen'!O46+'5C1I_LAKey'!O46+'5C1V_LafRen'!O46+'5C1O_Impact'!O46+'5C2_LAVCA'!O46+'5C1H_Southwest'!O46+'5C1G_JSClark'!O46+'5C1Y_GEOPrep'!O46+'5C1AI_Harmony'!O46+'5C1AJ_Athlos'!O46+'5C1AG_Collegiate'!O46+'5C1M_GEOMidCity'!O46+'5C1AK_NxtGen'!O46+'5C1AL_RedRiver'!O46+'5C1AM_Williams'!O46+'5C1AN_StLandry'!O46</f>
        <v>0</v>
      </c>
      <c r="P46" s="230">
        <f>'9_Per Pupil Summary'!L45</f>
        <v>1771.1069454274184</v>
      </c>
      <c r="Q46" s="231">
        <f>'5C1B_DArbonne'!Q46+'5C1A_Madison'!Q46+'5C1C_IntlHigh'!Q46+'5C3_UnvView'!Q46+'5C1F_LCCharter'!Q46+'5C1E_LFNO'!Q46+'5C1D_NOMMA'!Q46+'5C1AE_NobleMinds'!Q46+'5C1J_JCFAEast'!Q46+'5C1Q_Advantage'!Q46+'5C1AF_JCFA-Laf'!Q46+'5C1W_Willow'!Q46+'5C1Z_LincolnPrep'!Q46+'5C1R_Iberville'!Q46+'5C1N_Delta'!Q46+'5C1S_LCColPrep'!Q46+'5C1T_Northeast'!Q46+'5C1U_AcadianaRen'!Q46+'5C1I_LAKey'!Q46+'5C1V_LafRen'!Q46+'5C1O_Impact'!Q46+'5C2_LAVCA'!Q46+'5C1H_Southwest'!Q46+'5C1G_JSClark'!Q46+'5C1Y_GEOPrep'!Q46+'5C1AI_Harmony'!Q46+'5C1AJ_Athlos'!Q46+'5C1AG_Collegiate'!Q46+'5C1M_GEOMidCity'!Q46+'5C1AK_NxtGen'!Q46+'5C1AL_RedRiver'!Q46+'5C1AM_Williams'!Q46+'5C1AN_StLandry'!Q46</f>
        <v>0</v>
      </c>
      <c r="R46" s="233">
        <f>'5C1B_DArbonne'!R46+'5C1A_Madison'!R46+'5C1C_IntlHigh'!R46+'5C3_UnvView'!R46+'5C1F_LCCharter'!R46+'5C1E_LFNO'!R46+'5C1D_NOMMA'!R46+'5C1AE_NobleMinds'!R46+'5C1J_JCFAEast'!R46+'5C1Q_Advantage'!R46+'5C1AF_JCFA-Laf'!R46+'5C1W_Willow'!R46+'5C1Z_LincolnPrep'!R46+'5C1R_Iberville'!R46+'5C1N_Delta'!R46+'5C1S_LCColPrep'!R46+'5C1T_Northeast'!R46+'5C1U_AcadianaRen'!R46+'5C1I_LAKey'!R46+'5C1V_LafRen'!R46+'5C1O_Impact'!R46+'5C2_LAVCA'!R46+'5C1H_Southwest'!R46+'5C1G_JSClark'!R46+'5C1Y_GEOPrep'!R46+'5C1AI_Harmony'!R46+'5C1AJ_Athlos'!R46+'5C1AG_Collegiate'!R46+'5C1M_GEOMidCity'!R46+'5C1AK_NxtGen'!R46+'5C1AL_RedRiver'!R46+'5C1AM_Williams'!R46+'5C1AN_StLandry'!R46</f>
        <v>718217</v>
      </c>
      <c r="S46" s="996">
        <f>'5C3_UnvView'!S46+'5C2_LAVCA'!S46</f>
        <v>79801</v>
      </c>
      <c r="T46" s="230">
        <f>'5C1B_DArbonne'!S46+'5C1A_Madison'!S46+'5C1C_IntlHigh'!S46+'5C3_UnvView'!T46+'5C1F_LCCharter'!S46+'5C1E_LFNO'!S46+'5C1D_NOMMA'!S46+'5C1AE_NobleMinds'!S46+'5C1J_JCFAEast'!S46+'5C1Q_Advantage'!S46+'5C1AF_JCFA-Laf'!S46+'5C1W_Willow'!S46+'5C1Z_LincolnPrep'!S46+'5C1R_Iberville'!S46+'5C1N_Delta'!S46+'5C1S_LCColPrep'!S46+'5C1T_Northeast'!S46+'5C1U_AcadianaRen'!S46+'5C1I_LAKey'!S46+'5C1V_LafRen'!S46+'5C1O_Impact'!S46+'5C2_LAVCA'!T46+'5C1H_Southwest'!S46+'5C1G_JSClark'!S46+'5C1Y_GEOPrep'!S46+'5C1AI_Harmony'!S46+'5C1AJ_Athlos'!S46+'5C1AG_Collegiate'!S46+'5C1M_GEOMidCity'!S46+'5C1AK_NxtGen'!S46+'5C1AL_RedRiver'!S46+'5C1AM_Williams'!S46+'5C1AN_StLandry'!S46</f>
        <v>-83492</v>
      </c>
      <c r="U46" s="230">
        <f>'5C1B_DArbonne'!T46+'5C1A_Madison'!T46+'5C1C_IntlHigh'!T46+'5C3_UnvView'!U46+'5C1F_LCCharter'!T46+'5C1E_LFNO'!T46+'5C1D_NOMMA'!T46+'5C1AE_NobleMinds'!T46+'5C1J_JCFAEast'!T46+'5C1Q_Advantage'!T46+'5C1AF_JCFA-Laf'!T46+'5C1W_Willow'!T46+'5C1Z_LincolnPrep'!T46+'5C1R_Iberville'!T46+'5C1N_Delta'!T46+'5C1S_LCColPrep'!T46+'5C1T_Northeast'!T46+'5C1U_AcadianaRen'!T46+'5C1I_LAKey'!T46+'5C1V_LafRen'!T46+'5C1O_Impact'!T46+'5C2_LAVCA'!U46+'5C1H_Southwest'!T46+'5C1G_JSClark'!T46+'5C1Y_GEOPrep'!T46+'5C1AI_Harmony'!T46+'5C1AJ_Athlos'!T46+'5C1AG_Collegiate'!T46+'5C1M_GEOMidCity'!T46+'5C1AK_NxtGen'!T46+'5C1AL_RedRiver'!T46+'5C1AM_Williams'!T46+'5C1AN_StLandry'!T46</f>
        <v>0</v>
      </c>
      <c r="V46" s="234">
        <f>'5C1B_DArbonne'!U46+'5C1A_Madison'!U46+'5C1C_IntlHigh'!U46+'5C3_UnvView'!V46+'5C1F_LCCharter'!U46+'5C1E_LFNO'!U46+'5C1D_NOMMA'!U46+'5C1AE_NobleMinds'!U46+'5C1J_JCFAEast'!U46+'5C1Q_Advantage'!U46+'5C1AF_JCFA-Laf'!U46+'5C1W_Willow'!U46+'5C1Z_LincolnPrep'!U46+'5C1R_Iberville'!U46+'5C1N_Delta'!U46+'5C1S_LCColPrep'!U46+'5C1T_Northeast'!U46+'5C1U_AcadianaRen'!U46+'5C1I_LAKey'!U46+'5C1V_LafRen'!U46+'5C1O_Impact'!U46+'5C2_LAVCA'!V46+'5C1H_Southwest'!U46+'5C1G_JSClark'!U46+'5C1Y_GEOPrep'!U46+'5C1AI_Harmony'!U46+'5C1AJ_Athlos'!U46+'5C1AG_Collegiate'!U46+'5C1M_GEOMidCity'!U46+'5C1AK_NxtGen'!U46+'5C1AL_RedRiver'!U46+'5C1AM_Williams'!U46+'5C1AN_StLandry'!U46</f>
        <v>0</v>
      </c>
      <c r="W46" s="233">
        <f>'5C1B_DArbonne'!V46+'5C1A_Madison'!V46+'5C1C_IntlHigh'!V46+'5C3_UnvView'!W46+'5C1F_LCCharter'!V46+'5C1E_LFNO'!V46+'5C1D_NOMMA'!V46+'5C1AE_NobleMinds'!V46+'5C1J_JCFAEast'!V46+'5C1Q_Advantage'!V46+'5C1AF_JCFA-Laf'!V46+'5C1W_Willow'!V46+'5C1Z_LincolnPrep'!V46+'5C1R_Iberville'!V46+'5C1N_Delta'!V46+'5C1S_LCColPrep'!V46+'5C1T_Northeast'!V46+'5C1U_AcadianaRen'!V46+'5C1I_LAKey'!V46+'5C1V_LafRen'!V46+'5C1O_Impact'!V46+'5C2_LAVCA'!W46+'5C1H_Southwest'!V46+'5C1G_JSClark'!V46+'5C1Y_GEOPrep'!V46+'5C1AI_Harmony'!V46+'5C1AJ_Athlos'!V46+'5C1AG_Collegiate'!V46+'5C1M_GEOMidCity'!V46+'5C1AK_NxtGen'!V46+'5C1AL_RedRiver'!V46+'5C1AM_Williams'!V46+'5C1AN_StLandry'!V46</f>
        <v>0</v>
      </c>
      <c r="X46" s="231">
        <f>'5C1B_DArbonne'!W46+'5C1A_Madison'!W46+'5C1C_IntlHigh'!W46+'5C3_UnvView'!X46+'5C1F_LCCharter'!W46+'5C1E_LFNO'!W46+'5C1D_NOMMA'!W46+'5C1AE_NobleMinds'!W46+'5C1J_JCFAEast'!W46+'5C1Q_Advantage'!W46+'5C1AF_JCFA-Laf'!W46+'5C1W_Willow'!W46+'5C1Z_LincolnPrep'!W46+'5C1R_Iberville'!W46+'5C1N_Delta'!W46+'5C1S_LCColPrep'!W46+'5C1T_Northeast'!W46+'5C1U_AcadianaRen'!W46+'5C1I_LAKey'!W46+'5C1V_LafRen'!W46+'5C1O_Impact'!W46+'5C2_LAVCA'!X46+'5C1H_Southwest'!W46+'5C1G_JSClark'!W46+'5C1Y_GEOPrep'!W46+'5C1AI_Harmony'!W46+'5C1AJ_Athlos'!W46+'5C1AG_Collegiate'!W46+'5C1M_GEOMidCity'!W46+'5C1AK_NxtGen'!W46+'5C1AL_RedRiver'!W46+'5C1AM_Williams'!W46+'5C1AN_StLandry'!W46</f>
        <v>0</v>
      </c>
      <c r="Y46" s="233">
        <f>'5C1B_DArbonne'!X46+'5C1A_Madison'!X46+'5C1C_IntlHigh'!X46+'5C3_UnvView'!Y46+'5C1F_LCCharter'!X46+'5C1E_LFNO'!X46+'5C1D_NOMMA'!X46+'5C1AE_NobleMinds'!X46+'5C1J_JCFAEast'!X46+'5C1Q_Advantage'!X46+'5C1AF_JCFA-Laf'!X46+'5C1W_Willow'!X46+'5C1Z_LincolnPrep'!X46+'5C1R_Iberville'!X46+'5C1N_Delta'!X46+'5C1S_LCColPrep'!X46+'5C1T_Northeast'!X46+'5C1U_AcadianaRen'!X46+'5C1I_LAKey'!X46+'5C1V_LafRen'!X46+'5C1O_Impact'!X46+'5C2_LAVCA'!Y46+'5C1H_Southwest'!X46+'5C1G_JSClark'!X46+'5C1Y_GEOPrep'!X46+'5C1AI_Harmony'!X46+'5C1AJ_Athlos'!X46+'5C1AG_Collegiate'!X46+'5C1M_GEOMidCity'!X46+'5C1AK_NxtGen'!X46+'5C1AL_RedRiver'!X46+'5C1AM_Williams'!X46+'5C1AN_StLandry'!X46</f>
        <v>0</v>
      </c>
      <c r="Z46" s="230">
        <f>'5C1B_DArbonne'!Y46+'5C1A_Madison'!Y46+'5C1C_IntlHigh'!Y46+'5C3_UnvView'!Z46+'5C1F_LCCharter'!Y46+'5C1E_LFNO'!Y46+'5C1D_NOMMA'!Y46+'5C1AE_NobleMinds'!Y46+'5C1J_JCFAEast'!Y46+'5C1Q_Advantage'!Y46+'5C1AF_JCFA-Laf'!Y46+'5C1W_Willow'!Y46+'5C1Z_LincolnPrep'!Y46+'5C1R_Iberville'!Y46+'5C1N_Delta'!Y46+'5C1S_LCColPrep'!Y46+'5C1T_Northeast'!Y46+'5C1U_AcadianaRen'!Y46+'5C1I_LAKey'!Y46+'5C1V_LafRen'!Y46+'5C1O_Impact'!Y46+'5C2_LAVCA'!Z46+'5C1H_Southwest'!Y46+'5C1G_JSClark'!Y46+'5C1Y_GEOPrep'!Y46+'5C1AI_Harmony'!Y46+'5C1AJ_Athlos'!Y46+'5C1AG_Collegiate'!Y46+'5C1M_GEOMidCity'!Y46+'5C1AK_NxtGen'!Y46+'5C1AL_RedRiver'!Y46+'5C1AM_Williams'!Y46+'5C1AN_StLandry'!Y46</f>
        <v>0</v>
      </c>
      <c r="AA46" s="233">
        <f>'5C1B_DArbonne'!Z46+'5C1A_Madison'!Z46+'5C1C_IntlHigh'!Z46+'5C3_UnvView'!AA46+'5C1F_LCCharter'!Z46+'5C1E_LFNO'!Z46+'5C1D_NOMMA'!Z46+'5C1AE_NobleMinds'!Z46+'5C1J_JCFAEast'!Z46+'5C1Q_Advantage'!Z46+'5C1AF_JCFA-Laf'!Z46+'5C1W_Willow'!Z46+'5C1Z_LincolnPrep'!Z46+'5C1R_Iberville'!Z46+'5C1N_Delta'!Z46+'5C1S_LCColPrep'!Z46+'5C1T_Northeast'!Z46+'5C1U_AcadianaRen'!Z46+'5C1I_LAKey'!Z46+'5C1V_LafRen'!Z46+'5C1O_Impact'!Z46+'5C2_LAVCA'!AA46+'5C1H_Southwest'!Z46+'5C1G_JSClark'!Z46+'5C1Y_GEOPrep'!Z46+'5C1AI_Harmony'!Z46+'5C1AJ_Athlos'!Z46+'5C1AG_Collegiate'!Z46+'5C1M_GEOMidCity'!Z46+'5C1AK_NxtGen'!Z46+'5C1AL_RedRiver'!Z46+'5C1AM_Williams'!Z46+'5C1AN_StLandry'!Z46</f>
        <v>0</v>
      </c>
      <c r="AB46" s="236">
        <f>'5C1B_DArbonne'!AA46+'5C1A_Madison'!AA46+'5C1C_IntlHigh'!AA46+'5C3_UnvView'!AB46+'5C1F_LCCharter'!AA46+'5C1E_LFNO'!AA46+'5C1D_NOMMA'!AA46+'5C1AE_NobleMinds'!AA46+'5C1J_JCFAEast'!AA46+'5C1Q_Advantage'!AA46+'5C1AF_JCFA-Laf'!AA46+'5C1W_Willow'!AA46+'5C1Z_LincolnPrep'!AA46+'5C1R_Iberville'!AA46+'5C1N_Delta'!AA46+'5C1S_LCColPrep'!AA46+'5C1T_Northeast'!AA46+'5C1U_AcadianaRen'!AA46+'5C1I_LAKey'!AA46+'5C1V_LafRen'!AA46+'5C1O_Impact'!AA46+'5C2_LAVCA'!AB46+'5C1H_Southwest'!AA46+'5C1G_JSClark'!AA46+'5C1Y_GEOPrep'!AA46+'5C1AI_Harmony'!AA46+'5C1AJ_Athlos'!AA46+'5C1AG_Collegiate'!AA46+'5C1M_GEOMidCity'!AA46+'5C1AK_NxtGen'!AA46+'5C1AL_RedRiver'!AA46+'5C1AM_Williams'!AA46+'5C1AN_StLandry'!AA46</f>
        <v>0</v>
      </c>
      <c r="AC46" s="230">
        <f>'5C1B_DArbonne'!AB46+'5C1A_Madison'!AB46+'5C1C_IntlHigh'!AB46+'5C3_UnvView'!AC46+'5C1F_LCCharter'!AB46+'5C1E_LFNO'!AB46+'5C1D_NOMMA'!AB46+'5C1AE_NobleMinds'!AB46+'5C1J_JCFAEast'!AB46+'5C1Q_Advantage'!AB46+'5C1AF_JCFA-Laf'!AB46+'5C1W_Willow'!AB46+'5C1Z_LincolnPrep'!AB46+'5C1R_Iberville'!AB46+'5C1N_Delta'!AB46+'5C1S_LCColPrep'!AB46+'5C1T_Northeast'!AB46+'5C1U_AcadianaRen'!AB46+'5C1I_LAKey'!AB46+'5C1V_LafRen'!AB46+'5C1O_Impact'!AB46+'5C2_LAVCA'!AC46+'5C1H_Southwest'!AB46+'5C1G_JSClark'!AB46+'5C1Y_GEOPrep'!AB46+'5C1AI_Harmony'!AB46+'5C1AJ_Athlos'!AB46+'5C1AG_Collegiate'!AB46+'5C1M_GEOMidCity'!AB46+'5C1AK_NxtGen'!AB46+'5C1AL_RedRiver'!AB46+'5C1AM_Williams'!AB46+'5C1AN_StLandry'!AB46</f>
        <v>0</v>
      </c>
      <c r="AD46" s="237">
        <f>'5C1B_DArbonne'!AC46+'5C1A_Madison'!AC46+'5C1C_IntlHigh'!AC46+'5C3_UnvView'!AD46+'5C1F_LCCharter'!AC46+'5C1E_LFNO'!AC46+'5C1D_NOMMA'!AC46+'5C1AE_NobleMinds'!AC46+'5C1J_JCFAEast'!AC46+'5C1Q_Advantage'!AC46+'5C1AF_JCFA-Laf'!AC46+'5C1W_Willow'!AC46+'5C1Z_LincolnPrep'!AC46+'5C1R_Iberville'!AC46+'5C1N_Delta'!AC46+'5C1S_LCColPrep'!AC46+'5C1T_Northeast'!AC46+'5C1U_AcadianaRen'!AC46+'5C1I_LAKey'!AC46+'5C1V_LafRen'!AC46+'5C1O_Impact'!AC46+'5C2_LAVCA'!AD46+'5C1H_Southwest'!AC46+'5C1G_JSClark'!AC46+'5C1Y_GEOPrep'!AC46+'5C1AI_Harmony'!AC46+'5C1AJ_Athlos'!AC46+'5C1AG_Collegiate'!AC46+'5C1M_GEOMidCity'!AC46+'5C1AK_NxtGen'!AC46+'5C1AL_RedRiver'!AC46+'5C1AM_Williams'!AC46+'5C1AN_StLandry'!AC46</f>
        <v>0</v>
      </c>
      <c r="AE46" s="237">
        <f>'5C1B_DArbonne'!AD46+'5C1A_Madison'!AD46+'5C1C_IntlHigh'!AD46+'5C3_UnvView'!AE46+'5C1F_LCCharter'!AD46+'5C1E_LFNO'!AD46+'5C1D_NOMMA'!AD46+'5C1AE_NobleMinds'!AD46+'5C1J_JCFAEast'!AD46+'5C1Q_Advantage'!AD46+'5C1AF_JCFA-Laf'!AD46+'5C1W_Willow'!AD46+'5C1Z_LincolnPrep'!AD46+'5C1R_Iberville'!AD46+'5C1N_Delta'!AD46+'5C1S_LCColPrep'!AD46+'5C1T_Northeast'!AD46+'5C1U_AcadianaRen'!AD46+'5C1I_LAKey'!AD46+'5C1V_LafRen'!AD46+'5C1O_Impact'!AD46+'5C2_LAVCA'!AE46+'5C1H_Southwest'!AD46+'5C1G_JSClark'!AD46+'5C1Y_GEOPrep'!AD46+'5C1AI_Harmony'!AD46+'5C1AJ_Athlos'!AD46+'5C1AG_Collegiate'!AD46+'5C1M_GEOMidCity'!AD46+'5C1AK_NxtGen'!AD46+'5C1AL_RedRiver'!AD46+'5C1AM_Williams'!AD46+'5C1AN_StLandry'!AD46</f>
        <v>0</v>
      </c>
      <c r="AF46" s="238">
        <f>'9_Per Pupil Summary'!N45</f>
        <v>5000</v>
      </c>
      <c r="AG46" s="239">
        <f>'5C1B_DArbonne'!AF46+'5C1A_Madison'!AF46+'5C1C_IntlHigh'!AF46+'5C3_UnvView'!AG46+'5C1F_LCCharter'!AF46+'5C1E_LFNO'!AF46+'5C1D_NOMMA'!AF46+'5C1AE_NobleMinds'!AF46+'5C1J_JCFAEast'!AF46+'5C1Q_Advantage'!AF46+'5C1AF_JCFA-Laf'!AF46+'5C1W_Willow'!AF46+'5C1Z_LincolnPrep'!AF46+'5C1R_Iberville'!AF46+'5C1N_Delta'!AF46+'5C1S_LCColPrep'!AF46+'5C1T_Northeast'!AF46+'5C1U_AcadianaRen'!AF46+'5C1I_LAKey'!AF46+'5C1V_LafRen'!AF46+'5C1O_Impact'!AF46+'5C2_LAVCA'!AG46+'5C1H_Southwest'!AF46+'5C1G_JSClark'!AF46+'5C1Y_GEOPrep'!AF46+'5C1AI_Harmony'!AF46+'5C1AJ_Athlos'!AF46+'5C1AG_Collegiate'!AF46+'5C1M_GEOMidCity'!AF46+'5C1AK_NxtGen'!AF46+'5C1AL_RedRiver'!AF46+'5C1AM_Williams'!AF46+'5C1AN_StLandry'!AF46</f>
        <v>0</v>
      </c>
      <c r="AH46" s="229">
        <f>'5C1B_DArbonne'!AG46+'5C1A_Madison'!AG46+'5C1C_IntlHigh'!AG46+'5C3_UnvView'!AH46+'5C1F_LCCharter'!AG46+'5C1E_LFNO'!AG46+'5C1D_NOMMA'!AG46+'5C1AE_NobleMinds'!AG46+'5C1J_JCFAEast'!AG46+'5C1Q_Advantage'!AG46+'5C1AF_JCFA-Laf'!AG46+'5C1W_Willow'!AG46+'5C1Z_LincolnPrep'!AG46+'5C1R_Iberville'!AG46+'5C1N_Delta'!AG46+'5C1S_LCColPrep'!AG46+'5C1T_Northeast'!AG46+'5C1U_AcadianaRen'!AG46+'5C1I_LAKey'!AG46+'5C1V_LafRen'!AG46+'5C1O_Impact'!AG46+'5C2_LAVCA'!AH46+'5C1H_Southwest'!AG46+'5C1G_JSClark'!AG46+'5C1Y_GEOPrep'!AG46+'5C1AI_Harmony'!AG46+'5C1AJ_Athlos'!AG46+'5C1AG_Collegiate'!AG46+'5C1M_GEOMidCity'!AG46+'5C1AK_NxtGen'!AG46+'5C1AL_RedRiver'!AG46+'5C1AM_Williams'!AG46+'5C1AN_StLandry'!AG46</f>
        <v>0</v>
      </c>
      <c r="AI46" s="238">
        <f>'5C1B_DArbonne'!AH46+'5C1A_Madison'!AH46+'5C1C_IntlHigh'!AH46+'5C3_UnvView'!AI46+'5C1F_LCCharter'!AH46+'5C1E_LFNO'!AH46+'5C1D_NOMMA'!AH46+'5C1AE_NobleMinds'!AH46+'5C1J_JCFAEast'!AH46+'5C1Q_Advantage'!AH46+'5C1AF_JCFA-Laf'!AH46+'5C1W_Willow'!AH46+'5C1Z_LincolnPrep'!AH46+'5C1R_Iberville'!AH46+'5C1N_Delta'!AH46+'5C1S_LCColPrep'!AH46+'5C1T_Northeast'!AH46+'5C1U_AcadianaRen'!AH46+'5C1I_LAKey'!AH46+'5C1V_LafRen'!AH46+'5C1O_Impact'!AH46+'5C2_LAVCA'!AI46+'5C1H_Southwest'!AH46+'5C1G_JSClark'!AH46+'5C1Y_GEOPrep'!AH46+'5C1AI_Harmony'!AH46+'5C1AJ_Athlos'!AH46+'5C1AG_Collegiate'!AH46+'5C1M_GEOMidCity'!AH46+'5C1AK_NxtGen'!AH46+'5C1AL_RedRiver'!AH46+'5C1AM_Williams'!AH46+'5C1AN_StLandry'!AH46</f>
        <v>0</v>
      </c>
      <c r="AJ46" s="229">
        <f>'5C1B_DArbonne'!AI46+'5C1A_Madison'!AI46+'5C1C_IntlHigh'!AI46+'5C3_UnvView'!AJ46+'5C1F_LCCharter'!AI46+'5C1E_LFNO'!AI46+'5C1D_NOMMA'!AI46+'5C1AE_NobleMinds'!AI46+'5C1J_JCFAEast'!AI46+'5C1Q_Advantage'!AI46+'5C1AF_JCFA-Laf'!AI46+'5C1W_Willow'!AI46+'5C1Z_LincolnPrep'!AI46+'5C1R_Iberville'!AI46+'5C1N_Delta'!AI46+'5C1S_LCColPrep'!AI46+'5C1T_Northeast'!AI46+'5C1U_AcadianaRen'!AI46+'5C1I_LAKey'!AI46+'5C1V_LafRen'!AI46+'5C1O_Impact'!AI46+'5C2_LAVCA'!AJ46+'5C1H_Southwest'!AI46+'5C1G_JSClark'!AI46+'5C1Y_GEOPrep'!AI46+'5C1AI_Harmony'!AI46+'5C1AJ_Athlos'!AI46+'5C1AG_Collegiate'!AI46+'5C1M_GEOMidCity'!AI46+'5C1AK_NxtGen'!AI46+'5C1AL_RedRiver'!AI46+'5C1AM_Williams'!AI46+'5C1AN_StLandry'!AI46</f>
        <v>0</v>
      </c>
      <c r="AK46" s="240">
        <f>'5C1B_DArbonne'!AJ46+'5C1A_Madison'!AJ46+'5C1C_IntlHigh'!AJ46+'5C3_UnvView'!AK46+'5C1F_LCCharter'!AJ46+'5C1E_LFNO'!AJ46+'5C1D_NOMMA'!AJ46+'5C1AE_NobleMinds'!AJ46+'5C1J_JCFAEast'!AJ46+'5C1Q_Advantage'!AJ46+'5C1AF_JCFA-Laf'!AJ46+'5C1W_Willow'!AJ46+'5C1Z_LincolnPrep'!AJ46+'5C1R_Iberville'!AJ46+'5C1N_Delta'!AJ46+'5C1S_LCColPrep'!AJ46+'5C1T_Northeast'!AJ46+'5C1U_AcadianaRen'!AJ46+'5C1I_LAKey'!AJ46+'5C1V_LafRen'!AJ46+'5C1O_Impact'!AJ46+'5C2_LAVCA'!AK46+'5C1H_Southwest'!AJ46+'5C1G_JSClark'!AJ46+'5C1Y_GEOPrep'!AJ46+'5C1AI_Harmony'!AJ46+'5C1AJ_Athlos'!AJ46+'5C1AG_Collegiate'!AJ46+'5C1M_GEOMidCity'!AJ46+'5C1AK_NxtGen'!AJ46+'5C1AL_RedRiver'!AJ46+'5C1AM_Williams'!AJ46+'5C1AN_StLandry'!AJ46</f>
        <v>0</v>
      </c>
      <c r="AL46" s="241">
        <f>'5C1B_DArbonne'!AK46+'5C1A_Madison'!AK46+'5C1C_IntlHigh'!AK46+'5C3_UnvView'!AL46+'5C1F_LCCharter'!AK46+'5C1E_LFNO'!AK46+'5C1D_NOMMA'!AK46+'5C1AE_NobleMinds'!AK46+'5C1J_JCFAEast'!AK46+'5C1Q_Advantage'!AK46+'5C1AF_JCFA-Laf'!AK46+'5C1W_Willow'!AK46+'5C1Z_LincolnPrep'!AK46+'5C1R_Iberville'!AK46+'5C1N_Delta'!AK46+'5C1S_LCColPrep'!AK46+'5C1T_Northeast'!AK46+'5C1U_AcadianaRen'!AK46+'5C1I_LAKey'!AK46+'5C1V_LafRen'!AK46+'5C1O_Impact'!AK46+'5C2_LAVCA'!AL46+'5C1H_Southwest'!AK46+'5C1G_JSClark'!AK46+'5C1Y_GEOPrep'!AK46+'5C1AI_Harmony'!AK46+'5C1AJ_Athlos'!AK46+'5C1AG_Collegiate'!AK46+'5C1M_GEOMidCity'!AK46+'5C1AK_NxtGen'!AK46+'5C1AL_RedRiver'!AK46+'5C1AM_Williams'!AK46+'5C1AN_StLandry'!AK46</f>
        <v>0</v>
      </c>
      <c r="AM46" s="239">
        <f>'5C1B_DArbonne'!AL46+'5C1A_Madison'!AL46+'5C1C_IntlHigh'!AL46+'5C3_UnvView'!AM46+'5C1F_LCCharter'!AL46+'5C1E_LFNO'!AL46+'5C1D_NOMMA'!AL46+'5C1AE_NobleMinds'!AL46+'5C1J_JCFAEast'!AL46+'5C1Q_Advantage'!AL46+'5C1AF_JCFA-Laf'!AL46+'5C1W_Willow'!AL46+'5C1Z_LincolnPrep'!AL46+'5C1R_Iberville'!AL46+'5C1N_Delta'!AL46+'5C1S_LCColPrep'!AL46+'5C1T_Northeast'!AL46+'5C1U_AcadianaRen'!AL46+'5C1I_LAKey'!AL46+'5C1V_LafRen'!AL46+'5C1O_Impact'!AL46+'5C2_LAVCA'!AM46+'5C1H_Southwest'!AL46+'5C1G_JSClark'!AL46+'5C1Y_GEOPrep'!AL46+'5C1AI_Harmony'!AL46+'5C1AJ_Athlos'!AL46+'5C1AG_Collegiate'!AL46+'5C1M_GEOMidCity'!AL46+'5C1AK_NxtGen'!AL46+'5C1AL_RedRiver'!AL46+'5C1AM_Williams'!AL46+'5C1AN_StLandry'!AL46</f>
        <v>436500</v>
      </c>
      <c r="AN46" s="242">
        <f>'5C1B_DArbonne'!AM46+'5C1A_Madison'!AM46+'5C1C_IntlHigh'!AM46+'5C3_UnvView'!AN46+'5C1F_LCCharter'!AM46+'5C1E_LFNO'!AM46+'5C1D_NOMMA'!AM46+'5C1AE_NobleMinds'!AM46+'5C1J_JCFAEast'!AM46+'5C1Q_Advantage'!AM46+'5C1AF_JCFA-Laf'!AM46+'5C1W_Willow'!AM46+'5C1Z_LincolnPrep'!AM46+'5C1R_Iberville'!AM46+'5C1N_Delta'!AM46+'5C1S_LCColPrep'!AM46+'5C1T_Northeast'!AM46+'5C1U_AcadianaRen'!AM46+'5C1I_LAKey'!AM46+'5C1V_LafRen'!AM46+'5C1O_Impact'!AM46+'5C2_LAVCA'!AN46+'5C1H_Southwest'!AM46+'5C1G_JSClark'!AM46+'5C1Y_GEOPrep'!AM46+'5C1AI_Harmony'!AM46+'5C1AJ_Athlos'!AM46+'5C1AG_Collegiate'!AM46+'5C1M_GEOMidCity'!AM46+'5C1AK_NxtGen'!AM46+'5C1AL_RedRiver'!AM46+'5C1AM_Williams'!AM46+'5C1AN_StLandry'!AM46</f>
        <v>-1092</v>
      </c>
      <c r="AO46" s="239">
        <f>'5C1B_DArbonne'!AN46+'5C1A_Madison'!AN46+'5C1C_IntlHigh'!AN46+'5C3_UnvView'!AO46+'5C1F_LCCharter'!AN46+'5C1E_LFNO'!AN46+'5C1D_NOMMA'!AN46+'5C1AE_NobleMinds'!AN46+'5C1J_JCFAEast'!AN46+'5C1Q_Advantage'!AN46+'5C1AF_JCFA-Laf'!AN46+'5C1W_Willow'!AN46+'5C1Z_LincolnPrep'!AN46+'5C1R_Iberville'!AN46+'5C1N_Delta'!AN46+'5C1S_LCColPrep'!AN46+'5C1T_Northeast'!AN46+'5C1U_AcadianaRen'!AN46+'5C1I_LAKey'!AN46+'5C1V_LafRen'!AN46+'5C1O_Impact'!AN46+'5C2_LAVCA'!AO46+'5C1H_Southwest'!AN46+'5C1G_JSClark'!AN46+'5C1Y_GEOPrep'!AN46+'5C1AI_Harmony'!AN46+'5C1AJ_Athlos'!AN46+'5C1AG_Collegiate'!AN46+'5C1M_GEOMidCity'!AN46+'5C1AK_NxtGen'!AN46+'5C1AL_RedRiver'!AN46+'5C1AM_Williams'!AN46+'5C1AN_StLandry'!AN46</f>
        <v>0</v>
      </c>
      <c r="AP46" s="240">
        <f>'5C1B_DArbonne'!AO46+'5C1A_Madison'!AO46+'5C1C_IntlHigh'!AO46+'5C3_UnvView'!AP46+'5C1F_LCCharter'!AO46+'5C1E_LFNO'!AO46+'5C1D_NOMMA'!AO46+'5C1AE_NobleMinds'!AO46+'5C1J_JCFAEast'!AO46+'5C1Q_Advantage'!AO46+'5C1AF_JCFA-Laf'!AO46+'5C1W_Willow'!AO46+'5C1Z_LincolnPrep'!AO46+'5C1R_Iberville'!AO46+'5C1N_Delta'!AO46+'5C1S_LCColPrep'!AO46+'5C1T_Northeast'!AO46+'5C1U_AcadianaRen'!AO46+'5C1I_LAKey'!AO46+'5C1V_LafRen'!AO46+'5C1O_Impact'!AO46+'5C2_LAVCA'!AP46+'5C1H_Southwest'!AO46+'5C1G_JSClark'!AO46+'5C1Y_GEOPrep'!AO46+'5C1AI_Harmony'!AO46+'5C1AJ_Athlos'!AO46+'5C1AG_Collegiate'!AO46+'5C1M_GEOMidCity'!AO46+'5C1AK_NxtGen'!AO46+'5C1AL_RedRiver'!AO46+'5C1AM_Williams'!AO46+'5C1AN_StLandry'!AO46</f>
        <v>0</v>
      </c>
      <c r="AQ46" s="239">
        <f>'5C1B_DArbonne'!AP46+'5C1A_Madison'!AP46+'5C1C_IntlHigh'!AP46+'5C3_UnvView'!AQ46+'5C1F_LCCharter'!AP46+'5C1E_LFNO'!AP46+'5C1D_NOMMA'!AP46+'5C1AE_NobleMinds'!AP46+'5C1J_JCFAEast'!AP46+'5C1Q_Advantage'!AP46+'5C1AF_JCFA-Laf'!AP46+'5C1W_Willow'!AP46+'5C1Z_LincolnPrep'!AP46+'5C1R_Iberville'!AP46+'5C1N_Delta'!AP46+'5C1S_LCColPrep'!AP46+'5C1T_Northeast'!AP46+'5C1U_AcadianaRen'!AP46+'5C1I_LAKey'!AP46+'5C1V_LafRen'!AP46+'5C1O_Impact'!AP46+'5C2_LAVCA'!AQ46+'5C1H_Southwest'!AP46+'5C1G_JSClark'!AP46+'5C1Y_GEOPrep'!AP46+'5C1AI_Harmony'!AP46+'5C1AJ_Athlos'!AP46+'5C1AG_Collegiate'!AP46+'5C1M_GEOMidCity'!AP46+'5C1AK_NxtGen'!AP46+'5C1AL_RedRiver'!AP46+'5C1AM_Williams'!AP46+'5C1AN_StLandry'!AP46</f>
        <v>435408</v>
      </c>
      <c r="AR46" s="240">
        <f>'5C1B_DArbonne'!AQ46+'5C1A_Madison'!AQ46+'5C1C_IntlHigh'!AQ46+'5C3_UnvView'!AR46+'5C1F_LCCharter'!AQ46+'5C1E_LFNO'!AQ46+'5C1D_NOMMA'!AQ46+'5C1AE_NobleMinds'!AQ46+'5C1J_JCFAEast'!AQ46+'5C1Q_Advantage'!AQ46+'5C1AF_JCFA-Laf'!AQ46+'5C1W_Willow'!AQ46+'5C1Z_LincolnPrep'!AQ46+'5C1R_Iberville'!AQ46+'5C1N_Delta'!AQ46+'5C1S_LCColPrep'!AQ46+'5C1T_Northeast'!AQ46+'5C1U_AcadianaRen'!AQ46+'5C1I_LAKey'!AQ46+'5C1V_LafRen'!AQ46+'5C1O_Impact'!AQ46+'5C2_LAVCA'!AR46+'5C1H_Southwest'!AQ46+'5C1G_JSClark'!AQ46+'5C1Y_GEOPrep'!AQ46+'5C1AI_Harmony'!AQ46+'5C1AJ_Athlos'!AQ46+'5C1AG_Collegiate'!AQ46+'5C1M_GEOMidCity'!AQ46+'5C1AK_NxtGen'!AQ46+'5C1AL_RedRiver'!AQ46+'5C1AM_Williams'!AQ46+'5C1AN_StLandry'!AQ46</f>
        <v>0</v>
      </c>
      <c r="AS46" s="240">
        <f>'5C1B_DArbonne'!AR46+'5C1A_Madison'!AR46+'5C1C_IntlHigh'!AR46+'5C3_UnvView'!AS46+'5C1F_LCCharter'!AR46+'5C1E_LFNO'!AR46+'5C1D_NOMMA'!AR46+'5C1AE_NobleMinds'!AR46+'5C1J_JCFAEast'!AR46+'5C1Q_Advantage'!AR46+'5C1AF_JCFA-Laf'!AR46+'5C1W_Willow'!AR46+'5C1Z_LincolnPrep'!AR46+'5C1R_Iberville'!AR46+'5C1N_Delta'!AR46+'5C1S_LCColPrep'!AR46+'5C1T_Northeast'!AR46+'5C1U_AcadianaRen'!AR46+'5C1I_LAKey'!AR46+'5C1V_LafRen'!AR46+'5C1O_Impact'!AR46+'5C2_LAVCA'!AS46+'5C1H_Southwest'!AR46+'5C1G_JSClark'!AR46+'5C1Y_GEOPrep'!AR46+'5C1AI_Harmony'!AR46+'5C1AJ_Athlos'!AR46+'5C1AG_Collegiate'!AR46+'5C1M_GEOMidCity'!AR46+'5C1AK_NxtGen'!AR46+'5C1AL_RedRiver'!AR46+'5C1AM_Williams'!AR46+'5C1AN_StLandry'!AR46</f>
        <v>0</v>
      </c>
      <c r="AT46" s="239">
        <f>'5C1B_DArbonne'!AS46+'5C1A_Madison'!AS46+'5C1C_IntlHigh'!AS46+'5C3_UnvView'!AT46+'5C1F_LCCharter'!AS46+'5C1E_LFNO'!AS46+'5C1D_NOMMA'!AS46+'5C1AE_NobleMinds'!AS46+'5C1J_JCFAEast'!AS46+'5C1Q_Advantage'!AS46+'5C1AF_JCFA-Laf'!AS46+'5C1W_Willow'!AS46+'5C1Z_LincolnPrep'!AS46+'5C1R_Iberville'!AS46+'5C1N_Delta'!AS46+'5C1S_LCColPrep'!AS46+'5C1T_Northeast'!AS46+'5C1U_AcadianaRen'!AS46+'5C1I_LAKey'!AS46+'5C1V_LafRen'!AS46+'5C1O_Impact'!AS46+'5C2_LAVCA'!AT46+'5C1H_Southwest'!AS46+'5C1G_JSClark'!AS46+'5C1Y_GEOPrep'!AS46+'5C1AI_Harmony'!AS46+'5C1AJ_Athlos'!AS46+'5C1AG_Collegiate'!AS46+'5C1M_GEOMidCity'!AS46+'5C1AK_NxtGen'!AS46+'5C1AL_RedRiver'!AS46+'5C1AM_Williams'!AS46+'5C1AN_StLandry'!AS46</f>
        <v>22163</v>
      </c>
      <c r="AU46" s="804">
        <f t="shared" si="2"/>
        <v>435408</v>
      </c>
      <c r="AV46" s="805">
        <f t="shared" si="3"/>
        <v>22163</v>
      </c>
      <c r="AW46" s="231">
        <f>'5C1B_DArbonne'!AV46+'5C1A_Madison'!AV46+'5C1C_IntlHigh'!AV46+'5C3_UnvView'!AW46+'5C1F_LCCharter'!AV46+'5C1E_LFNO'!AV46+'5C1D_NOMMA'!AV46+'5C1AE_NobleMinds'!AV46+'5C1J_JCFAEast'!AV46+'5C1Q_Advantage'!AV46+'5C1AF_JCFA-Laf'!AV46+'5C1W_Willow'!AV46+'5C1Z_LincolnPrep'!AV46+'5C1R_Iberville'!AV46+'5C1N_Delta'!AV46+'5C1S_LCColPrep'!AV46+'5C1T_Northeast'!AV46+'5C1U_AcadianaRen'!AV46+'5C1I_LAKey'!AV46+'5C1V_LafRen'!AV46+'5C1O_Impact'!AV46+'5C2_LAVCA'!AW46+'5C1H_Southwest'!AV46+'5C1G_JSClark'!AV46+'5C1Y_GEOPrep'!AV46+'5C1AI_Harmony'!AV46+'5C1AJ_Athlos'!AV46+'5C1AG_Collegiate'!AV46+'5C1M_GEOMidCity'!AV46+'5C1AK_NxtGen'!AV46+'5C1AL_RedRiver'!AV46+'5C1AM_Williams'!AV46+'5C1AN_StLandry'!AV46</f>
        <v>1092</v>
      </c>
      <c r="AX46" s="231"/>
      <c r="AY46" s="231">
        <f t="shared" si="4"/>
        <v>1092</v>
      </c>
    </row>
    <row r="47" spans="1:51" ht="16.149999999999999" customHeight="1" x14ac:dyDescent="0.2">
      <c r="A47" s="420">
        <v>41</v>
      </c>
      <c r="B47" s="197" t="s">
        <v>45</v>
      </c>
      <c r="C47" s="198">
        <f>'5C1B_DArbonne'!C47+'5C1A_Madison'!C47+'5C1C_IntlHigh'!C47+'5C3_UnvView'!C47+'5C1F_LCCharter'!C47+'5C1E_LFNO'!C47+'5C1D_NOMMA'!C47+'5C1AE_NobleMinds'!C47+'5C1J_JCFAEast'!C47+'5C1Q_Advantage'!C47+'5C1AF_JCFA-Laf'!C47+'5C1W_Willow'!C47+'5C1Z_LincolnPrep'!C47+'5C1R_Iberville'!C47+'5C1N_Delta'!C47+'5C1S_LCColPrep'!C47+'5C1T_Northeast'!C47+'5C1U_AcadianaRen'!C47+'5C1I_LAKey'!C47+'5C1V_LafRen'!C47+'5C1O_Impact'!C47+'5C2_LAVCA'!C47+'5C1H_Southwest'!C47+'5C1G_JSClark'!C47+'5C1Y_GEOPrep'!C47+'5C1AI_Harmony'!C47+'5C1AJ_Athlos'!C47+'5C1AG_Collegiate'!C47+'5C1M_GEOMidCity'!C47+'5C1AK_NxtGen'!C47+'5C1AL_RedRiver'!C47+'5C1AM_Williams'!C47+'5C1AN_StLandry'!C47</f>
        <v>0</v>
      </c>
      <c r="D47" s="199">
        <f>'9_Per Pupil Summary'!H46</f>
        <v>2582.4200990724494</v>
      </c>
      <c r="E47" s="200">
        <f>'5C1B_DArbonne'!E47+'5C1A_Madison'!E47+'5C1C_IntlHigh'!E47+'5C3_UnvView'!E47+'5C1F_LCCharter'!E47+'5C1E_LFNO'!E47+'5C1D_NOMMA'!E47+'5C1AE_NobleMinds'!E47+'5C1J_JCFAEast'!E47+'5C1Q_Advantage'!E47+'5C1AF_JCFA-Laf'!E47+'5C1W_Willow'!E47+'5C1Z_LincolnPrep'!E47+'5C1R_Iberville'!E47+'5C1N_Delta'!E47+'5C1S_LCColPrep'!E47+'5C1T_Northeast'!E47+'5C1U_AcadianaRen'!E47+'5C1I_LAKey'!E47+'5C1V_LafRen'!E47+'5C1O_Impact'!E47+'5C2_LAVCA'!E47+'5C1H_Southwest'!E47+'5C1G_JSClark'!E47+'5C1Y_GEOPrep'!E47+'5C1AI_Harmony'!E47+'5C1AJ_Athlos'!E47+'5C1AG_Collegiate'!E47+'5C1M_GEOMidCity'!E47+'5C1AK_NxtGen'!E47+'5C1AL_RedRiver'!E47+'5C1AM_Williams'!E47+'5C1AN_StLandry'!E47</f>
        <v>0</v>
      </c>
      <c r="F47" s="201">
        <f>'5C1B_DArbonne'!F47+'5C1A_Madison'!F47+'5C1C_IntlHigh'!F47+'5C3_UnvView'!F47+'5C1F_LCCharter'!F47+'5C1E_LFNO'!F47+'5C1D_NOMMA'!F47+'5C1AE_NobleMinds'!F47+'5C1J_JCFAEast'!F47+'5C1Q_Advantage'!F47+'5C1AF_JCFA-Laf'!F47+'5C1W_Willow'!F47+'5C1Z_LincolnPrep'!F47+'5C1R_Iberville'!F47+'5C1N_Delta'!F47+'5C1S_LCColPrep'!F47+'5C1T_Northeast'!F47+'5C1U_AcadianaRen'!F47+'5C1I_LAKey'!F47+'5C1V_LafRen'!F47+'5C1O_Impact'!F47+'5C2_LAVCA'!F47+'5C1H_Southwest'!F47+'5C1G_JSClark'!F47+'5C1Y_GEOPrep'!F47+'5C1AI_Harmony'!F47+'5C1AJ_Athlos'!F47+'5C1AG_Collegiate'!F47+'5C1M_GEOMidCity'!F47+'5C1AK_NxtGen'!F47+'5C1AL_RedRiver'!F47+'5C1AM_Williams'!F47+'5C1AN_StLandry'!F47</f>
        <v>0</v>
      </c>
      <c r="G47" s="199">
        <f>'9_Per Pupil Summary'!I46</f>
        <v>335.46533695231409</v>
      </c>
      <c r="H47" s="200">
        <f>'5C1B_DArbonne'!H47+'5C1A_Madison'!H47+'5C1C_IntlHigh'!H47+'5C3_UnvView'!H47+'5C1F_LCCharter'!H47+'5C1E_LFNO'!H47+'5C1D_NOMMA'!H47+'5C1AE_NobleMinds'!H47+'5C1J_JCFAEast'!H47+'5C1Q_Advantage'!H47+'5C1AF_JCFA-Laf'!H47+'5C1W_Willow'!H47+'5C1Z_LincolnPrep'!H47+'5C1R_Iberville'!H47+'5C1N_Delta'!H47+'5C1S_LCColPrep'!H47+'5C1T_Northeast'!H47+'5C1U_AcadianaRen'!H47+'5C1I_LAKey'!H47+'5C1V_LafRen'!H47+'5C1O_Impact'!H47+'5C2_LAVCA'!H47+'5C1H_Southwest'!H47+'5C1G_JSClark'!H47+'5C1Y_GEOPrep'!H47+'5C1AI_Harmony'!H47+'5C1AJ_Athlos'!H47+'5C1AG_Collegiate'!H47+'5C1M_GEOMidCity'!H47+'5C1AK_NxtGen'!H47+'5C1AL_RedRiver'!H47+'5C1AM_Williams'!H47+'5C1AN_StLandry'!H47</f>
        <v>0</v>
      </c>
      <c r="I47" s="201">
        <f>'5C1B_DArbonne'!I47+'5C1A_Madison'!I47+'5C1C_IntlHigh'!I47+'5C3_UnvView'!I47+'5C1F_LCCharter'!I47+'5C1E_LFNO'!I47+'5C1D_NOMMA'!I47+'5C1AE_NobleMinds'!I47+'5C1J_JCFAEast'!I47+'5C1Q_Advantage'!I47+'5C1AF_JCFA-Laf'!I47+'5C1W_Willow'!I47+'5C1Z_LincolnPrep'!I47+'5C1R_Iberville'!I47+'5C1N_Delta'!I47+'5C1S_LCColPrep'!I47+'5C1T_Northeast'!I47+'5C1U_AcadianaRen'!I47+'5C1I_LAKey'!I47+'5C1V_LafRen'!I47+'5C1O_Impact'!I47+'5C2_LAVCA'!I47+'5C1H_Southwest'!I47+'5C1G_JSClark'!I47+'5C1Y_GEOPrep'!I47+'5C1AI_Harmony'!I47+'5C1AJ_Athlos'!I47+'5C1AG_Collegiate'!I47+'5C1M_GEOMidCity'!I47+'5C1AK_NxtGen'!I47+'5C1AL_RedRiver'!I47+'5C1AM_Williams'!I47+'5C1AN_StLandry'!I47</f>
        <v>0</v>
      </c>
      <c r="J47" s="199">
        <f>'9_Per Pupil Summary'!J46</f>
        <v>91.490546441540218</v>
      </c>
      <c r="K47" s="200">
        <f>'5C1B_DArbonne'!K47+'5C1A_Madison'!K47+'5C1C_IntlHigh'!K47+'5C3_UnvView'!K47+'5C1F_LCCharter'!K47+'5C1E_LFNO'!K47+'5C1D_NOMMA'!K47+'5C1AE_NobleMinds'!K47+'5C1J_JCFAEast'!K47+'5C1Q_Advantage'!K47+'5C1AF_JCFA-Laf'!K47+'5C1W_Willow'!K47+'5C1Z_LincolnPrep'!K47+'5C1R_Iberville'!K47+'5C1N_Delta'!K47+'5C1S_LCColPrep'!K47+'5C1T_Northeast'!K47+'5C1U_AcadianaRen'!K47+'5C1I_LAKey'!K47+'5C1V_LafRen'!K47+'5C1O_Impact'!K47+'5C2_LAVCA'!K47+'5C1H_Southwest'!K47+'5C1G_JSClark'!K47+'5C1Y_GEOPrep'!K47+'5C1AI_Harmony'!K47+'5C1AJ_Athlos'!K47+'5C1AG_Collegiate'!K47+'5C1M_GEOMidCity'!K47+'5C1AK_NxtGen'!K47+'5C1AL_RedRiver'!K47+'5C1AM_Williams'!K47+'5C1AN_StLandry'!K47</f>
        <v>0</v>
      </c>
      <c r="L47" s="201">
        <f>'5C1B_DArbonne'!L47+'5C1A_Madison'!L47+'5C1C_IntlHigh'!L47+'5C3_UnvView'!L47+'5C1F_LCCharter'!L47+'5C1E_LFNO'!L47+'5C1D_NOMMA'!L47+'5C1AE_NobleMinds'!L47+'5C1J_JCFAEast'!L47+'5C1Q_Advantage'!L47+'5C1AF_JCFA-Laf'!L47+'5C1W_Willow'!L47+'5C1Z_LincolnPrep'!L47+'5C1R_Iberville'!L47+'5C1N_Delta'!L47+'5C1S_LCColPrep'!L47+'5C1T_Northeast'!L47+'5C1U_AcadianaRen'!L47+'5C1I_LAKey'!L47+'5C1V_LafRen'!L47+'5C1O_Impact'!L47+'5C2_LAVCA'!L47+'5C1H_Southwest'!L47+'5C1G_JSClark'!L47+'5C1Y_GEOPrep'!L47+'5C1AI_Harmony'!L47+'5C1AJ_Athlos'!L47+'5C1AG_Collegiate'!L47+'5C1M_GEOMidCity'!L47+'5C1AK_NxtGen'!L47+'5C1AL_RedRiver'!L47+'5C1AM_Williams'!L47+'5C1AN_StLandry'!L47</f>
        <v>0</v>
      </c>
      <c r="M47" s="199">
        <f>'9_Per Pupil Summary'!K46</f>
        <v>2287.2636610385052</v>
      </c>
      <c r="N47" s="200">
        <f>'5C1B_DArbonne'!N47+'5C1A_Madison'!N47+'5C1C_IntlHigh'!N47+'5C3_UnvView'!N47+'5C1F_LCCharter'!N47+'5C1E_LFNO'!N47+'5C1D_NOMMA'!N47+'5C1AE_NobleMinds'!N47+'5C1J_JCFAEast'!N47+'5C1Q_Advantage'!N47+'5C1AF_JCFA-Laf'!N47+'5C1W_Willow'!N47+'5C1Z_LincolnPrep'!N47+'5C1R_Iberville'!N47+'5C1N_Delta'!N47+'5C1S_LCColPrep'!N47+'5C1T_Northeast'!N47+'5C1U_AcadianaRen'!N47+'5C1I_LAKey'!N47+'5C1V_LafRen'!N47+'5C1O_Impact'!N47+'5C2_LAVCA'!N47+'5C1H_Southwest'!N47+'5C1G_JSClark'!N47+'5C1Y_GEOPrep'!N47+'5C1AI_Harmony'!N47+'5C1AJ_Athlos'!N47+'5C1AG_Collegiate'!N47+'5C1M_GEOMidCity'!N47+'5C1AK_NxtGen'!N47+'5C1AL_RedRiver'!N47+'5C1AM_Williams'!N47+'5C1AN_StLandry'!N47</f>
        <v>0</v>
      </c>
      <c r="O47" s="201">
        <f>'5C1B_DArbonne'!O47+'5C1A_Madison'!O47+'5C1C_IntlHigh'!O47+'5C3_UnvView'!O47+'5C1F_LCCharter'!O47+'5C1E_LFNO'!O47+'5C1D_NOMMA'!O47+'5C1AE_NobleMinds'!O47+'5C1J_JCFAEast'!O47+'5C1Q_Advantage'!O47+'5C1AF_JCFA-Laf'!O47+'5C1W_Willow'!O47+'5C1Z_LincolnPrep'!O47+'5C1R_Iberville'!O47+'5C1N_Delta'!O47+'5C1S_LCColPrep'!O47+'5C1T_Northeast'!O47+'5C1U_AcadianaRen'!O47+'5C1I_LAKey'!O47+'5C1V_LafRen'!O47+'5C1O_Impact'!O47+'5C2_LAVCA'!O47+'5C1H_Southwest'!O47+'5C1G_JSClark'!O47+'5C1Y_GEOPrep'!O47+'5C1AI_Harmony'!O47+'5C1AJ_Athlos'!O47+'5C1AG_Collegiate'!O47+'5C1M_GEOMidCity'!O47+'5C1AK_NxtGen'!O47+'5C1AL_RedRiver'!O47+'5C1AM_Williams'!O47+'5C1AN_StLandry'!O47</f>
        <v>0</v>
      </c>
      <c r="P47" s="199">
        <f>'9_Per Pupil Summary'!L46</f>
        <v>914.90546441540209</v>
      </c>
      <c r="Q47" s="200">
        <f>'5C1B_DArbonne'!Q47+'5C1A_Madison'!Q47+'5C1C_IntlHigh'!Q47+'5C3_UnvView'!Q47+'5C1F_LCCharter'!Q47+'5C1E_LFNO'!Q47+'5C1D_NOMMA'!Q47+'5C1AE_NobleMinds'!Q47+'5C1J_JCFAEast'!Q47+'5C1Q_Advantage'!Q47+'5C1AF_JCFA-Laf'!Q47+'5C1W_Willow'!Q47+'5C1Z_LincolnPrep'!Q47+'5C1R_Iberville'!Q47+'5C1N_Delta'!Q47+'5C1S_LCColPrep'!Q47+'5C1T_Northeast'!Q47+'5C1U_AcadianaRen'!Q47+'5C1I_LAKey'!Q47+'5C1V_LafRen'!Q47+'5C1O_Impact'!Q47+'5C2_LAVCA'!Q47+'5C1H_Southwest'!Q47+'5C1G_JSClark'!Q47+'5C1Y_GEOPrep'!Q47+'5C1AI_Harmony'!Q47+'5C1AJ_Athlos'!Q47+'5C1AG_Collegiate'!Q47+'5C1M_GEOMidCity'!Q47+'5C1AK_NxtGen'!Q47+'5C1AL_RedRiver'!Q47+'5C1AM_Williams'!Q47+'5C1AN_StLandry'!Q47</f>
        <v>0</v>
      </c>
      <c r="R47" s="202">
        <f>'5C1B_DArbonne'!R47+'5C1A_Madison'!R47+'5C1C_IntlHigh'!R47+'5C3_UnvView'!R47+'5C1F_LCCharter'!R47+'5C1E_LFNO'!R47+'5C1D_NOMMA'!R47+'5C1AE_NobleMinds'!R47+'5C1J_JCFAEast'!R47+'5C1Q_Advantage'!R47+'5C1AF_JCFA-Laf'!R47+'5C1W_Willow'!R47+'5C1Z_LincolnPrep'!R47+'5C1R_Iberville'!R47+'5C1N_Delta'!R47+'5C1S_LCColPrep'!R47+'5C1T_Northeast'!R47+'5C1U_AcadianaRen'!R47+'5C1I_LAKey'!R47+'5C1V_LafRen'!R47+'5C1O_Impact'!R47+'5C2_LAVCA'!R47+'5C1H_Southwest'!R47+'5C1G_JSClark'!R47+'5C1Y_GEOPrep'!R47+'5C1AI_Harmony'!R47+'5C1AJ_Athlos'!R47+'5C1AG_Collegiate'!R47+'5C1M_GEOMidCity'!R47+'5C1AK_NxtGen'!R47+'5C1AL_RedRiver'!R47+'5C1AM_Williams'!R47+'5C1AN_StLandry'!R47</f>
        <v>13460</v>
      </c>
      <c r="S47" s="1102">
        <f>'5C3_UnvView'!S47+'5C2_LAVCA'!S47</f>
        <v>1496</v>
      </c>
      <c r="T47" s="199">
        <f>'5C1B_DArbonne'!S47+'5C1A_Madison'!S47+'5C1C_IntlHigh'!S47+'5C3_UnvView'!T47+'5C1F_LCCharter'!S47+'5C1E_LFNO'!S47+'5C1D_NOMMA'!S47+'5C1AE_NobleMinds'!S47+'5C1J_JCFAEast'!S47+'5C1Q_Advantage'!S47+'5C1AF_JCFA-Laf'!S47+'5C1W_Willow'!S47+'5C1Z_LincolnPrep'!S47+'5C1R_Iberville'!S47+'5C1N_Delta'!S47+'5C1S_LCColPrep'!S47+'5C1T_Northeast'!S47+'5C1U_AcadianaRen'!S47+'5C1I_LAKey'!S47+'5C1V_LafRen'!S47+'5C1O_Impact'!S47+'5C2_LAVCA'!T47+'5C1H_Southwest'!S47+'5C1G_JSClark'!S47+'5C1Y_GEOPrep'!S47+'5C1AI_Harmony'!S47+'5C1AJ_Athlos'!S47+'5C1AG_Collegiate'!S47+'5C1M_GEOMidCity'!S47+'5C1AK_NxtGen'!S47+'5C1AL_RedRiver'!S47+'5C1AM_Williams'!S47+'5C1AN_StLandry'!S47</f>
        <v>0</v>
      </c>
      <c r="U47" s="199">
        <f>'5C1B_DArbonne'!T47+'5C1A_Madison'!T47+'5C1C_IntlHigh'!T47+'5C3_UnvView'!U47+'5C1F_LCCharter'!T47+'5C1E_LFNO'!T47+'5C1D_NOMMA'!T47+'5C1AE_NobleMinds'!T47+'5C1J_JCFAEast'!T47+'5C1Q_Advantage'!T47+'5C1AF_JCFA-Laf'!T47+'5C1W_Willow'!T47+'5C1Z_LincolnPrep'!T47+'5C1R_Iberville'!T47+'5C1N_Delta'!T47+'5C1S_LCColPrep'!T47+'5C1T_Northeast'!T47+'5C1U_AcadianaRen'!T47+'5C1I_LAKey'!T47+'5C1V_LafRen'!T47+'5C1O_Impact'!T47+'5C2_LAVCA'!U47+'5C1H_Southwest'!T47+'5C1G_JSClark'!T47+'5C1Y_GEOPrep'!T47+'5C1AI_Harmony'!T47+'5C1AJ_Athlos'!T47+'5C1AG_Collegiate'!T47+'5C1M_GEOMidCity'!T47+'5C1AK_NxtGen'!T47+'5C1AL_RedRiver'!T47+'5C1AM_Williams'!T47+'5C1AN_StLandry'!T47</f>
        <v>0</v>
      </c>
      <c r="V47" s="203">
        <f>'5C1B_DArbonne'!U47+'5C1A_Madison'!U47+'5C1C_IntlHigh'!U47+'5C3_UnvView'!V47+'5C1F_LCCharter'!U47+'5C1E_LFNO'!U47+'5C1D_NOMMA'!U47+'5C1AE_NobleMinds'!U47+'5C1J_JCFAEast'!U47+'5C1Q_Advantage'!U47+'5C1AF_JCFA-Laf'!U47+'5C1W_Willow'!U47+'5C1Z_LincolnPrep'!U47+'5C1R_Iberville'!U47+'5C1N_Delta'!U47+'5C1S_LCColPrep'!U47+'5C1T_Northeast'!U47+'5C1U_AcadianaRen'!U47+'5C1I_LAKey'!U47+'5C1V_LafRen'!U47+'5C1O_Impact'!U47+'5C2_LAVCA'!V47+'5C1H_Southwest'!U47+'5C1G_JSClark'!U47+'5C1Y_GEOPrep'!U47+'5C1AI_Harmony'!U47+'5C1AJ_Athlos'!U47+'5C1AG_Collegiate'!U47+'5C1M_GEOMidCity'!U47+'5C1AK_NxtGen'!U47+'5C1AL_RedRiver'!U47+'5C1AM_Williams'!U47+'5C1AN_StLandry'!U47</f>
        <v>0</v>
      </c>
      <c r="W47" s="202">
        <f>'5C1B_DArbonne'!V47+'5C1A_Madison'!V47+'5C1C_IntlHigh'!V47+'5C3_UnvView'!W47+'5C1F_LCCharter'!V47+'5C1E_LFNO'!V47+'5C1D_NOMMA'!V47+'5C1AE_NobleMinds'!V47+'5C1J_JCFAEast'!V47+'5C1Q_Advantage'!V47+'5C1AF_JCFA-Laf'!V47+'5C1W_Willow'!V47+'5C1Z_LincolnPrep'!V47+'5C1R_Iberville'!V47+'5C1N_Delta'!V47+'5C1S_LCColPrep'!V47+'5C1T_Northeast'!V47+'5C1U_AcadianaRen'!V47+'5C1I_LAKey'!V47+'5C1V_LafRen'!V47+'5C1O_Impact'!V47+'5C2_LAVCA'!W47+'5C1H_Southwest'!V47+'5C1G_JSClark'!V47+'5C1Y_GEOPrep'!V47+'5C1AI_Harmony'!V47+'5C1AJ_Athlos'!V47+'5C1AG_Collegiate'!V47+'5C1M_GEOMidCity'!V47+'5C1AK_NxtGen'!V47+'5C1AL_RedRiver'!V47+'5C1AM_Williams'!V47+'5C1AN_StLandry'!V47</f>
        <v>0</v>
      </c>
      <c r="X47" s="200">
        <f>'5C1B_DArbonne'!W47+'5C1A_Madison'!W47+'5C1C_IntlHigh'!W47+'5C3_UnvView'!X47+'5C1F_LCCharter'!W47+'5C1E_LFNO'!W47+'5C1D_NOMMA'!W47+'5C1AE_NobleMinds'!W47+'5C1J_JCFAEast'!W47+'5C1Q_Advantage'!W47+'5C1AF_JCFA-Laf'!W47+'5C1W_Willow'!W47+'5C1Z_LincolnPrep'!W47+'5C1R_Iberville'!W47+'5C1N_Delta'!W47+'5C1S_LCColPrep'!W47+'5C1T_Northeast'!W47+'5C1U_AcadianaRen'!W47+'5C1I_LAKey'!W47+'5C1V_LafRen'!W47+'5C1O_Impact'!W47+'5C2_LAVCA'!X47+'5C1H_Southwest'!W47+'5C1G_JSClark'!W47+'5C1Y_GEOPrep'!W47+'5C1AI_Harmony'!W47+'5C1AJ_Athlos'!W47+'5C1AG_Collegiate'!W47+'5C1M_GEOMidCity'!W47+'5C1AK_NxtGen'!W47+'5C1AL_RedRiver'!W47+'5C1AM_Williams'!W47+'5C1AN_StLandry'!W47</f>
        <v>0</v>
      </c>
      <c r="Y47" s="202">
        <f>'5C1B_DArbonne'!X47+'5C1A_Madison'!X47+'5C1C_IntlHigh'!X47+'5C3_UnvView'!Y47+'5C1F_LCCharter'!X47+'5C1E_LFNO'!X47+'5C1D_NOMMA'!X47+'5C1AE_NobleMinds'!X47+'5C1J_JCFAEast'!X47+'5C1Q_Advantage'!X47+'5C1AF_JCFA-Laf'!X47+'5C1W_Willow'!X47+'5C1Z_LincolnPrep'!X47+'5C1R_Iberville'!X47+'5C1N_Delta'!X47+'5C1S_LCColPrep'!X47+'5C1T_Northeast'!X47+'5C1U_AcadianaRen'!X47+'5C1I_LAKey'!X47+'5C1V_LafRen'!X47+'5C1O_Impact'!X47+'5C2_LAVCA'!Y47+'5C1H_Southwest'!X47+'5C1G_JSClark'!X47+'5C1Y_GEOPrep'!X47+'5C1AI_Harmony'!X47+'5C1AJ_Athlos'!X47+'5C1AG_Collegiate'!X47+'5C1M_GEOMidCity'!X47+'5C1AK_NxtGen'!X47+'5C1AL_RedRiver'!X47+'5C1AM_Williams'!X47+'5C1AN_StLandry'!X47</f>
        <v>0</v>
      </c>
      <c r="Z47" s="199">
        <f>'5C1B_DArbonne'!Y47+'5C1A_Madison'!Y47+'5C1C_IntlHigh'!Y47+'5C3_UnvView'!Z47+'5C1F_LCCharter'!Y47+'5C1E_LFNO'!Y47+'5C1D_NOMMA'!Y47+'5C1AE_NobleMinds'!Y47+'5C1J_JCFAEast'!Y47+'5C1Q_Advantage'!Y47+'5C1AF_JCFA-Laf'!Y47+'5C1W_Willow'!Y47+'5C1Z_LincolnPrep'!Y47+'5C1R_Iberville'!Y47+'5C1N_Delta'!Y47+'5C1S_LCColPrep'!Y47+'5C1T_Northeast'!Y47+'5C1U_AcadianaRen'!Y47+'5C1I_LAKey'!Y47+'5C1V_LafRen'!Y47+'5C1O_Impact'!Y47+'5C2_LAVCA'!Z47+'5C1H_Southwest'!Y47+'5C1G_JSClark'!Y47+'5C1Y_GEOPrep'!Y47+'5C1AI_Harmony'!Y47+'5C1AJ_Athlos'!Y47+'5C1AG_Collegiate'!Y47+'5C1M_GEOMidCity'!Y47+'5C1AK_NxtGen'!Y47+'5C1AL_RedRiver'!Y47+'5C1AM_Williams'!Y47+'5C1AN_StLandry'!Y47</f>
        <v>0</v>
      </c>
      <c r="AA47" s="202">
        <f>'5C1B_DArbonne'!Z47+'5C1A_Madison'!Z47+'5C1C_IntlHigh'!Z47+'5C3_UnvView'!AA47+'5C1F_LCCharter'!Z47+'5C1E_LFNO'!Z47+'5C1D_NOMMA'!Z47+'5C1AE_NobleMinds'!Z47+'5C1J_JCFAEast'!Z47+'5C1Q_Advantage'!Z47+'5C1AF_JCFA-Laf'!Z47+'5C1W_Willow'!Z47+'5C1Z_LincolnPrep'!Z47+'5C1R_Iberville'!Z47+'5C1N_Delta'!Z47+'5C1S_LCColPrep'!Z47+'5C1T_Northeast'!Z47+'5C1U_AcadianaRen'!Z47+'5C1I_LAKey'!Z47+'5C1V_LafRen'!Z47+'5C1O_Impact'!Z47+'5C2_LAVCA'!AA47+'5C1H_Southwest'!Z47+'5C1G_JSClark'!Z47+'5C1Y_GEOPrep'!Z47+'5C1AI_Harmony'!Z47+'5C1AJ_Athlos'!Z47+'5C1AG_Collegiate'!Z47+'5C1M_GEOMidCity'!Z47+'5C1AK_NxtGen'!Z47+'5C1AL_RedRiver'!Z47+'5C1AM_Williams'!Z47+'5C1AN_StLandry'!Z47</f>
        <v>0</v>
      </c>
      <c r="AB47" s="199">
        <f>'5C1B_DArbonne'!AA47+'5C1A_Madison'!AA47+'5C1C_IntlHigh'!AA47+'5C3_UnvView'!AB47+'5C1F_LCCharter'!AA47+'5C1E_LFNO'!AA47+'5C1D_NOMMA'!AA47+'5C1AE_NobleMinds'!AA47+'5C1J_JCFAEast'!AA47+'5C1Q_Advantage'!AA47+'5C1AF_JCFA-Laf'!AA47+'5C1W_Willow'!AA47+'5C1Z_LincolnPrep'!AA47+'5C1R_Iberville'!AA47+'5C1N_Delta'!AA47+'5C1S_LCColPrep'!AA47+'5C1T_Northeast'!AA47+'5C1U_AcadianaRen'!AA47+'5C1I_LAKey'!AA47+'5C1V_LafRen'!AA47+'5C1O_Impact'!AA47+'5C2_LAVCA'!AB47+'5C1H_Southwest'!AA47+'5C1G_JSClark'!AA47+'5C1Y_GEOPrep'!AA47+'5C1AI_Harmony'!AA47+'5C1AJ_Athlos'!AA47+'5C1AG_Collegiate'!AA47+'5C1M_GEOMidCity'!AA47+'5C1AK_NxtGen'!AA47+'5C1AL_RedRiver'!AA47+'5C1AM_Williams'!AA47+'5C1AN_StLandry'!AA47</f>
        <v>0</v>
      </c>
      <c r="AC47" s="199">
        <f>'5C1B_DArbonne'!AB47+'5C1A_Madison'!AB47+'5C1C_IntlHigh'!AB47+'5C3_UnvView'!AC47+'5C1F_LCCharter'!AB47+'5C1E_LFNO'!AB47+'5C1D_NOMMA'!AB47+'5C1AE_NobleMinds'!AB47+'5C1J_JCFAEast'!AB47+'5C1Q_Advantage'!AB47+'5C1AF_JCFA-Laf'!AB47+'5C1W_Willow'!AB47+'5C1Z_LincolnPrep'!AB47+'5C1R_Iberville'!AB47+'5C1N_Delta'!AB47+'5C1S_LCColPrep'!AB47+'5C1T_Northeast'!AB47+'5C1U_AcadianaRen'!AB47+'5C1I_LAKey'!AB47+'5C1V_LafRen'!AB47+'5C1O_Impact'!AB47+'5C2_LAVCA'!AC47+'5C1H_Southwest'!AB47+'5C1G_JSClark'!AB47+'5C1Y_GEOPrep'!AB47+'5C1AI_Harmony'!AB47+'5C1AJ_Athlos'!AB47+'5C1AG_Collegiate'!AB47+'5C1M_GEOMidCity'!AB47+'5C1AK_NxtGen'!AB47+'5C1AL_RedRiver'!AB47+'5C1AM_Williams'!AB47+'5C1AN_StLandry'!AB47</f>
        <v>0</v>
      </c>
      <c r="AD47" s="202">
        <f>'5C1B_DArbonne'!AC47+'5C1A_Madison'!AC47+'5C1C_IntlHigh'!AC47+'5C3_UnvView'!AD47+'5C1F_LCCharter'!AC47+'5C1E_LFNO'!AC47+'5C1D_NOMMA'!AC47+'5C1AE_NobleMinds'!AC47+'5C1J_JCFAEast'!AC47+'5C1Q_Advantage'!AC47+'5C1AF_JCFA-Laf'!AC47+'5C1W_Willow'!AC47+'5C1Z_LincolnPrep'!AC47+'5C1R_Iberville'!AC47+'5C1N_Delta'!AC47+'5C1S_LCColPrep'!AC47+'5C1T_Northeast'!AC47+'5C1U_AcadianaRen'!AC47+'5C1I_LAKey'!AC47+'5C1V_LafRen'!AC47+'5C1O_Impact'!AC47+'5C2_LAVCA'!AD47+'5C1H_Southwest'!AC47+'5C1G_JSClark'!AC47+'5C1Y_GEOPrep'!AC47+'5C1AI_Harmony'!AC47+'5C1AJ_Athlos'!AC47+'5C1AG_Collegiate'!AC47+'5C1M_GEOMidCity'!AC47+'5C1AK_NxtGen'!AC47+'5C1AL_RedRiver'!AC47+'5C1AM_Williams'!AC47+'5C1AN_StLandry'!AC47</f>
        <v>0</v>
      </c>
      <c r="AE47" s="204">
        <f>'5C1B_DArbonne'!AD47+'5C1A_Madison'!AD47+'5C1C_IntlHigh'!AD47+'5C3_UnvView'!AE47+'5C1F_LCCharter'!AD47+'5C1E_LFNO'!AD47+'5C1D_NOMMA'!AD47+'5C1AE_NobleMinds'!AD47+'5C1J_JCFAEast'!AD47+'5C1Q_Advantage'!AD47+'5C1AF_JCFA-Laf'!AD47+'5C1W_Willow'!AD47+'5C1Z_LincolnPrep'!AD47+'5C1R_Iberville'!AD47+'5C1N_Delta'!AD47+'5C1S_LCColPrep'!AD47+'5C1T_Northeast'!AD47+'5C1U_AcadianaRen'!AD47+'5C1I_LAKey'!AD47+'5C1V_LafRen'!AD47+'5C1O_Impact'!AD47+'5C2_LAVCA'!AE47+'5C1H_Southwest'!AD47+'5C1G_JSClark'!AD47+'5C1Y_GEOPrep'!AD47+'5C1AI_Harmony'!AD47+'5C1AJ_Athlos'!AD47+'5C1AG_Collegiate'!AD47+'5C1M_GEOMidCity'!AD47+'5C1AK_NxtGen'!AD47+'5C1AL_RedRiver'!AD47+'5C1AM_Williams'!AD47+'5C1AN_StLandry'!AD47</f>
        <v>0</v>
      </c>
      <c r="AF47" s="205">
        <f>'9_Per Pupil Summary'!N46</f>
        <v>14724</v>
      </c>
      <c r="AG47" s="206">
        <f>'5C1B_DArbonne'!AF47+'5C1A_Madison'!AF47+'5C1C_IntlHigh'!AF47+'5C3_UnvView'!AG47+'5C1F_LCCharter'!AF47+'5C1E_LFNO'!AF47+'5C1D_NOMMA'!AF47+'5C1AE_NobleMinds'!AF47+'5C1J_JCFAEast'!AF47+'5C1Q_Advantage'!AF47+'5C1AF_JCFA-Laf'!AF47+'5C1W_Willow'!AF47+'5C1Z_LincolnPrep'!AF47+'5C1R_Iberville'!AF47+'5C1N_Delta'!AF47+'5C1S_LCColPrep'!AF47+'5C1T_Northeast'!AF47+'5C1U_AcadianaRen'!AF47+'5C1I_LAKey'!AF47+'5C1V_LafRen'!AF47+'5C1O_Impact'!AF47+'5C2_LAVCA'!AG47+'5C1H_Southwest'!AF47+'5C1G_JSClark'!AF47+'5C1Y_GEOPrep'!AF47+'5C1AI_Harmony'!AF47+'5C1AJ_Athlos'!AF47+'5C1AG_Collegiate'!AF47+'5C1M_GEOMidCity'!AF47+'5C1AK_NxtGen'!AF47+'5C1AL_RedRiver'!AF47+'5C1AM_Williams'!AF47+'5C1AN_StLandry'!AF47</f>
        <v>0</v>
      </c>
      <c r="AH47" s="198">
        <f>'5C1B_DArbonne'!AG47+'5C1A_Madison'!AG47+'5C1C_IntlHigh'!AG47+'5C3_UnvView'!AH47+'5C1F_LCCharter'!AG47+'5C1E_LFNO'!AG47+'5C1D_NOMMA'!AG47+'5C1AE_NobleMinds'!AG47+'5C1J_JCFAEast'!AG47+'5C1Q_Advantage'!AG47+'5C1AF_JCFA-Laf'!AG47+'5C1W_Willow'!AG47+'5C1Z_LincolnPrep'!AG47+'5C1R_Iberville'!AG47+'5C1N_Delta'!AG47+'5C1S_LCColPrep'!AG47+'5C1T_Northeast'!AG47+'5C1U_AcadianaRen'!AG47+'5C1I_LAKey'!AG47+'5C1V_LafRen'!AG47+'5C1O_Impact'!AG47+'5C2_LAVCA'!AH47+'5C1H_Southwest'!AG47+'5C1G_JSClark'!AG47+'5C1Y_GEOPrep'!AG47+'5C1AI_Harmony'!AG47+'5C1AJ_Athlos'!AG47+'5C1AG_Collegiate'!AG47+'5C1M_GEOMidCity'!AG47+'5C1AK_NxtGen'!AG47+'5C1AL_RedRiver'!AG47+'5C1AM_Williams'!AG47+'5C1AN_StLandry'!AG47</f>
        <v>0</v>
      </c>
      <c r="AI47" s="205">
        <f>'5C1B_DArbonne'!AH47+'5C1A_Madison'!AH47+'5C1C_IntlHigh'!AH47+'5C3_UnvView'!AI47+'5C1F_LCCharter'!AH47+'5C1E_LFNO'!AH47+'5C1D_NOMMA'!AH47+'5C1AE_NobleMinds'!AH47+'5C1J_JCFAEast'!AH47+'5C1Q_Advantage'!AH47+'5C1AF_JCFA-Laf'!AH47+'5C1W_Willow'!AH47+'5C1Z_LincolnPrep'!AH47+'5C1R_Iberville'!AH47+'5C1N_Delta'!AH47+'5C1S_LCColPrep'!AH47+'5C1T_Northeast'!AH47+'5C1U_AcadianaRen'!AH47+'5C1I_LAKey'!AH47+'5C1V_LafRen'!AH47+'5C1O_Impact'!AH47+'5C2_LAVCA'!AI47+'5C1H_Southwest'!AH47+'5C1G_JSClark'!AH47+'5C1Y_GEOPrep'!AH47+'5C1AI_Harmony'!AH47+'5C1AJ_Athlos'!AH47+'5C1AG_Collegiate'!AH47+'5C1M_GEOMidCity'!AH47+'5C1AK_NxtGen'!AH47+'5C1AL_RedRiver'!AH47+'5C1AM_Williams'!AH47+'5C1AN_StLandry'!AH47</f>
        <v>0</v>
      </c>
      <c r="AJ47" s="198">
        <f>'5C1B_DArbonne'!AI47+'5C1A_Madison'!AI47+'5C1C_IntlHigh'!AI47+'5C3_UnvView'!AJ47+'5C1F_LCCharter'!AI47+'5C1E_LFNO'!AI47+'5C1D_NOMMA'!AI47+'5C1AE_NobleMinds'!AI47+'5C1J_JCFAEast'!AI47+'5C1Q_Advantage'!AI47+'5C1AF_JCFA-Laf'!AI47+'5C1W_Willow'!AI47+'5C1Z_LincolnPrep'!AI47+'5C1R_Iberville'!AI47+'5C1N_Delta'!AI47+'5C1S_LCColPrep'!AI47+'5C1T_Northeast'!AI47+'5C1U_AcadianaRen'!AI47+'5C1I_LAKey'!AI47+'5C1V_LafRen'!AI47+'5C1O_Impact'!AI47+'5C2_LAVCA'!AJ47+'5C1H_Southwest'!AI47+'5C1G_JSClark'!AI47+'5C1Y_GEOPrep'!AI47+'5C1AI_Harmony'!AI47+'5C1AJ_Athlos'!AI47+'5C1AG_Collegiate'!AI47+'5C1M_GEOMidCity'!AI47+'5C1AK_NxtGen'!AI47+'5C1AL_RedRiver'!AI47+'5C1AM_Williams'!AI47+'5C1AN_StLandry'!AI47</f>
        <v>0</v>
      </c>
      <c r="AK47" s="207">
        <f>'5C1B_DArbonne'!AJ47+'5C1A_Madison'!AJ47+'5C1C_IntlHigh'!AJ47+'5C3_UnvView'!AK47+'5C1F_LCCharter'!AJ47+'5C1E_LFNO'!AJ47+'5C1D_NOMMA'!AJ47+'5C1AE_NobleMinds'!AJ47+'5C1J_JCFAEast'!AJ47+'5C1Q_Advantage'!AJ47+'5C1AF_JCFA-Laf'!AJ47+'5C1W_Willow'!AJ47+'5C1Z_LincolnPrep'!AJ47+'5C1R_Iberville'!AJ47+'5C1N_Delta'!AJ47+'5C1S_LCColPrep'!AJ47+'5C1T_Northeast'!AJ47+'5C1U_AcadianaRen'!AJ47+'5C1I_LAKey'!AJ47+'5C1V_LafRen'!AJ47+'5C1O_Impact'!AJ47+'5C2_LAVCA'!AK47+'5C1H_Southwest'!AJ47+'5C1G_JSClark'!AJ47+'5C1Y_GEOPrep'!AJ47+'5C1AI_Harmony'!AJ47+'5C1AJ_Athlos'!AJ47+'5C1AG_Collegiate'!AJ47+'5C1M_GEOMidCity'!AJ47+'5C1AK_NxtGen'!AJ47+'5C1AL_RedRiver'!AJ47+'5C1AM_Williams'!AJ47+'5C1AN_StLandry'!AJ47</f>
        <v>0</v>
      </c>
      <c r="AL47" s="208">
        <f>'5C1B_DArbonne'!AK47+'5C1A_Madison'!AK47+'5C1C_IntlHigh'!AK47+'5C3_UnvView'!AL47+'5C1F_LCCharter'!AK47+'5C1E_LFNO'!AK47+'5C1D_NOMMA'!AK47+'5C1AE_NobleMinds'!AK47+'5C1J_JCFAEast'!AK47+'5C1Q_Advantage'!AK47+'5C1AF_JCFA-Laf'!AK47+'5C1W_Willow'!AK47+'5C1Z_LincolnPrep'!AK47+'5C1R_Iberville'!AK47+'5C1N_Delta'!AK47+'5C1S_LCColPrep'!AK47+'5C1T_Northeast'!AK47+'5C1U_AcadianaRen'!AK47+'5C1I_LAKey'!AK47+'5C1V_LafRen'!AK47+'5C1O_Impact'!AK47+'5C2_LAVCA'!AL47+'5C1H_Southwest'!AK47+'5C1G_JSClark'!AK47+'5C1Y_GEOPrep'!AK47+'5C1AI_Harmony'!AK47+'5C1AJ_Athlos'!AK47+'5C1AG_Collegiate'!AK47+'5C1M_GEOMidCity'!AK47+'5C1AK_NxtGen'!AK47+'5C1AL_RedRiver'!AK47+'5C1AM_Williams'!AK47+'5C1AN_StLandry'!AK47</f>
        <v>0</v>
      </c>
      <c r="AM47" s="206">
        <f>'5C1B_DArbonne'!AL47+'5C1A_Madison'!AL47+'5C1C_IntlHigh'!AL47+'5C3_UnvView'!AM47+'5C1F_LCCharter'!AL47+'5C1E_LFNO'!AL47+'5C1D_NOMMA'!AL47+'5C1AE_NobleMinds'!AL47+'5C1J_JCFAEast'!AL47+'5C1Q_Advantage'!AL47+'5C1AF_JCFA-Laf'!AL47+'5C1W_Willow'!AL47+'5C1Z_LincolnPrep'!AL47+'5C1R_Iberville'!AL47+'5C1N_Delta'!AL47+'5C1S_LCColPrep'!AL47+'5C1T_Northeast'!AL47+'5C1U_AcadianaRen'!AL47+'5C1I_LAKey'!AL47+'5C1V_LafRen'!AL47+'5C1O_Impact'!AL47+'5C2_LAVCA'!AM47+'5C1H_Southwest'!AL47+'5C1G_JSClark'!AL47+'5C1Y_GEOPrep'!AL47+'5C1AI_Harmony'!AL47+'5C1AJ_Athlos'!AL47+'5C1AG_Collegiate'!AL47+'5C1M_GEOMidCity'!AL47+'5C1AK_NxtGen'!AL47+'5C1AL_RedRiver'!AL47+'5C1AM_Williams'!AL47+'5C1AN_StLandry'!AL47</f>
        <v>92761</v>
      </c>
      <c r="AN47" s="209">
        <f>'5C1B_DArbonne'!AM47+'5C1A_Madison'!AM47+'5C1C_IntlHigh'!AM47+'5C3_UnvView'!AN47+'5C1F_LCCharter'!AM47+'5C1E_LFNO'!AM47+'5C1D_NOMMA'!AM47+'5C1AE_NobleMinds'!AM47+'5C1J_JCFAEast'!AM47+'5C1Q_Advantage'!AM47+'5C1AF_JCFA-Laf'!AM47+'5C1W_Willow'!AM47+'5C1Z_LincolnPrep'!AM47+'5C1R_Iberville'!AM47+'5C1N_Delta'!AM47+'5C1S_LCColPrep'!AM47+'5C1T_Northeast'!AM47+'5C1U_AcadianaRen'!AM47+'5C1I_LAKey'!AM47+'5C1V_LafRen'!AM47+'5C1O_Impact'!AM47+'5C2_LAVCA'!AN47+'5C1H_Southwest'!AM47+'5C1G_JSClark'!AM47+'5C1Y_GEOPrep'!AM47+'5C1AI_Harmony'!AM47+'5C1AJ_Athlos'!AM47+'5C1AG_Collegiate'!AM47+'5C1M_GEOMidCity'!AM47+'5C1AK_NxtGen'!AM47+'5C1AL_RedRiver'!AM47+'5C1AM_Williams'!AM47+'5C1AN_StLandry'!AM47</f>
        <v>-232</v>
      </c>
      <c r="AO47" s="206">
        <f>'5C1B_DArbonne'!AN47+'5C1A_Madison'!AN47+'5C1C_IntlHigh'!AN47+'5C3_UnvView'!AO47+'5C1F_LCCharter'!AN47+'5C1E_LFNO'!AN47+'5C1D_NOMMA'!AN47+'5C1AE_NobleMinds'!AN47+'5C1J_JCFAEast'!AN47+'5C1Q_Advantage'!AN47+'5C1AF_JCFA-Laf'!AN47+'5C1W_Willow'!AN47+'5C1Z_LincolnPrep'!AN47+'5C1R_Iberville'!AN47+'5C1N_Delta'!AN47+'5C1S_LCColPrep'!AN47+'5C1T_Northeast'!AN47+'5C1U_AcadianaRen'!AN47+'5C1I_LAKey'!AN47+'5C1V_LafRen'!AN47+'5C1O_Impact'!AN47+'5C2_LAVCA'!AO47+'5C1H_Southwest'!AN47+'5C1G_JSClark'!AN47+'5C1Y_GEOPrep'!AN47+'5C1AI_Harmony'!AN47+'5C1AJ_Athlos'!AN47+'5C1AG_Collegiate'!AN47+'5C1M_GEOMidCity'!AN47+'5C1AK_NxtGen'!AN47+'5C1AL_RedRiver'!AN47+'5C1AM_Williams'!AN47+'5C1AN_StLandry'!AN47</f>
        <v>0</v>
      </c>
      <c r="AP47" s="207">
        <f>'5C1B_DArbonne'!AO47+'5C1A_Madison'!AO47+'5C1C_IntlHigh'!AO47+'5C3_UnvView'!AP47+'5C1F_LCCharter'!AO47+'5C1E_LFNO'!AO47+'5C1D_NOMMA'!AO47+'5C1AE_NobleMinds'!AO47+'5C1J_JCFAEast'!AO47+'5C1Q_Advantage'!AO47+'5C1AF_JCFA-Laf'!AO47+'5C1W_Willow'!AO47+'5C1Z_LincolnPrep'!AO47+'5C1R_Iberville'!AO47+'5C1N_Delta'!AO47+'5C1S_LCColPrep'!AO47+'5C1T_Northeast'!AO47+'5C1U_AcadianaRen'!AO47+'5C1I_LAKey'!AO47+'5C1V_LafRen'!AO47+'5C1O_Impact'!AO47+'5C2_LAVCA'!AP47+'5C1H_Southwest'!AO47+'5C1G_JSClark'!AO47+'5C1Y_GEOPrep'!AO47+'5C1AI_Harmony'!AO47+'5C1AJ_Athlos'!AO47+'5C1AG_Collegiate'!AO47+'5C1M_GEOMidCity'!AO47+'5C1AK_NxtGen'!AO47+'5C1AL_RedRiver'!AO47+'5C1AM_Williams'!AO47+'5C1AN_StLandry'!AO47</f>
        <v>0</v>
      </c>
      <c r="AQ47" s="206">
        <f>'5C1B_DArbonne'!AP47+'5C1A_Madison'!AP47+'5C1C_IntlHigh'!AP47+'5C3_UnvView'!AQ47+'5C1F_LCCharter'!AP47+'5C1E_LFNO'!AP47+'5C1D_NOMMA'!AP47+'5C1AE_NobleMinds'!AP47+'5C1J_JCFAEast'!AP47+'5C1Q_Advantage'!AP47+'5C1AF_JCFA-Laf'!AP47+'5C1W_Willow'!AP47+'5C1Z_LincolnPrep'!AP47+'5C1R_Iberville'!AP47+'5C1N_Delta'!AP47+'5C1S_LCColPrep'!AP47+'5C1T_Northeast'!AP47+'5C1U_AcadianaRen'!AP47+'5C1I_LAKey'!AP47+'5C1V_LafRen'!AP47+'5C1O_Impact'!AP47+'5C2_LAVCA'!AQ47+'5C1H_Southwest'!AP47+'5C1G_JSClark'!AP47+'5C1Y_GEOPrep'!AP47+'5C1AI_Harmony'!AP47+'5C1AJ_Athlos'!AP47+'5C1AG_Collegiate'!AP47+'5C1M_GEOMidCity'!AP47+'5C1AK_NxtGen'!AP47+'5C1AL_RedRiver'!AP47+'5C1AM_Williams'!AP47+'5C1AN_StLandry'!AP47</f>
        <v>92529</v>
      </c>
      <c r="AR47" s="207">
        <f>'5C1B_DArbonne'!AQ47+'5C1A_Madison'!AQ47+'5C1C_IntlHigh'!AQ47+'5C3_UnvView'!AR47+'5C1F_LCCharter'!AQ47+'5C1E_LFNO'!AQ47+'5C1D_NOMMA'!AQ47+'5C1AE_NobleMinds'!AQ47+'5C1J_JCFAEast'!AQ47+'5C1Q_Advantage'!AQ47+'5C1AF_JCFA-Laf'!AQ47+'5C1W_Willow'!AQ47+'5C1Z_LincolnPrep'!AQ47+'5C1R_Iberville'!AQ47+'5C1N_Delta'!AQ47+'5C1S_LCColPrep'!AQ47+'5C1T_Northeast'!AQ47+'5C1U_AcadianaRen'!AQ47+'5C1I_LAKey'!AQ47+'5C1V_LafRen'!AQ47+'5C1O_Impact'!AQ47+'5C2_LAVCA'!AR47+'5C1H_Southwest'!AQ47+'5C1G_JSClark'!AQ47+'5C1Y_GEOPrep'!AQ47+'5C1AI_Harmony'!AQ47+'5C1AJ_Athlos'!AQ47+'5C1AG_Collegiate'!AQ47+'5C1M_GEOMidCity'!AQ47+'5C1AK_NxtGen'!AQ47+'5C1AL_RedRiver'!AQ47+'5C1AM_Williams'!AQ47+'5C1AN_StLandry'!AQ47</f>
        <v>0</v>
      </c>
      <c r="AS47" s="207">
        <f>'5C1B_DArbonne'!AR47+'5C1A_Madison'!AR47+'5C1C_IntlHigh'!AR47+'5C3_UnvView'!AS47+'5C1F_LCCharter'!AR47+'5C1E_LFNO'!AR47+'5C1D_NOMMA'!AR47+'5C1AE_NobleMinds'!AR47+'5C1J_JCFAEast'!AR47+'5C1Q_Advantage'!AR47+'5C1AF_JCFA-Laf'!AR47+'5C1W_Willow'!AR47+'5C1Z_LincolnPrep'!AR47+'5C1R_Iberville'!AR47+'5C1N_Delta'!AR47+'5C1S_LCColPrep'!AR47+'5C1T_Northeast'!AR47+'5C1U_AcadianaRen'!AR47+'5C1I_LAKey'!AR47+'5C1V_LafRen'!AR47+'5C1O_Impact'!AR47+'5C2_LAVCA'!AS47+'5C1H_Southwest'!AR47+'5C1G_JSClark'!AR47+'5C1Y_GEOPrep'!AR47+'5C1AI_Harmony'!AR47+'5C1AJ_Athlos'!AR47+'5C1AG_Collegiate'!AR47+'5C1M_GEOMidCity'!AR47+'5C1AK_NxtGen'!AR47+'5C1AL_RedRiver'!AR47+'5C1AM_Williams'!AR47+'5C1AN_StLandry'!AR47</f>
        <v>0</v>
      </c>
      <c r="AT47" s="206">
        <f>'5C1B_DArbonne'!AS47+'5C1A_Madison'!AS47+'5C1C_IntlHigh'!AS47+'5C3_UnvView'!AT47+'5C1F_LCCharter'!AS47+'5C1E_LFNO'!AS47+'5C1D_NOMMA'!AS47+'5C1AE_NobleMinds'!AS47+'5C1J_JCFAEast'!AS47+'5C1Q_Advantage'!AS47+'5C1AF_JCFA-Laf'!AS47+'5C1W_Willow'!AS47+'5C1Z_LincolnPrep'!AS47+'5C1R_Iberville'!AS47+'5C1N_Delta'!AS47+'5C1S_LCColPrep'!AS47+'5C1T_Northeast'!AS47+'5C1U_AcadianaRen'!AS47+'5C1I_LAKey'!AS47+'5C1V_LafRen'!AS47+'5C1O_Impact'!AS47+'5C2_LAVCA'!AT47+'5C1H_Southwest'!AS47+'5C1G_JSClark'!AS47+'5C1Y_GEOPrep'!AS47+'5C1AI_Harmony'!AS47+'5C1AJ_Athlos'!AS47+'5C1AG_Collegiate'!AS47+'5C1M_GEOMidCity'!AS47+'5C1AK_NxtGen'!AS47+'5C1AL_RedRiver'!AS47+'5C1AM_Williams'!AS47+'5C1AN_StLandry'!AS47</f>
        <v>12838</v>
      </c>
      <c r="AU47" s="800">
        <f t="shared" si="2"/>
        <v>92529</v>
      </c>
      <c r="AV47" s="801">
        <f t="shared" si="3"/>
        <v>12838</v>
      </c>
      <c r="AW47" s="200">
        <f>'5C1B_DArbonne'!AV47+'5C1A_Madison'!AV47+'5C1C_IntlHigh'!AV47+'5C3_UnvView'!AW47+'5C1F_LCCharter'!AV47+'5C1E_LFNO'!AV47+'5C1D_NOMMA'!AV47+'5C1AE_NobleMinds'!AV47+'5C1J_JCFAEast'!AV47+'5C1Q_Advantage'!AV47+'5C1AF_JCFA-Laf'!AV47+'5C1W_Willow'!AV47+'5C1Z_LincolnPrep'!AV47+'5C1R_Iberville'!AV47+'5C1N_Delta'!AV47+'5C1S_LCColPrep'!AV47+'5C1T_Northeast'!AV47+'5C1U_AcadianaRen'!AV47+'5C1I_LAKey'!AV47+'5C1V_LafRen'!AV47+'5C1O_Impact'!AV47+'5C2_LAVCA'!AW47+'5C1H_Southwest'!AV47+'5C1G_JSClark'!AV47+'5C1Y_GEOPrep'!AV47+'5C1AI_Harmony'!AV47+'5C1AJ_Athlos'!AV47+'5C1AG_Collegiate'!AV47+'5C1M_GEOMidCity'!AV47+'5C1AK_NxtGen'!AV47+'5C1AL_RedRiver'!AV47+'5C1AM_Williams'!AV47+'5C1AN_StLandry'!AV47</f>
        <v>232</v>
      </c>
      <c r="AX47" s="200"/>
      <c r="AY47" s="200">
        <f t="shared" si="4"/>
        <v>232</v>
      </c>
    </row>
    <row r="48" spans="1:51" ht="16.149999999999999" customHeight="1" x14ac:dyDescent="0.2">
      <c r="A48" s="421">
        <v>42</v>
      </c>
      <c r="B48" s="214" t="s">
        <v>46</v>
      </c>
      <c r="C48" s="215">
        <f>'5C1B_DArbonne'!C48+'5C1A_Madison'!C48+'5C1C_IntlHigh'!C48+'5C3_UnvView'!C48+'5C1F_LCCharter'!C48+'5C1E_LFNO'!C48+'5C1D_NOMMA'!C48+'5C1AE_NobleMinds'!C48+'5C1J_JCFAEast'!C48+'5C1Q_Advantage'!C48+'5C1AF_JCFA-Laf'!C48+'5C1W_Willow'!C48+'5C1Z_LincolnPrep'!C48+'5C1R_Iberville'!C48+'5C1N_Delta'!C48+'5C1S_LCColPrep'!C48+'5C1T_Northeast'!C48+'5C1U_AcadianaRen'!C48+'5C1I_LAKey'!C48+'5C1V_LafRen'!C48+'5C1O_Impact'!C48+'5C2_LAVCA'!C48+'5C1H_Southwest'!C48+'5C1G_JSClark'!C48+'5C1Y_GEOPrep'!C48+'5C1AI_Harmony'!C48+'5C1AJ_Athlos'!C48+'5C1AG_Collegiate'!C48+'5C1M_GEOMidCity'!C48+'5C1AK_NxtGen'!C48+'5C1AL_RedRiver'!C48+'5C1AM_Williams'!C48+'5C1AN_StLandry'!C48</f>
        <v>0</v>
      </c>
      <c r="D48" s="216">
        <f>'9_Per Pupil Summary'!H47</f>
        <v>4372.303779860551</v>
      </c>
      <c r="E48" s="217">
        <f>'5C1B_DArbonne'!E48+'5C1A_Madison'!E48+'5C1C_IntlHigh'!E48+'5C3_UnvView'!E48+'5C1F_LCCharter'!E48+'5C1E_LFNO'!E48+'5C1D_NOMMA'!E48+'5C1AE_NobleMinds'!E48+'5C1J_JCFAEast'!E48+'5C1Q_Advantage'!E48+'5C1AF_JCFA-Laf'!E48+'5C1W_Willow'!E48+'5C1Z_LincolnPrep'!E48+'5C1R_Iberville'!E48+'5C1N_Delta'!E48+'5C1S_LCColPrep'!E48+'5C1T_Northeast'!E48+'5C1U_AcadianaRen'!E48+'5C1I_LAKey'!E48+'5C1V_LafRen'!E48+'5C1O_Impact'!E48+'5C2_LAVCA'!E48+'5C1H_Southwest'!E48+'5C1G_JSClark'!E48+'5C1Y_GEOPrep'!E48+'5C1AI_Harmony'!E48+'5C1AJ_Athlos'!E48+'5C1AG_Collegiate'!E48+'5C1M_GEOMidCity'!E48+'5C1AK_NxtGen'!E48+'5C1AL_RedRiver'!E48+'5C1AM_Williams'!E48+'5C1AN_StLandry'!E48</f>
        <v>0</v>
      </c>
      <c r="F48" s="218">
        <f>'5C1B_DArbonne'!F48+'5C1A_Madison'!F48+'5C1C_IntlHigh'!F48+'5C3_UnvView'!F48+'5C1F_LCCharter'!F48+'5C1E_LFNO'!F48+'5C1D_NOMMA'!F48+'5C1AE_NobleMinds'!F48+'5C1J_JCFAEast'!F48+'5C1Q_Advantage'!F48+'5C1AF_JCFA-Laf'!F48+'5C1W_Willow'!F48+'5C1Z_LincolnPrep'!F48+'5C1R_Iberville'!F48+'5C1N_Delta'!F48+'5C1S_LCColPrep'!F48+'5C1T_Northeast'!F48+'5C1U_AcadianaRen'!F48+'5C1I_LAKey'!F48+'5C1V_LafRen'!F48+'5C1O_Impact'!F48+'5C2_LAVCA'!F48+'5C1H_Southwest'!F48+'5C1G_JSClark'!F48+'5C1Y_GEOPrep'!F48+'5C1AI_Harmony'!F48+'5C1AJ_Athlos'!F48+'5C1AG_Collegiate'!F48+'5C1M_GEOMidCity'!F48+'5C1AK_NxtGen'!F48+'5C1AL_RedRiver'!F48+'5C1AM_Williams'!F48+'5C1AN_StLandry'!F48</f>
        <v>0</v>
      </c>
      <c r="G48" s="216">
        <f>'9_Per Pupil Summary'!I47</f>
        <v>597.88661932442312</v>
      </c>
      <c r="H48" s="217">
        <f>'5C1B_DArbonne'!H48+'5C1A_Madison'!H48+'5C1C_IntlHigh'!H48+'5C3_UnvView'!H48+'5C1F_LCCharter'!H48+'5C1E_LFNO'!H48+'5C1D_NOMMA'!H48+'5C1AE_NobleMinds'!H48+'5C1J_JCFAEast'!H48+'5C1Q_Advantage'!H48+'5C1AF_JCFA-Laf'!H48+'5C1W_Willow'!H48+'5C1Z_LincolnPrep'!H48+'5C1R_Iberville'!H48+'5C1N_Delta'!H48+'5C1S_LCColPrep'!H48+'5C1T_Northeast'!H48+'5C1U_AcadianaRen'!H48+'5C1I_LAKey'!H48+'5C1V_LafRen'!H48+'5C1O_Impact'!H48+'5C2_LAVCA'!H48+'5C1H_Southwest'!H48+'5C1G_JSClark'!H48+'5C1Y_GEOPrep'!H48+'5C1AI_Harmony'!H48+'5C1AJ_Athlos'!H48+'5C1AG_Collegiate'!H48+'5C1M_GEOMidCity'!H48+'5C1AK_NxtGen'!H48+'5C1AL_RedRiver'!H48+'5C1AM_Williams'!H48+'5C1AN_StLandry'!H48</f>
        <v>0</v>
      </c>
      <c r="I48" s="218">
        <f>'5C1B_DArbonne'!I48+'5C1A_Madison'!I48+'5C1C_IntlHigh'!I48+'5C3_UnvView'!I48+'5C1F_LCCharter'!I48+'5C1E_LFNO'!I48+'5C1D_NOMMA'!I48+'5C1AE_NobleMinds'!I48+'5C1J_JCFAEast'!I48+'5C1Q_Advantage'!I48+'5C1AF_JCFA-Laf'!I48+'5C1W_Willow'!I48+'5C1Z_LincolnPrep'!I48+'5C1R_Iberville'!I48+'5C1N_Delta'!I48+'5C1S_LCColPrep'!I48+'5C1T_Northeast'!I48+'5C1U_AcadianaRen'!I48+'5C1I_LAKey'!I48+'5C1V_LafRen'!I48+'5C1O_Impact'!I48+'5C2_LAVCA'!I48+'5C1H_Southwest'!I48+'5C1G_JSClark'!I48+'5C1Y_GEOPrep'!I48+'5C1AI_Harmony'!I48+'5C1AJ_Athlos'!I48+'5C1AG_Collegiate'!I48+'5C1M_GEOMidCity'!I48+'5C1AK_NxtGen'!I48+'5C1AL_RedRiver'!I48+'5C1AM_Williams'!I48+'5C1AN_StLandry'!I48</f>
        <v>0</v>
      </c>
      <c r="J48" s="216">
        <f>'9_Per Pupil Summary'!J47</f>
        <v>163.05998708847903</v>
      </c>
      <c r="K48" s="217">
        <f>'5C1B_DArbonne'!K48+'5C1A_Madison'!K48+'5C1C_IntlHigh'!K48+'5C3_UnvView'!K48+'5C1F_LCCharter'!K48+'5C1E_LFNO'!K48+'5C1D_NOMMA'!K48+'5C1AE_NobleMinds'!K48+'5C1J_JCFAEast'!K48+'5C1Q_Advantage'!K48+'5C1AF_JCFA-Laf'!K48+'5C1W_Willow'!K48+'5C1Z_LincolnPrep'!K48+'5C1R_Iberville'!K48+'5C1N_Delta'!K48+'5C1S_LCColPrep'!K48+'5C1T_Northeast'!K48+'5C1U_AcadianaRen'!K48+'5C1I_LAKey'!K48+'5C1V_LafRen'!K48+'5C1O_Impact'!K48+'5C2_LAVCA'!K48+'5C1H_Southwest'!K48+'5C1G_JSClark'!K48+'5C1Y_GEOPrep'!K48+'5C1AI_Harmony'!K48+'5C1AJ_Athlos'!K48+'5C1AG_Collegiate'!K48+'5C1M_GEOMidCity'!K48+'5C1AK_NxtGen'!K48+'5C1AL_RedRiver'!K48+'5C1AM_Williams'!K48+'5C1AN_StLandry'!K48</f>
        <v>0</v>
      </c>
      <c r="L48" s="218">
        <f>'5C1B_DArbonne'!L48+'5C1A_Madison'!L48+'5C1C_IntlHigh'!L48+'5C3_UnvView'!L48+'5C1F_LCCharter'!L48+'5C1E_LFNO'!L48+'5C1D_NOMMA'!L48+'5C1AE_NobleMinds'!L48+'5C1J_JCFAEast'!L48+'5C1Q_Advantage'!L48+'5C1AF_JCFA-Laf'!L48+'5C1W_Willow'!L48+'5C1Z_LincolnPrep'!L48+'5C1R_Iberville'!L48+'5C1N_Delta'!L48+'5C1S_LCColPrep'!L48+'5C1T_Northeast'!L48+'5C1U_AcadianaRen'!L48+'5C1I_LAKey'!L48+'5C1V_LafRen'!L48+'5C1O_Impact'!L48+'5C2_LAVCA'!L48+'5C1H_Southwest'!L48+'5C1G_JSClark'!L48+'5C1Y_GEOPrep'!L48+'5C1AI_Harmony'!L48+'5C1AJ_Athlos'!L48+'5C1AG_Collegiate'!L48+'5C1M_GEOMidCity'!L48+'5C1AK_NxtGen'!L48+'5C1AL_RedRiver'!L48+'5C1AM_Williams'!L48+'5C1AN_StLandry'!L48</f>
        <v>0</v>
      </c>
      <c r="M48" s="216">
        <f>'9_Per Pupil Summary'!K47</f>
        <v>4076.4996772119757</v>
      </c>
      <c r="N48" s="217">
        <f>'5C1B_DArbonne'!N48+'5C1A_Madison'!N48+'5C1C_IntlHigh'!N48+'5C3_UnvView'!N48+'5C1F_LCCharter'!N48+'5C1E_LFNO'!N48+'5C1D_NOMMA'!N48+'5C1AE_NobleMinds'!N48+'5C1J_JCFAEast'!N48+'5C1Q_Advantage'!N48+'5C1AF_JCFA-Laf'!N48+'5C1W_Willow'!N48+'5C1Z_LincolnPrep'!N48+'5C1R_Iberville'!N48+'5C1N_Delta'!N48+'5C1S_LCColPrep'!N48+'5C1T_Northeast'!N48+'5C1U_AcadianaRen'!N48+'5C1I_LAKey'!N48+'5C1V_LafRen'!N48+'5C1O_Impact'!N48+'5C2_LAVCA'!N48+'5C1H_Southwest'!N48+'5C1G_JSClark'!N48+'5C1Y_GEOPrep'!N48+'5C1AI_Harmony'!N48+'5C1AJ_Athlos'!N48+'5C1AG_Collegiate'!N48+'5C1M_GEOMidCity'!N48+'5C1AK_NxtGen'!N48+'5C1AL_RedRiver'!N48+'5C1AM_Williams'!N48+'5C1AN_StLandry'!N48</f>
        <v>0</v>
      </c>
      <c r="O48" s="218">
        <f>'5C1B_DArbonne'!O48+'5C1A_Madison'!O48+'5C1C_IntlHigh'!O48+'5C3_UnvView'!O48+'5C1F_LCCharter'!O48+'5C1E_LFNO'!O48+'5C1D_NOMMA'!O48+'5C1AE_NobleMinds'!O48+'5C1J_JCFAEast'!O48+'5C1Q_Advantage'!O48+'5C1AF_JCFA-Laf'!O48+'5C1W_Willow'!O48+'5C1Z_LincolnPrep'!O48+'5C1R_Iberville'!O48+'5C1N_Delta'!O48+'5C1S_LCColPrep'!O48+'5C1T_Northeast'!O48+'5C1U_AcadianaRen'!O48+'5C1I_LAKey'!O48+'5C1V_LafRen'!O48+'5C1O_Impact'!O48+'5C2_LAVCA'!O48+'5C1H_Southwest'!O48+'5C1G_JSClark'!O48+'5C1Y_GEOPrep'!O48+'5C1AI_Harmony'!O48+'5C1AJ_Athlos'!O48+'5C1AG_Collegiate'!O48+'5C1M_GEOMidCity'!O48+'5C1AK_NxtGen'!O48+'5C1AL_RedRiver'!O48+'5C1AM_Williams'!O48+'5C1AN_StLandry'!O48</f>
        <v>0</v>
      </c>
      <c r="P48" s="216">
        <f>'9_Per Pupil Summary'!L47</f>
        <v>1630.5998708847901</v>
      </c>
      <c r="Q48" s="217">
        <f>'5C1B_DArbonne'!Q48+'5C1A_Madison'!Q48+'5C1C_IntlHigh'!Q48+'5C3_UnvView'!Q48+'5C1F_LCCharter'!Q48+'5C1E_LFNO'!Q48+'5C1D_NOMMA'!Q48+'5C1AE_NobleMinds'!Q48+'5C1J_JCFAEast'!Q48+'5C1Q_Advantage'!Q48+'5C1AF_JCFA-Laf'!Q48+'5C1W_Willow'!Q48+'5C1Z_LincolnPrep'!Q48+'5C1R_Iberville'!Q48+'5C1N_Delta'!Q48+'5C1S_LCColPrep'!Q48+'5C1T_Northeast'!Q48+'5C1U_AcadianaRen'!Q48+'5C1I_LAKey'!Q48+'5C1V_LafRen'!Q48+'5C1O_Impact'!Q48+'5C2_LAVCA'!Q48+'5C1H_Southwest'!Q48+'5C1G_JSClark'!Q48+'5C1Y_GEOPrep'!Q48+'5C1AI_Harmony'!Q48+'5C1AJ_Athlos'!Q48+'5C1AG_Collegiate'!Q48+'5C1M_GEOMidCity'!Q48+'5C1AK_NxtGen'!Q48+'5C1AL_RedRiver'!Q48+'5C1AM_Williams'!Q48+'5C1AN_StLandry'!Q48</f>
        <v>0</v>
      </c>
      <c r="R48" s="219">
        <f>'5C1B_DArbonne'!R48+'5C1A_Madison'!R48+'5C1C_IntlHigh'!R48+'5C3_UnvView'!R48+'5C1F_LCCharter'!R48+'5C1E_LFNO'!R48+'5C1D_NOMMA'!R48+'5C1AE_NobleMinds'!R48+'5C1J_JCFAEast'!R48+'5C1Q_Advantage'!R48+'5C1AF_JCFA-Laf'!R48+'5C1W_Willow'!R48+'5C1Z_LincolnPrep'!R48+'5C1R_Iberville'!R48+'5C1N_Delta'!R48+'5C1S_LCColPrep'!R48+'5C1T_Northeast'!R48+'5C1U_AcadianaRen'!R48+'5C1I_LAKey'!R48+'5C1V_LafRen'!R48+'5C1O_Impact'!R48+'5C2_LAVCA'!R48+'5C1H_Southwest'!R48+'5C1G_JSClark'!R48+'5C1Y_GEOPrep'!R48+'5C1AI_Harmony'!R48+'5C1AJ_Athlos'!R48+'5C1AG_Collegiate'!R48+'5C1M_GEOMidCity'!R48+'5C1AK_NxtGen'!R48+'5C1AL_RedRiver'!R48+'5C1AM_Williams'!R48+'5C1AN_StLandry'!R48</f>
        <v>118194</v>
      </c>
      <c r="S48" s="884">
        <f>'5C3_UnvView'!S48+'5C2_LAVCA'!S48</f>
        <v>13133</v>
      </c>
      <c r="T48" s="216">
        <f>'5C1B_DArbonne'!S48+'5C1A_Madison'!S48+'5C1C_IntlHigh'!S48+'5C3_UnvView'!T48+'5C1F_LCCharter'!S48+'5C1E_LFNO'!S48+'5C1D_NOMMA'!S48+'5C1AE_NobleMinds'!S48+'5C1J_JCFAEast'!S48+'5C1Q_Advantage'!S48+'5C1AF_JCFA-Laf'!S48+'5C1W_Willow'!S48+'5C1Z_LincolnPrep'!S48+'5C1R_Iberville'!S48+'5C1N_Delta'!S48+'5C1S_LCColPrep'!S48+'5C1T_Northeast'!S48+'5C1U_AcadianaRen'!S48+'5C1I_LAKey'!S48+'5C1V_LafRen'!S48+'5C1O_Impact'!S48+'5C2_LAVCA'!T48+'5C1H_Southwest'!S48+'5C1G_JSClark'!S48+'5C1Y_GEOPrep'!S48+'5C1AI_Harmony'!S48+'5C1AJ_Athlos'!S48+'5C1AG_Collegiate'!S48+'5C1M_GEOMidCity'!S48+'5C1AK_NxtGen'!S48+'5C1AL_RedRiver'!S48+'5C1AM_Williams'!S48+'5C1AN_StLandry'!S48</f>
        <v>-27377</v>
      </c>
      <c r="U48" s="216">
        <f>'5C1B_DArbonne'!T48+'5C1A_Madison'!T48+'5C1C_IntlHigh'!T48+'5C3_UnvView'!U48+'5C1F_LCCharter'!T48+'5C1E_LFNO'!T48+'5C1D_NOMMA'!T48+'5C1AE_NobleMinds'!T48+'5C1J_JCFAEast'!T48+'5C1Q_Advantage'!T48+'5C1AF_JCFA-Laf'!T48+'5C1W_Willow'!T48+'5C1Z_LincolnPrep'!T48+'5C1R_Iberville'!T48+'5C1N_Delta'!T48+'5C1S_LCColPrep'!T48+'5C1T_Northeast'!T48+'5C1U_AcadianaRen'!T48+'5C1I_LAKey'!T48+'5C1V_LafRen'!T48+'5C1O_Impact'!T48+'5C2_LAVCA'!U48+'5C1H_Southwest'!T48+'5C1G_JSClark'!T48+'5C1Y_GEOPrep'!T48+'5C1AI_Harmony'!T48+'5C1AJ_Athlos'!T48+'5C1AG_Collegiate'!T48+'5C1M_GEOMidCity'!T48+'5C1AK_NxtGen'!T48+'5C1AL_RedRiver'!T48+'5C1AM_Williams'!T48+'5C1AN_StLandry'!T48</f>
        <v>0</v>
      </c>
      <c r="V48" s="220">
        <f>'5C1B_DArbonne'!U48+'5C1A_Madison'!U48+'5C1C_IntlHigh'!U48+'5C3_UnvView'!V48+'5C1F_LCCharter'!U48+'5C1E_LFNO'!U48+'5C1D_NOMMA'!U48+'5C1AE_NobleMinds'!U48+'5C1J_JCFAEast'!U48+'5C1Q_Advantage'!U48+'5C1AF_JCFA-Laf'!U48+'5C1W_Willow'!U48+'5C1Z_LincolnPrep'!U48+'5C1R_Iberville'!U48+'5C1N_Delta'!U48+'5C1S_LCColPrep'!U48+'5C1T_Northeast'!U48+'5C1U_AcadianaRen'!U48+'5C1I_LAKey'!U48+'5C1V_LafRen'!U48+'5C1O_Impact'!U48+'5C2_LAVCA'!V48+'5C1H_Southwest'!U48+'5C1G_JSClark'!U48+'5C1Y_GEOPrep'!U48+'5C1AI_Harmony'!U48+'5C1AJ_Athlos'!U48+'5C1AG_Collegiate'!U48+'5C1M_GEOMidCity'!U48+'5C1AK_NxtGen'!U48+'5C1AL_RedRiver'!U48+'5C1AM_Williams'!U48+'5C1AN_StLandry'!U48</f>
        <v>0</v>
      </c>
      <c r="W48" s="219">
        <f>'5C1B_DArbonne'!V48+'5C1A_Madison'!V48+'5C1C_IntlHigh'!V48+'5C3_UnvView'!W48+'5C1F_LCCharter'!V48+'5C1E_LFNO'!V48+'5C1D_NOMMA'!V48+'5C1AE_NobleMinds'!V48+'5C1J_JCFAEast'!V48+'5C1Q_Advantage'!V48+'5C1AF_JCFA-Laf'!V48+'5C1W_Willow'!V48+'5C1Z_LincolnPrep'!V48+'5C1R_Iberville'!V48+'5C1N_Delta'!V48+'5C1S_LCColPrep'!V48+'5C1T_Northeast'!V48+'5C1U_AcadianaRen'!V48+'5C1I_LAKey'!V48+'5C1V_LafRen'!V48+'5C1O_Impact'!V48+'5C2_LAVCA'!W48+'5C1H_Southwest'!V48+'5C1G_JSClark'!V48+'5C1Y_GEOPrep'!V48+'5C1AI_Harmony'!V48+'5C1AJ_Athlos'!V48+'5C1AG_Collegiate'!V48+'5C1M_GEOMidCity'!V48+'5C1AK_NxtGen'!V48+'5C1AL_RedRiver'!V48+'5C1AM_Williams'!V48+'5C1AN_StLandry'!V48</f>
        <v>0</v>
      </c>
      <c r="X48" s="217">
        <f>'5C1B_DArbonne'!W48+'5C1A_Madison'!W48+'5C1C_IntlHigh'!W48+'5C3_UnvView'!X48+'5C1F_LCCharter'!W48+'5C1E_LFNO'!W48+'5C1D_NOMMA'!W48+'5C1AE_NobleMinds'!W48+'5C1J_JCFAEast'!W48+'5C1Q_Advantage'!W48+'5C1AF_JCFA-Laf'!W48+'5C1W_Willow'!W48+'5C1Z_LincolnPrep'!W48+'5C1R_Iberville'!W48+'5C1N_Delta'!W48+'5C1S_LCColPrep'!W48+'5C1T_Northeast'!W48+'5C1U_AcadianaRen'!W48+'5C1I_LAKey'!W48+'5C1V_LafRen'!W48+'5C1O_Impact'!W48+'5C2_LAVCA'!X48+'5C1H_Southwest'!W48+'5C1G_JSClark'!W48+'5C1Y_GEOPrep'!W48+'5C1AI_Harmony'!W48+'5C1AJ_Athlos'!W48+'5C1AG_Collegiate'!W48+'5C1M_GEOMidCity'!W48+'5C1AK_NxtGen'!W48+'5C1AL_RedRiver'!W48+'5C1AM_Williams'!W48+'5C1AN_StLandry'!W48</f>
        <v>0</v>
      </c>
      <c r="Y48" s="219">
        <f>'5C1B_DArbonne'!X48+'5C1A_Madison'!X48+'5C1C_IntlHigh'!X48+'5C3_UnvView'!Y48+'5C1F_LCCharter'!X48+'5C1E_LFNO'!X48+'5C1D_NOMMA'!X48+'5C1AE_NobleMinds'!X48+'5C1J_JCFAEast'!X48+'5C1Q_Advantage'!X48+'5C1AF_JCFA-Laf'!X48+'5C1W_Willow'!X48+'5C1Z_LincolnPrep'!X48+'5C1R_Iberville'!X48+'5C1N_Delta'!X48+'5C1S_LCColPrep'!X48+'5C1T_Northeast'!X48+'5C1U_AcadianaRen'!X48+'5C1I_LAKey'!X48+'5C1V_LafRen'!X48+'5C1O_Impact'!X48+'5C2_LAVCA'!Y48+'5C1H_Southwest'!X48+'5C1G_JSClark'!X48+'5C1Y_GEOPrep'!X48+'5C1AI_Harmony'!X48+'5C1AJ_Athlos'!X48+'5C1AG_Collegiate'!X48+'5C1M_GEOMidCity'!X48+'5C1AK_NxtGen'!X48+'5C1AL_RedRiver'!X48+'5C1AM_Williams'!X48+'5C1AN_StLandry'!X48</f>
        <v>0</v>
      </c>
      <c r="Z48" s="216">
        <f>'5C1B_DArbonne'!Y48+'5C1A_Madison'!Y48+'5C1C_IntlHigh'!Y48+'5C3_UnvView'!Z48+'5C1F_LCCharter'!Y48+'5C1E_LFNO'!Y48+'5C1D_NOMMA'!Y48+'5C1AE_NobleMinds'!Y48+'5C1J_JCFAEast'!Y48+'5C1Q_Advantage'!Y48+'5C1AF_JCFA-Laf'!Y48+'5C1W_Willow'!Y48+'5C1Z_LincolnPrep'!Y48+'5C1R_Iberville'!Y48+'5C1N_Delta'!Y48+'5C1S_LCColPrep'!Y48+'5C1T_Northeast'!Y48+'5C1U_AcadianaRen'!Y48+'5C1I_LAKey'!Y48+'5C1V_LafRen'!Y48+'5C1O_Impact'!Y48+'5C2_LAVCA'!Z48+'5C1H_Southwest'!Y48+'5C1G_JSClark'!Y48+'5C1Y_GEOPrep'!Y48+'5C1AI_Harmony'!Y48+'5C1AJ_Athlos'!Y48+'5C1AG_Collegiate'!Y48+'5C1M_GEOMidCity'!Y48+'5C1AK_NxtGen'!Y48+'5C1AL_RedRiver'!Y48+'5C1AM_Williams'!Y48+'5C1AN_StLandry'!Y48</f>
        <v>0</v>
      </c>
      <c r="AA48" s="219">
        <f>'5C1B_DArbonne'!Z48+'5C1A_Madison'!Z48+'5C1C_IntlHigh'!Z48+'5C3_UnvView'!AA48+'5C1F_LCCharter'!Z48+'5C1E_LFNO'!Z48+'5C1D_NOMMA'!Z48+'5C1AE_NobleMinds'!Z48+'5C1J_JCFAEast'!Z48+'5C1Q_Advantage'!Z48+'5C1AF_JCFA-Laf'!Z48+'5C1W_Willow'!Z48+'5C1Z_LincolnPrep'!Z48+'5C1R_Iberville'!Z48+'5C1N_Delta'!Z48+'5C1S_LCColPrep'!Z48+'5C1T_Northeast'!Z48+'5C1U_AcadianaRen'!Z48+'5C1I_LAKey'!Z48+'5C1V_LafRen'!Z48+'5C1O_Impact'!Z48+'5C2_LAVCA'!AA48+'5C1H_Southwest'!Z48+'5C1G_JSClark'!Z48+'5C1Y_GEOPrep'!Z48+'5C1AI_Harmony'!Z48+'5C1AJ_Athlos'!Z48+'5C1AG_Collegiate'!Z48+'5C1M_GEOMidCity'!Z48+'5C1AK_NxtGen'!Z48+'5C1AL_RedRiver'!Z48+'5C1AM_Williams'!Z48+'5C1AN_StLandry'!Z48</f>
        <v>0</v>
      </c>
      <c r="AB48" s="216">
        <f>'5C1B_DArbonne'!AA48+'5C1A_Madison'!AA48+'5C1C_IntlHigh'!AA48+'5C3_UnvView'!AB48+'5C1F_LCCharter'!AA48+'5C1E_LFNO'!AA48+'5C1D_NOMMA'!AA48+'5C1AE_NobleMinds'!AA48+'5C1J_JCFAEast'!AA48+'5C1Q_Advantage'!AA48+'5C1AF_JCFA-Laf'!AA48+'5C1W_Willow'!AA48+'5C1Z_LincolnPrep'!AA48+'5C1R_Iberville'!AA48+'5C1N_Delta'!AA48+'5C1S_LCColPrep'!AA48+'5C1T_Northeast'!AA48+'5C1U_AcadianaRen'!AA48+'5C1I_LAKey'!AA48+'5C1V_LafRen'!AA48+'5C1O_Impact'!AA48+'5C2_LAVCA'!AB48+'5C1H_Southwest'!AA48+'5C1G_JSClark'!AA48+'5C1Y_GEOPrep'!AA48+'5C1AI_Harmony'!AA48+'5C1AJ_Athlos'!AA48+'5C1AG_Collegiate'!AA48+'5C1M_GEOMidCity'!AA48+'5C1AK_NxtGen'!AA48+'5C1AL_RedRiver'!AA48+'5C1AM_Williams'!AA48+'5C1AN_StLandry'!AA48</f>
        <v>0</v>
      </c>
      <c r="AC48" s="216">
        <f>'5C1B_DArbonne'!AB48+'5C1A_Madison'!AB48+'5C1C_IntlHigh'!AB48+'5C3_UnvView'!AC48+'5C1F_LCCharter'!AB48+'5C1E_LFNO'!AB48+'5C1D_NOMMA'!AB48+'5C1AE_NobleMinds'!AB48+'5C1J_JCFAEast'!AB48+'5C1Q_Advantage'!AB48+'5C1AF_JCFA-Laf'!AB48+'5C1W_Willow'!AB48+'5C1Z_LincolnPrep'!AB48+'5C1R_Iberville'!AB48+'5C1N_Delta'!AB48+'5C1S_LCColPrep'!AB48+'5C1T_Northeast'!AB48+'5C1U_AcadianaRen'!AB48+'5C1I_LAKey'!AB48+'5C1V_LafRen'!AB48+'5C1O_Impact'!AB48+'5C2_LAVCA'!AC48+'5C1H_Southwest'!AB48+'5C1G_JSClark'!AB48+'5C1Y_GEOPrep'!AB48+'5C1AI_Harmony'!AB48+'5C1AJ_Athlos'!AB48+'5C1AG_Collegiate'!AB48+'5C1M_GEOMidCity'!AB48+'5C1AK_NxtGen'!AB48+'5C1AL_RedRiver'!AB48+'5C1AM_Williams'!AB48+'5C1AN_StLandry'!AB48</f>
        <v>0</v>
      </c>
      <c r="AD48" s="219">
        <f>'5C1B_DArbonne'!AC48+'5C1A_Madison'!AC48+'5C1C_IntlHigh'!AC48+'5C3_UnvView'!AD48+'5C1F_LCCharter'!AC48+'5C1E_LFNO'!AC48+'5C1D_NOMMA'!AC48+'5C1AE_NobleMinds'!AC48+'5C1J_JCFAEast'!AC48+'5C1Q_Advantage'!AC48+'5C1AF_JCFA-Laf'!AC48+'5C1W_Willow'!AC48+'5C1Z_LincolnPrep'!AC48+'5C1R_Iberville'!AC48+'5C1N_Delta'!AC48+'5C1S_LCColPrep'!AC48+'5C1T_Northeast'!AC48+'5C1U_AcadianaRen'!AC48+'5C1I_LAKey'!AC48+'5C1V_LafRen'!AC48+'5C1O_Impact'!AC48+'5C2_LAVCA'!AD48+'5C1H_Southwest'!AC48+'5C1G_JSClark'!AC48+'5C1Y_GEOPrep'!AC48+'5C1AI_Harmony'!AC48+'5C1AJ_Athlos'!AC48+'5C1AG_Collegiate'!AC48+'5C1M_GEOMidCity'!AC48+'5C1AK_NxtGen'!AC48+'5C1AL_RedRiver'!AC48+'5C1AM_Williams'!AC48+'5C1AN_StLandry'!AC48</f>
        <v>0</v>
      </c>
      <c r="AE48" s="222">
        <f>'5C1B_DArbonne'!AD48+'5C1A_Madison'!AD48+'5C1C_IntlHigh'!AD48+'5C3_UnvView'!AE48+'5C1F_LCCharter'!AD48+'5C1E_LFNO'!AD48+'5C1D_NOMMA'!AD48+'5C1AE_NobleMinds'!AD48+'5C1J_JCFAEast'!AD48+'5C1Q_Advantage'!AD48+'5C1AF_JCFA-Laf'!AD48+'5C1W_Willow'!AD48+'5C1Z_LincolnPrep'!AD48+'5C1R_Iberville'!AD48+'5C1N_Delta'!AD48+'5C1S_LCColPrep'!AD48+'5C1T_Northeast'!AD48+'5C1U_AcadianaRen'!AD48+'5C1I_LAKey'!AD48+'5C1V_LafRen'!AD48+'5C1O_Impact'!AD48+'5C2_LAVCA'!AE48+'5C1H_Southwest'!AD48+'5C1G_JSClark'!AD48+'5C1Y_GEOPrep'!AD48+'5C1AI_Harmony'!AD48+'5C1AJ_Athlos'!AD48+'5C1AG_Collegiate'!AD48+'5C1M_GEOMidCity'!AD48+'5C1AK_NxtGen'!AD48+'5C1AL_RedRiver'!AD48+'5C1AM_Williams'!AD48+'5C1AN_StLandry'!AD48</f>
        <v>0</v>
      </c>
      <c r="AF48" s="223">
        <f>'9_Per Pupil Summary'!N47</f>
        <v>5227</v>
      </c>
      <c r="AG48" s="224">
        <f>'5C1B_DArbonne'!AF48+'5C1A_Madison'!AF48+'5C1C_IntlHigh'!AF48+'5C3_UnvView'!AG48+'5C1F_LCCharter'!AF48+'5C1E_LFNO'!AF48+'5C1D_NOMMA'!AF48+'5C1AE_NobleMinds'!AF48+'5C1J_JCFAEast'!AF48+'5C1Q_Advantage'!AF48+'5C1AF_JCFA-Laf'!AF48+'5C1W_Willow'!AF48+'5C1Z_LincolnPrep'!AF48+'5C1R_Iberville'!AF48+'5C1N_Delta'!AF48+'5C1S_LCColPrep'!AF48+'5C1T_Northeast'!AF48+'5C1U_AcadianaRen'!AF48+'5C1I_LAKey'!AF48+'5C1V_LafRen'!AF48+'5C1O_Impact'!AF48+'5C2_LAVCA'!AG48+'5C1H_Southwest'!AF48+'5C1G_JSClark'!AF48+'5C1Y_GEOPrep'!AF48+'5C1AI_Harmony'!AF48+'5C1AJ_Athlos'!AF48+'5C1AG_Collegiate'!AF48+'5C1M_GEOMidCity'!AF48+'5C1AK_NxtGen'!AF48+'5C1AL_RedRiver'!AF48+'5C1AM_Williams'!AF48+'5C1AN_StLandry'!AF48</f>
        <v>0</v>
      </c>
      <c r="AH48" s="215">
        <f>'5C1B_DArbonne'!AG48+'5C1A_Madison'!AG48+'5C1C_IntlHigh'!AG48+'5C3_UnvView'!AH48+'5C1F_LCCharter'!AG48+'5C1E_LFNO'!AG48+'5C1D_NOMMA'!AG48+'5C1AE_NobleMinds'!AG48+'5C1J_JCFAEast'!AG48+'5C1Q_Advantage'!AG48+'5C1AF_JCFA-Laf'!AG48+'5C1W_Willow'!AG48+'5C1Z_LincolnPrep'!AG48+'5C1R_Iberville'!AG48+'5C1N_Delta'!AG48+'5C1S_LCColPrep'!AG48+'5C1T_Northeast'!AG48+'5C1U_AcadianaRen'!AG48+'5C1I_LAKey'!AG48+'5C1V_LafRen'!AG48+'5C1O_Impact'!AG48+'5C2_LAVCA'!AH48+'5C1H_Southwest'!AG48+'5C1G_JSClark'!AG48+'5C1Y_GEOPrep'!AG48+'5C1AI_Harmony'!AG48+'5C1AJ_Athlos'!AG48+'5C1AG_Collegiate'!AG48+'5C1M_GEOMidCity'!AG48+'5C1AK_NxtGen'!AG48+'5C1AL_RedRiver'!AG48+'5C1AM_Williams'!AG48+'5C1AN_StLandry'!AG48</f>
        <v>0</v>
      </c>
      <c r="AI48" s="223">
        <f>'5C1B_DArbonne'!AH48+'5C1A_Madison'!AH48+'5C1C_IntlHigh'!AH48+'5C3_UnvView'!AI48+'5C1F_LCCharter'!AH48+'5C1E_LFNO'!AH48+'5C1D_NOMMA'!AH48+'5C1AE_NobleMinds'!AH48+'5C1J_JCFAEast'!AH48+'5C1Q_Advantage'!AH48+'5C1AF_JCFA-Laf'!AH48+'5C1W_Willow'!AH48+'5C1Z_LincolnPrep'!AH48+'5C1R_Iberville'!AH48+'5C1N_Delta'!AH48+'5C1S_LCColPrep'!AH48+'5C1T_Northeast'!AH48+'5C1U_AcadianaRen'!AH48+'5C1I_LAKey'!AH48+'5C1V_LafRen'!AH48+'5C1O_Impact'!AH48+'5C2_LAVCA'!AI48+'5C1H_Southwest'!AH48+'5C1G_JSClark'!AH48+'5C1Y_GEOPrep'!AH48+'5C1AI_Harmony'!AH48+'5C1AJ_Athlos'!AH48+'5C1AG_Collegiate'!AH48+'5C1M_GEOMidCity'!AH48+'5C1AK_NxtGen'!AH48+'5C1AL_RedRiver'!AH48+'5C1AM_Williams'!AH48+'5C1AN_StLandry'!AH48</f>
        <v>0</v>
      </c>
      <c r="AJ48" s="215">
        <f>'5C1B_DArbonne'!AI48+'5C1A_Madison'!AI48+'5C1C_IntlHigh'!AI48+'5C3_UnvView'!AJ48+'5C1F_LCCharter'!AI48+'5C1E_LFNO'!AI48+'5C1D_NOMMA'!AI48+'5C1AE_NobleMinds'!AI48+'5C1J_JCFAEast'!AI48+'5C1Q_Advantage'!AI48+'5C1AF_JCFA-Laf'!AI48+'5C1W_Willow'!AI48+'5C1Z_LincolnPrep'!AI48+'5C1R_Iberville'!AI48+'5C1N_Delta'!AI48+'5C1S_LCColPrep'!AI48+'5C1T_Northeast'!AI48+'5C1U_AcadianaRen'!AI48+'5C1I_LAKey'!AI48+'5C1V_LafRen'!AI48+'5C1O_Impact'!AI48+'5C2_LAVCA'!AJ48+'5C1H_Southwest'!AI48+'5C1G_JSClark'!AI48+'5C1Y_GEOPrep'!AI48+'5C1AI_Harmony'!AI48+'5C1AJ_Athlos'!AI48+'5C1AG_Collegiate'!AI48+'5C1M_GEOMidCity'!AI48+'5C1AK_NxtGen'!AI48+'5C1AL_RedRiver'!AI48+'5C1AM_Williams'!AI48+'5C1AN_StLandry'!AI48</f>
        <v>0</v>
      </c>
      <c r="AK48" s="225">
        <f>'5C1B_DArbonne'!AJ48+'5C1A_Madison'!AJ48+'5C1C_IntlHigh'!AJ48+'5C3_UnvView'!AK48+'5C1F_LCCharter'!AJ48+'5C1E_LFNO'!AJ48+'5C1D_NOMMA'!AJ48+'5C1AE_NobleMinds'!AJ48+'5C1J_JCFAEast'!AJ48+'5C1Q_Advantage'!AJ48+'5C1AF_JCFA-Laf'!AJ48+'5C1W_Willow'!AJ48+'5C1Z_LincolnPrep'!AJ48+'5C1R_Iberville'!AJ48+'5C1N_Delta'!AJ48+'5C1S_LCColPrep'!AJ48+'5C1T_Northeast'!AJ48+'5C1U_AcadianaRen'!AJ48+'5C1I_LAKey'!AJ48+'5C1V_LafRen'!AJ48+'5C1O_Impact'!AJ48+'5C2_LAVCA'!AK48+'5C1H_Southwest'!AJ48+'5C1G_JSClark'!AJ48+'5C1Y_GEOPrep'!AJ48+'5C1AI_Harmony'!AJ48+'5C1AJ_Athlos'!AJ48+'5C1AG_Collegiate'!AJ48+'5C1M_GEOMidCity'!AJ48+'5C1AK_NxtGen'!AJ48+'5C1AL_RedRiver'!AJ48+'5C1AM_Williams'!AJ48+'5C1AN_StLandry'!AJ48</f>
        <v>0</v>
      </c>
      <c r="AL48" s="226">
        <f>'5C1B_DArbonne'!AK48+'5C1A_Madison'!AK48+'5C1C_IntlHigh'!AK48+'5C3_UnvView'!AL48+'5C1F_LCCharter'!AK48+'5C1E_LFNO'!AK48+'5C1D_NOMMA'!AK48+'5C1AE_NobleMinds'!AK48+'5C1J_JCFAEast'!AK48+'5C1Q_Advantage'!AK48+'5C1AF_JCFA-Laf'!AK48+'5C1W_Willow'!AK48+'5C1Z_LincolnPrep'!AK48+'5C1R_Iberville'!AK48+'5C1N_Delta'!AK48+'5C1S_LCColPrep'!AK48+'5C1T_Northeast'!AK48+'5C1U_AcadianaRen'!AK48+'5C1I_LAKey'!AK48+'5C1V_LafRen'!AK48+'5C1O_Impact'!AK48+'5C2_LAVCA'!AL48+'5C1H_Southwest'!AK48+'5C1G_JSClark'!AK48+'5C1Y_GEOPrep'!AK48+'5C1AI_Harmony'!AK48+'5C1AJ_Athlos'!AK48+'5C1AG_Collegiate'!AK48+'5C1M_GEOMidCity'!AK48+'5C1AK_NxtGen'!AK48+'5C1AL_RedRiver'!AK48+'5C1AM_Williams'!AK48+'5C1AN_StLandry'!AK48</f>
        <v>0</v>
      </c>
      <c r="AM48" s="224">
        <f>'5C1B_DArbonne'!AL48+'5C1A_Madison'!AL48+'5C1C_IntlHigh'!AL48+'5C3_UnvView'!AM48+'5C1F_LCCharter'!AL48+'5C1E_LFNO'!AL48+'5C1D_NOMMA'!AL48+'5C1AE_NobleMinds'!AL48+'5C1J_JCFAEast'!AL48+'5C1Q_Advantage'!AL48+'5C1AF_JCFA-Laf'!AL48+'5C1W_Willow'!AL48+'5C1Z_LincolnPrep'!AL48+'5C1R_Iberville'!AL48+'5C1N_Delta'!AL48+'5C1S_LCColPrep'!AL48+'5C1T_Northeast'!AL48+'5C1U_AcadianaRen'!AL48+'5C1I_LAKey'!AL48+'5C1V_LafRen'!AL48+'5C1O_Impact'!AL48+'5C2_LAVCA'!AM48+'5C1H_Southwest'!AL48+'5C1G_JSClark'!AL48+'5C1Y_GEOPrep'!AL48+'5C1AI_Harmony'!AL48+'5C1AJ_Athlos'!AL48+'5C1AG_Collegiate'!AL48+'5C1M_GEOMidCity'!AL48+'5C1AK_NxtGen'!AL48+'5C1AL_RedRiver'!AL48+'5C1AM_Williams'!AL48+'5C1AN_StLandry'!AL48</f>
        <v>79973</v>
      </c>
      <c r="AN48" s="227">
        <f>'5C1B_DArbonne'!AM48+'5C1A_Madison'!AM48+'5C1C_IntlHigh'!AM48+'5C3_UnvView'!AN48+'5C1F_LCCharter'!AM48+'5C1E_LFNO'!AM48+'5C1D_NOMMA'!AM48+'5C1AE_NobleMinds'!AM48+'5C1J_JCFAEast'!AM48+'5C1Q_Advantage'!AM48+'5C1AF_JCFA-Laf'!AM48+'5C1W_Willow'!AM48+'5C1Z_LincolnPrep'!AM48+'5C1R_Iberville'!AM48+'5C1N_Delta'!AM48+'5C1S_LCColPrep'!AM48+'5C1T_Northeast'!AM48+'5C1U_AcadianaRen'!AM48+'5C1I_LAKey'!AM48+'5C1V_LafRen'!AM48+'5C1O_Impact'!AM48+'5C2_LAVCA'!AN48+'5C1H_Southwest'!AM48+'5C1G_JSClark'!AM48+'5C1Y_GEOPrep'!AM48+'5C1AI_Harmony'!AM48+'5C1AJ_Athlos'!AM48+'5C1AG_Collegiate'!AM48+'5C1M_GEOMidCity'!AM48+'5C1AK_NxtGen'!AM48+'5C1AL_RedRiver'!AM48+'5C1AM_Williams'!AM48+'5C1AN_StLandry'!AM48</f>
        <v>-200</v>
      </c>
      <c r="AO48" s="224">
        <f>'5C1B_DArbonne'!AN48+'5C1A_Madison'!AN48+'5C1C_IntlHigh'!AN48+'5C3_UnvView'!AO48+'5C1F_LCCharter'!AN48+'5C1E_LFNO'!AN48+'5C1D_NOMMA'!AN48+'5C1AE_NobleMinds'!AN48+'5C1J_JCFAEast'!AN48+'5C1Q_Advantage'!AN48+'5C1AF_JCFA-Laf'!AN48+'5C1W_Willow'!AN48+'5C1Z_LincolnPrep'!AN48+'5C1R_Iberville'!AN48+'5C1N_Delta'!AN48+'5C1S_LCColPrep'!AN48+'5C1T_Northeast'!AN48+'5C1U_AcadianaRen'!AN48+'5C1I_LAKey'!AN48+'5C1V_LafRen'!AN48+'5C1O_Impact'!AN48+'5C2_LAVCA'!AO48+'5C1H_Southwest'!AN48+'5C1G_JSClark'!AN48+'5C1Y_GEOPrep'!AN48+'5C1AI_Harmony'!AN48+'5C1AJ_Athlos'!AN48+'5C1AG_Collegiate'!AN48+'5C1M_GEOMidCity'!AN48+'5C1AK_NxtGen'!AN48+'5C1AL_RedRiver'!AN48+'5C1AM_Williams'!AN48+'5C1AN_StLandry'!AN48</f>
        <v>0</v>
      </c>
      <c r="AP48" s="225">
        <f>'5C1B_DArbonne'!AO48+'5C1A_Madison'!AO48+'5C1C_IntlHigh'!AO48+'5C3_UnvView'!AP48+'5C1F_LCCharter'!AO48+'5C1E_LFNO'!AO48+'5C1D_NOMMA'!AO48+'5C1AE_NobleMinds'!AO48+'5C1J_JCFAEast'!AO48+'5C1Q_Advantage'!AO48+'5C1AF_JCFA-Laf'!AO48+'5C1W_Willow'!AO48+'5C1Z_LincolnPrep'!AO48+'5C1R_Iberville'!AO48+'5C1N_Delta'!AO48+'5C1S_LCColPrep'!AO48+'5C1T_Northeast'!AO48+'5C1U_AcadianaRen'!AO48+'5C1I_LAKey'!AO48+'5C1V_LafRen'!AO48+'5C1O_Impact'!AO48+'5C2_LAVCA'!AP48+'5C1H_Southwest'!AO48+'5C1G_JSClark'!AO48+'5C1Y_GEOPrep'!AO48+'5C1AI_Harmony'!AO48+'5C1AJ_Athlos'!AO48+'5C1AG_Collegiate'!AO48+'5C1M_GEOMidCity'!AO48+'5C1AK_NxtGen'!AO48+'5C1AL_RedRiver'!AO48+'5C1AM_Williams'!AO48+'5C1AN_StLandry'!AO48</f>
        <v>0</v>
      </c>
      <c r="AQ48" s="224">
        <f>'5C1B_DArbonne'!AP48+'5C1A_Madison'!AP48+'5C1C_IntlHigh'!AP48+'5C3_UnvView'!AQ48+'5C1F_LCCharter'!AP48+'5C1E_LFNO'!AP48+'5C1D_NOMMA'!AP48+'5C1AE_NobleMinds'!AP48+'5C1J_JCFAEast'!AP48+'5C1Q_Advantage'!AP48+'5C1AF_JCFA-Laf'!AP48+'5C1W_Willow'!AP48+'5C1Z_LincolnPrep'!AP48+'5C1R_Iberville'!AP48+'5C1N_Delta'!AP48+'5C1S_LCColPrep'!AP48+'5C1T_Northeast'!AP48+'5C1U_AcadianaRen'!AP48+'5C1I_LAKey'!AP48+'5C1V_LafRen'!AP48+'5C1O_Impact'!AP48+'5C2_LAVCA'!AQ48+'5C1H_Southwest'!AP48+'5C1G_JSClark'!AP48+'5C1Y_GEOPrep'!AP48+'5C1AI_Harmony'!AP48+'5C1AJ_Athlos'!AP48+'5C1AG_Collegiate'!AP48+'5C1M_GEOMidCity'!AP48+'5C1AK_NxtGen'!AP48+'5C1AL_RedRiver'!AP48+'5C1AM_Williams'!AP48+'5C1AN_StLandry'!AP48</f>
        <v>79773</v>
      </c>
      <c r="AR48" s="225">
        <f>'5C1B_DArbonne'!AQ48+'5C1A_Madison'!AQ48+'5C1C_IntlHigh'!AQ48+'5C3_UnvView'!AR48+'5C1F_LCCharter'!AQ48+'5C1E_LFNO'!AQ48+'5C1D_NOMMA'!AQ48+'5C1AE_NobleMinds'!AQ48+'5C1J_JCFAEast'!AQ48+'5C1Q_Advantage'!AQ48+'5C1AF_JCFA-Laf'!AQ48+'5C1W_Willow'!AQ48+'5C1Z_LincolnPrep'!AQ48+'5C1R_Iberville'!AQ48+'5C1N_Delta'!AQ48+'5C1S_LCColPrep'!AQ48+'5C1T_Northeast'!AQ48+'5C1U_AcadianaRen'!AQ48+'5C1I_LAKey'!AQ48+'5C1V_LafRen'!AQ48+'5C1O_Impact'!AQ48+'5C2_LAVCA'!AR48+'5C1H_Southwest'!AQ48+'5C1G_JSClark'!AQ48+'5C1Y_GEOPrep'!AQ48+'5C1AI_Harmony'!AQ48+'5C1AJ_Athlos'!AQ48+'5C1AG_Collegiate'!AQ48+'5C1M_GEOMidCity'!AQ48+'5C1AK_NxtGen'!AQ48+'5C1AL_RedRiver'!AQ48+'5C1AM_Williams'!AQ48+'5C1AN_StLandry'!AQ48</f>
        <v>0</v>
      </c>
      <c r="AS48" s="225">
        <f>'5C1B_DArbonne'!AR48+'5C1A_Madison'!AR48+'5C1C_IntlHigh'!AR48+'5C3_UnvView'!AS48+'5C1F_LCCharter'!AR48+'5C1E_LFNO'!AR48+'5C1D_NOMMA'!AR48+'5C1AE_NobleMinds'!AR48+'5C1J_JCFAEast'!AR48+'5C1Q_Advantage'!AR48+'5C1AF_JCFA-Laf'!AR48+'5C1W_Willow'!AR48+'5C1Z_LincolnPrep'!AR48+'5C1R_Iberville'!AR48+'5C1N_Delta'!AR48+'5C1S_LCColPrep'!AR48+'5C1T_Northeast'!AR48+'5C1U_AcadianaRen'!AR48+'5C1I_LAKey'!AR48+'5C1V_LafRen'!AR48+'5C1O_Impact'!AR48+'5C2_LAVCA'!AS48+'5C1H_Southwest'!AR48+'5C1G_JSClark'!AR48+'5C1Y_GEOPrep'!AR48+'5C1AI_Harmony'!AR48+'5C1AJ_Athlos'!AR48+'5C1AG_Collegiate'!AR48+'5C1M_GEOMidCity'!AR48+'5C1AK_NxtGen'!AR48+'5C1AL_RedRiver'!AR48+'5C1AM_Williams'!AR48+'5C1AN_StLandry'!AR48</f>
        <v>0</v>
      </c>
      <c r="AT48" s="224">
        <f>'5C1B_DArbonne'!AS48+'5C1A_Madison'!AS48+'5C1C_IntlHigh'!AS48+'5C3_UnvView'!AT48+'5C1F_LCCharter'!AS48+'5C1E_LFNO'!AS48+'5C1D_NOMMA'!AS48+'5C1AE_NobleMinds'!AS48+'5C1J_JCFAEast'!AS48+'5C1Q_Advantage'!AS48+'5C1AF_JCFA-Laf'!AS48+'5C1W_Willow'!AS48+'5C1Z_LincolnPrep'!AS48+'5C1R_Iberville'!AS48+'5C1N_Delta'!AS48+'5C1S_LCColPrep'!AS48+'5C1T_Northeast'!AS48+'5C1U_AcadianaRen'!AS48+'5C1I_LAKey'!AS48+'5C1V_LafRen'!AS48+'5C1O_Impact'!AS48+'5C2_LAVCA'!AT48+'5C1H_Southwest'!AS48+'5C1G_JSClark'!AS48+'5C1Y_GEOPrep'!AS48+'5C1AI_Harmony'!AS48+'5C1AJ_Athlos'!AS48+'5C1AG_Collegiate'!AS48+'5C1M_GEOMidCity'!AS48+'5C1AK_NxtGen'!AS48+'5C1AL_RedRiver'!AS48+'5C1AM_Williams'!AS48+'5C1AN_StLandry'!AS48</f>
        <v>2383</v>
      </c>
      <c r="AU48" s="802">
        <f t="shared" si="2"/>
        <v>79773</v>
      </c>
      <c r="AV48" s="803">
        <f t="shared" si="3"/>
        <v>2383</v>
      </c>
      <c r="AW48" s="217">
        <f>'5C1B_DArbonne'!AV48+'5C1A_Madison'!AV48+'5C1C_IntlHigh'!AV48+'5C3_UnvView'!AW48+'5C1F_LCCharter'!AV48+'5C1E_LFNO'!AV48+'5C1D_NOMMA'!AV48+'5C1AE_NobleMinds'!AV48+'5C1J_JCFAEast'!AV48+'5C1Q_Advantage'!AV48+'5C1AF_JCFA-Laf'!AV48+'5C1W_Willow'!AV48+'5C1Z_LincolnPrep'!AV48+'5C1R_Iberville'!AV48+'5C1N_Delta'!AV48+'5C1S_LCColPrep'!AV48+'5C1T_Northeast'!AV48+'5C1U_AcadianaRen'!AV48+'5C1I_LAKey'!AV48+'5C1V_LafRen'!AV48+'5C1O_Impact'!AV48+'5C2_LAVCA'!AW48+'5C1H_Southwest'!AV48+'5C1G_JSClark'!AV48+'5C1Y_GEOPrep'!AV48+'5C1AI_Harmony'!AV48+'5C1AJ_Athlos'!AV48+'5C1AG_Collegiate'!AV48+'5C1M_GEOMidCity'!AV48+'5C1AK_NxtGen'!AV48+'5C1AL_RedRiver'!AV48+'5C1AM_Williams'!AV48+'5C1AN_StLandry'!AV48</f>
        <v>200</v>
      </c>
      <c r="AX48" s="217"/>
      <c r="AY48" s="217">
        <f t="shared" si="4"/>
        <v>200</v>
      </c>
    </row>
    <row r="49" spans="1:51" ht="16.149999999999999" customHeight="1" x14ac:dyDescent="0.2">
      <c r="A49" s="421">
        <v>43</v>
      </c>
      <c r="B49" s="214" t="s">
        <v>47</v>
      </c>
      <c r="C49" s="215">
        <f>'5C1B_DArbonne'!C49+'5C1A_Madison'!C49+'5C1C_IntlHigh'!C49+'5C3_UnvView'!C49+'5C1F_LCCharter'!C49+'5C1E_LFNO'!C49+'5C1D_NOMMA'!C49+'5C1AE_NobleMinds'!C49+'5C1J_JCFAEast'!C49+'5C1Q_Advantage'!C49+'5C1AF_JCFA-Laf'!C49+'5C1W_Willow'!C49+'5C1Z_LincolnPrep'!C49+'5C1R_Iberville'!C49+'5C1N_Delta'!C49+'5C1S_LCColPrep'!C49+'5C1T_Northeast'!C49+'5C1U_AcadianaRen'!C49+'5C1I_LAKey'!C49+'5C1V_LafRen'!C49+'5C1O_Impact'!C49+'5C2_LAVCA'!C49+'5C1H_Southwest'!C49+'5C1G_JSClark'!C49+'5C1Y_GEOPrep'!C49+'5C1AI_Harmony'!C49+'5C1AJ_Athlos'!C49+'5C1AG_Collegiate'!C49+'5C1M_GEOMidCity'!C49+'5C1AK_NxtGen'!C49+'5C1AL_RedRiver'!C49+'5C1AM_Williams'!C49+'5C1AN_StLandry'!C49</f>
        <v>0</v>
      </c>
      <c r="D49" s="216">
        <f>'9_Per Pupil Summary'!H48</f>
        <v>4733.5923543214021</v>
      </c>
      <c r="E49" s="217">
        <f>'5C1B_DArbonne'!E49+'5C1A_Madison'!E49+'5C1C_IntlHigh'!E49+'5C3_UnvView'!E49+'5C1F_LCCharter'!E49+'5C1E_LFNO'!E49+'5C1D_NOMMA'!E49+'5C1AE_NobleMinds'!E49+'5C1J_JCFAEast'!E49+'5C1Q_Advantage'!E49+'5C1AF_JCFA-Laf'!E49+'5C1W_Willow'!E49+'5C1Z_LincolnPrep'!E49+'5C1R_Iberville'!E49+'5C1N_Delta'!E49+'5C1S_LCColPrep'!E49+'5C1T_Northeast'!E49+'5C1U_AcadianaRen'!E49+'5C1I_LAKey'!E49+'5C1V_LafRen'!E49+'5C1O_Impact'!E49+'5C2_LAVCA'!E49+'5C1H_Southwest'!E49+'5C1G_JSClark'!E49+'5C1Y_GEOPrep'!E49+'5C1AI_Harmony'!E49+'5C1AJ_Athlos'!E49+'5C1AG_Collegiate'!E49+'5C1M_GEOMidCity'!E49+'5C1AK_NxtGen'!E49+'5C1AL_RedRiver'!E49+'5C1AM_Williams'!E49+'5C1AN_StLandry'!E49</f>
        <v>0</v>
      </c>
      <c r="F49" s="218">
        <f>'5C1B_DArbonne'!F49+'5C1A_Madison'!F49+'5C1C_IntlHigh'!F49+'5C3_UnvView'!F49+'5C1F_LCCharter'!F49+'5C1E_LFNO'!F49+'5C1D_NOMMA'!F49+'5C1AE_NobleMinds'!F49+'5C1J_JCFAEast'!F49+'5C1Q_Advantage'!F49+'5C1AF_JCFA-Laf'!F49+'5C1W_Willow'!F49+'5C1Z_LincolnPrep'!F49+'5C1R_Iberville'!F49+'5C1N_Delta'!F49+'5C1S_LCColPrep'!F49+'5C1T_Northeast'!F49+'5C1U_AcadianaRen'!F49+'5C1I_LAKey'!F49+'5C1V_LafRen'!F49+'5C1O_Impact'!F49+'5C2_LAVCA'!F49+'5C1H_Southwest'!F49+'5C1G_JSClark'!F49+'5C1Y_GEOPrep'!F49+'5C1AI_Harmony'!F49+'5C1AJ_Athlos'!F49+'5C1AG_Collegiate'!F49+'5C1M_GEOMidCity'!F49+'5C1AK_NxtGen'!F49+'5C1AL_RedRiver'!F49+'5C1AM_Williams'!F49+'5C1AN_StLandry'!F49</f>
        <v>0</v>
      </c>
      <c r="G49" s="216">
        <f>'9_Per Pupil Summary'!I48</f>
        <v>638.7975145987532</v>
      </c>
      <c r="H49" s="217">
        <f>'5C1B_DArbonne'!H49+'5C1A_Madison'!H49+'5C1C_IntlHigh'!H49+'5C3_UnvView'!H49+'5C1F_LCCharter'!H49+'5C1E_LFNO'!H49+'5C1D_NOMMA'!H49+'5C1AE_NobleMinds'!H49+'5C1J_JCFAEast'!H49+'5C1Q_Advantage'!H49+'5C1AF_JCFA-Laf'!H49+'5C1W_Willow'!H49+'5C1Z_LincolnPrep'!H49+'5C1R_Iberville'!H49+'5C1N_Delta'!H49+'5C1S_LCColPrep'!H49+'5C1T_Northeast'!H49+'5C1U_AcadianaRen'!H49+'5C1I_LAKey'!H49+'5C1V_LafRen'!H49+'5C1O_Impact'!H49+'5C2_LAVCA'!H49+'5C1H_Southwest'!H49+'5C1G_JSClark'!H49+'5C1Y_GEOPrep'!H49+'5C1AI_Harmony'!H49+'5C1AJ_Athlos'!H49+'5C1AG_Collegiate'!H49+'5C1M_GEOMidCity'!H49+'5C1AK_NxtGen'!H49+'5C1AL_RedRiver'!H49+'5C1AM_Williams'!H49+'5C1AN_StLandry'!H49</f>
        <v>0</v>
      </c>
      <c r="I49" s="218">
        <f>'5C1B_DArbonne'!I49+'5C1A_Madison'!I49+'5C1C_IntlHigh'!I49+'5C3_UnvView'!I49+'5C1F_LCCharter'!I49+'5C1E_LFNO'!I49+'5C1D_NOMMA'!I49+'5C1AE_NobleMinds'!I49+'5C1J_JCFAEast'!I49+'5C1Q_Advantage'!I49+'5C1AF_JCFA-Laf'!I49+'5C1W_Willow'!I49+'5C1Z_LincolnPrep'!I49+'5C1R_Iberville'!I49+'5C1N_Delta'!I49+'5C1S_LCColPrep'!I49+'5C1T_Northeast'!I49+'5C1U_AcadianaRen'!I49+'5C1I_LAKey'!I49+'5C1V_LafRen'!I49+'5C1O_Impact'!I49+'5C2_LAVCA'!I49+'5C1H_Southwest'!I49+'5C1G_JSClark'!I49+'5C1Y_GEOPrep'!I49+'5C1AI_Harmony'!I49+'5C1AJ_Athlos'!I49+'5C1AG_Collegiate'!I49+'5C1M_GEOMidCity'!I49+'5C1AK_NxtGen'!I49+'5C1AL_RedRiver'!I49+'5C1AM_Williams'!I49+'5C1AN_StLandry'!I49</f>
        <v>0</v>
      </c>
      <c r="J49" s="216">
        <f>'9_Per Pupil Summary'!J48</f>
        <v>174.2175039814781</v>
      </c>
      <c r="K49" s="217">
        <f>'5C1B_DArbonne'!K49+'5C1A_Madison'!K49+'5C1C_IntlHigh'!K49+'5C3_UnvView'!K49+'5C1F_LCCharter'!K49+'5C1E_LFNO'!K49+'5C1D_NOMMA'!K49+'5C1AE_NobleMinds'!K49+'5C1J_JCFAEast'!K49+'5C1Q_Advantage'!K49+'5C1AF_JCFA-Laf'!K49+'5C1W_Willow'!K49+'5C1Z_LincolnPrep'!K49+'5C1R_Iberville'!K49+'5C1N_Delta'!K49+'5C1S_LCColPrep'!K49+'5C1T_Northeast'!K49+'5C1U_AcadianaRen'!K49+'5C1I_LAKey'!K49+'5C1V_LafRen'!K49+'5C1O_Impact'!K49+'5C2_LAVCA'!K49+'5C1H_Southwest'!K49+'5C1G_JSClark'!K49+'5C1Y_GEOPrep'!K49+'5C1AI_Harmony'!K49+'5C1AJ_Athlos'!K49+'5C1AG_Collegiate'!K49+'5C1M_GEOMidCity'!K49+'5C1AK_NxtGen'!K49+'5C1AL_RedRiver'!K49+'5C1AM_Williams'!K49+'5C1AN_StLandry'!K49</f>
        <v>0</v>
      </c>
      <c r="L49" s="218">
        <f>'5C1B_DArbonne'!L49+'5C1A_Madison'!L49+'5C1C_IntlHigh'!L49+'5C3_UnvView'!L49+'5C1F_LCCharter'!L49+'5C1E_LFNO'!L49+'5C1D_NOMMA'!L49+'5C1AE_NobleMinds'!L49+'5C1J_JCFAEast'!L49+'5C1Q_Advantage'!L49+'5C1AF_JCFA-Laf'!L49+'5C1W_Willow'!L49+'5C1Z_LincolnPrep'!L49+'5C1R_Iberville'!L49+'5C1N_Delta'!L49+'5C1S_LCColPrep'!L49+'5C1T_Northeast'!L49+'5C1U_AcadianaRen'!L49+'5C1I_LAKey'!L49+'5C1V_LafRen'!L49+'5C1O_Impact'!L49+'5C2_LAVCA'!L49+'5C1H_Southwest'!L49+'5C1G_JSClark'!L49+'5C1Y_GEOPrep'!L49+'5C1AI_Harmony'!L49+'5C1AJ_Athlos'!L49+'5C1AG_Collegiate'!L49+'5C1M_GEOMidCity'!L49+'5C1AK_NxtGen'!L49+'5C1AL_RedRiver'!L49+'5C1AM_Williams'!L49+'5C1AN_StLandry'!L49</f>
        <v>0</v>
      </c>
      <c r="M49" s="216">
        <f>'9_Per Pupil Summary'!K48</f>
        <v>4355.4375995369537</v>
      </c>
      <c r="N49" s="217">
        <f>'5C1B_DArbonne'!N49+'5C1A_Madison'!N49+'5C1C_IntlHigh'!N49+'5C3_UnvView'!N49+'5C1F_LCCharter'!N49+'5C1E_LFNO'!N49+'5C1D_NOMMA'!N49+'5C1AE_NobleMinds'!N49+'5C1J_JCFAEast'!N49+'5C1Q_Advantage'!N49+'5C1AF_JCFA-Laf'!N49+'5C1W_Willow'!N49+'5C1Z_LincolnPrep'!N49+'5C1R_Iberville'!N49+'5C1N_Delta'!N49+'5C1S_LCColPrep'!N49+'5C1T_Northeast'!N49+'5C1U_AcadianaRen'!N49+'5C1I_LAKey'!N49+'5C1V_LafRen'!N49+'5C1O_Impact'!N49+'5C2_LAVCA'!N49+'5C1H_Southwest'!N49+'5C1G_JSClark'!N49+'5C1Y_GEOPrep'!N49+'5C1AI_Harmony'!N49+'5C1AJ_Athlos'!N49+'5C1AG_Collegiate'!N49+'5C1M_GEOMidCity'!N49+'5C1AK_NxtGen'!N49+'5C1AL_RedRiver'!N49+'5C1AM_Williams'!N49+'5C1AN_StLandry'!N49</f>
        <v>0</v>
      </c>
      <c r="O49" s="218">
        <f>'5C1B_DArbonne'!O49+'5C1A_Madison'!O49+'5C1C_IntlHigh'!O49+'5C3_UnvView'!O49+'5C1F_LCCharter'!O49+'5C1E_LFNO'!O49+'5C1D_NOMMA'!O49+'5C1AE_NobleMinds'!O49+'5C1J_JCFAEast'!O49+'5C1Q_Advantage'!O49+'5C1AF_JCFA-Laf'!O49+'5C1W_Willow'!O49+'5C1Z_LincolnPrep'!O49+'5C1R_Iberville'!O49+'5C1N_Delta'!O49+'5C1S_LCColPrep'!O49+'5C1T_Northeast'!O49+'5C1U_AcadianaRen'!O49+'5C1I_LAKey'!O49+'5C1V_LafRen'!O49+'5C1O_Impact'!O49+'5C2_LAVCA'!O49+'5C1H_Southwest'!O49+'5C1G_JSClark'!O49+'5C1Y_GEOPrep'!O49+'5C1AI_Harmony'!O49+'5C1AJ_Athlos'!O49+'5C1AG_Collegiate'!O49+'5C1M_GEOMidCity'!O49+'5C1AK_NxtGen'!O49+'5C1AL_RedRiver'!O49+'5C1AM_Williams'!O49+'5C1AN_StLandry'!O49</f>
        <v>0</v>
      </c>
      <c r="P49" s="216">
        <f>'9_Per Pupil Summary'!L48</f>
        <v>1742.175039814781</v>
      </c>
      <c r="Q49" s="217">
        <f>'5C1B_DArbonne'!Q49+'5C1A_Madison'!Q49+'5C1C_IntlHigh'!Q49+'5C3_UnvView'!Q49+'5C1F_LCCharter'!Q49+'5C1E_LFNO'!Q49+'5C1D_NOMMA'!Q49+'5C1AE_NobleMinds'!Q49+'5C1J_JCFAEast'!Q49+'5C1Q_Advantage'!Q49+'5C1AF_JCFA-Laf'!Q49+'5C1W_Willow'!Q49+'5C1Z_LincolnPrep'!Q49+'5C1R_Iberville'!Q49+'5C1N_Delta'!Q49+'5C1S_LCColPrep'!Q49+'5C1T_Northeast'!Q49+'5C1U_AcadianaRen'!Q49+'5C1I_LAKey'!Q49+'5C1V_LafRen'!Q49+'5C1O_Impact'!Q49+'5C2_LAVCA'!Q49+'5C1H_Southwest'!Q49+'5C1G_JSClark'!Q49+'5C1Y_GEOPrep'!Q49+'5C1AI_Harmony'!Q49+'5C1AJ_Athlos'!Q49+'5C1AG_Collegiate'!Q49+'5C1M_GEOMidCity'!Q49+'5C1AK_NxtGen'!Q49+'5C1AL_RedRiver'!Q49+'5C1AM_Williams'!Q49+'5C1AN_StLandry'!Q49</f>
        <v>0</v>
      </c>
      <c r="R49" s="219">
        <f>'5C1B_DArbonne'!R49+'5C1A_Madison'!R49+'5C1C_IntlHigh'!R49+'5C3_UnvView'!R49+'5C1F_LCCharter'!R49+'5C1E_LFNO'!R49+'5C1D_NOMMA'!R49+'5C1AE_NobleMinds'!R49+'5C1J_JCFAEast'!R49+'5C1Q_Advantage'!R49+'5C1AF_JCFA-Laf'!R49+'5C1W_Willow'!R49+'5C1Z_LincolnPrep'!R49+'5C1R_Iberville'!R49+'5C1N_Delta'!R49+'5C1S_LCColPrep'!R49+'5C1T_Northeast'!R49+'5C1U_AcadianaRen'!R49+'5C1I_LAKey'!R49+'5C1V_LafRen'!R49+'5C1O_Impact'!R49+'5C2_LAVCA'!R49+'5C1H_Southwest'!R49+'5C1G_JSClark'!R49+'5C1Y_GEOPrep'!R49+'5C1AI_Harmony'!R49+'5C1AJ_Athlos'!R49+'5C1AG_Collegiate'!R49+'5C1M_GEOMidCity'!R49+'5C1AK_NxtGen'!R49+'5C1AL_RedRiver'!R49+'5C1AM_Williams'!R49+'5C1AN_StLandry'!R49</f>
        <v>78444</v>
      </c>
      <c r="S49" s="884">
        <f>'5C3_UnvView'!S49+'5C2_LAVCA'!S49</f>
        <v>8123</v>
      </c>
      <c r="T49" s="216">
        <f>'5C1B_DArbonne'!S49+'5C1A_Madison'!S49+'5C1C_IntlHigh'!S49+'5C3_UnvView'!T49+'5C1F_LCCharter'!S49+'5C1E_LFNO'!S49+'5C1D_NOMMA'!S49+'5C1AE_NobleMinds'!S49+'5C1J_JCFAEast'!S49+'5C1Q_Advantage'!S49+'5C1AF_JCFA-Laf'!S49+'5C1W_Willow'!S49+'5C1Z_LincolnPrep'!S49+'5C1R_Iberville'!S49+'5C1N_Delta'!S49+'5C1S_LCColPrep'!S49+'5C1T_Northeast'!S49+'5C1U_AcadianaRen'!S49+'5C1I_LAKey'!S49+'5C1V_LafRen'!S49+'5C1O_Impact'!S49+'5C2_LAVCA'!T49+'5C1H_Southwest'!S49+'5C1G_JSClark'!S49+'5C1Y_GEOPrep'!S49+'5C1AI_Harmony'!S49+'5C1AJ_Athlos'!S49+'5C1AG_Collegiate'!S49+'5C1M_GEOMidCity'!S49+'5C1AK_NxtGen'!S49+'5C1AL_RedRiver'!S49+'5C1AM_Williams'!S49+'5C1AN_StLandry'!S49</f>
        <v>18034</v>
      </c>
      <c r="U49" s="216">
        <f>'5C1B_DArbonne'!T49+'5C1A_Madison'!T49+'5C1C_IntlHigh'!T49+'5C3_UnvView'!U49+'5C1F_LCCharter'!T49+'5C1E_LFNO'!T49+'5C1D_NOMMA'!T49+'5C1AE_NobleMinds'!T49+'5C1J_JCFAEast'!T49+'5C1Q_Advantage'!T49+'5C1AF_JCFA-Laf'!T49+'5C1W_Willow'!T49+'5C1Z_LincolnPrep'!T49+'5C1R_Iberville'!T49+'5C1N_Delta'!T49+'5C1S_LCColPrep'!T49+'5C1T_Northeast'!T49+'5C1U_AcadianaRen'!T49+'5C1I_LAKey'!T49+'5C1V_LafRen'!T49+'5C1O_Impact'!T49+'5C2_LAVCA'!U49+'5C1H_Southwest'!T49+'5C1G_JSClark'!T49+'5C1Y_GEOPrep'!T49+'5C1AI_Harmony'!T49+'5C1AJ_Athlos'!T49+'5C1AG_Collegiate'!T49+'5C1M_GEOMidCity'!T49+'5C1AK_NxtGen'!T49+'5C1AL_RedRiver'!T49+'5C1AM_Williams'!T49+'5C1AN_StLandry'!T49</f>
        <v>0</v>
      </c>
      <c r="V49" s="220">
        <f>'5C1B_DArbonne'!U49+'5C1A_Madison'!U49+'5C1C_IntlHigh'!U49+'5C3_UnvView'!V49+'5C1F_LCCharter'!U49+'5C1E_LFNO'!U49+'5C1D_NOMMA'!U49+'5C1AE_NobleMinds'!U49+'5C1J_JCFAEast'!U49+'5C1Q_Advantage'!U49+'5C1AF_JCFA-Laf'!U49+'5C1W_Willow'!U49+'5C1Z_LincolnPrep'!U49+'5C1R_Iberville'!U49+'5C1N_Delta'!U49+'5C1S_LCColPrep'!U49+'5C1T_Northeast'!U49+'5C1U_AcadianaRen'!U49+'5C1I_LAKey'!U49+'5C1V_LafRen'!U49+'5C1O_Impact'!U49+'5C2_LAVCA'!V49+'5C1H_Southwest'!U49+'5C1G_JSClark'!U49+'5C1Y_GEOPrep'!U49+'5C1AI_Harmony'!U49+'5C1AJ_Athlos'!U49+'5C1AG_Collegiate'!U49+'5C1M_GEOMidCity'!U49+'5C1AK_NxtGen'!U49+'5C1AL_RedRiver'!U49+'5C1AM_Williams'!U49+'5C1AN_StLandry'!U49</f>
        <v>0</v>
      </c>
      <c r="W49" s="219">
        <f>'5C1B_DArbonne'!V49+'5C1A_Madison'!V49+'5C1C_IntlHigh'!V49+'5C3_UnvView'!W49+'5C1F_LCCharter'!V49+'5C1E_LFNO'!V49+'5C1D_NOMMA'!V49+'5C1AE_NobleMinds'!V49+'5C1J_JCFAEast'!V49+'5C1Q_Advantage'!V49+'5C1AF_JCFA-Laf'!V49+'5C1W_Willow'!V49+'5C1Z_LincolnPrep'!V49+'5C1R_Iberville'!V49+'5C1N_Delta'!V49+'5C1S_LCColPrep'!V49+'5C1T_Northeast'!V49+'5C1U_AcadianaRen'!V49+'5C1I_LAKey'!V49+'5C1V_LafRen'!V49+'5C1O_Impact'!V49+'5C2_LAVCA'!W49+'5C1H_Southwest'!V49+'5C1G_JSClark'!V49+'5C1Y_GEOPrep'!V49+'5C1AI_Harmony'!V49+'5C1AJ_Athlos'!V49+'5C1AG_Collegiate'!V49+'5C1M_GEOMidCity'!V49+'5C1AK_NxtGen'!V49+'5C1AL_RedRiver'!V49+'5C1AM_Williams'!V49+'5C1AN_StLandry'!V49</f>
        <v>0</v>
      </c>
      <c r="X49" s="217">
        <f>'5C1B_DArbonne'!W49+'5C1A_Madison'!W49+'5C1C_IntlHigh'!W49+'5C3_UnvView'!X49+'5C1F_LCCharter'!W49+'5C1E_LFNO'!W49+'5C1D_NOMMA'!W49+'5C1AE_NobleMinds'!W49+'5C1J_JCFAEast'!W49+'5C1Q_Advantage'!W49+'5C1AF_JCFA-Laf'!W49+'5C1W_Willow'!W49+'5C1Z_LincolnPrep'!W49+'5C1R_Iberville'!W49+'5C1N_Delta'!W49+'5C1S_LCColPrep'!W49+'5C1T_Northeast'!W49+'5C1U_AcadianaRen'!W49+'5C1I_LAKey'!W49+'5C1V_LafRen'!W49+'5C1O_Impact'!W49+'5C2_LAVCA'!X49+'5C1H_Southwest'!W49+'5C1G_JSClark'!W49+'5C1Y_GEOPrep'!W49+'5C1AI_Harmony'!W49+'5C1AJ_Athlos'!W49+'5C1AG_Collegiate'!W49+'5C1M_GEOMidCity'!W49+'5C1AK_NxtGen'!W49+'5C1AL_RedRiver'!W49+'5C1AM_Williams'!W49+'5C1AN_StLandry'!W49</f>
        <v>0</v>
      </c>
      <c r="Y49" s="219">
        <f>'5C1B_DArbonne'!X49+'5C1A_Madison'!X49+'5C1C_IntlHigh'!X49+'5C3_UnvView'!Y49+'5C1F_LCCharter'!X49+'5C1E_LFNO'!X49+'5C1D_NOMMA'!X49+'5C1AE_NobleMinds'!X49+'5C1J_JCFAEast'!X49+'5C1Q_Advantage'!X49+'5C1AF_JCFA-Laf'!X49+'5C1W_Willow'!X49+'5C1Z_LincolnPrep'!X49+'5C1R_Iberville'!X49+'5C1N_Delta'!X49+'5C1S_LCColPrep'!X49+'5C1T_Northeast'!X49+'5C1U_AcadianaRen'!X49+'5C1I_LAKey'!X49+'5C1V_LafRen'!X49+'5C1O_Impact'!X49+'5C2_LAVCA'!Y49+'5C1H_Southwest'!X49+'5C1G_JSClark'!X49+'5C1Y_GEOPrep'!X49+'5C1AI_Harmony'!X49+'5C1AJ_Athlos'!X49+'5C1AG_Collegiate'!X49+'5C1M_GEOMidCity'!X49+'5C1AK_NxtGen'!X49+'5C1AL_RedRiver'!X49+'5C1AM_Williams'!X49+'5C1AN_StLandry'!X49</f>
        <v>0</v>
      </c>
      <c r="Z49" s="216">
        <f>'5C1B_DArbonne'!Y49+'5C1A_Madison'!Y49+'5C1C_IntlHigh'!Y49+'5C3_UnvView'!Z49+'5C1F_LCCharter'!Y49+'5C1E_LFNO'!Y49+'5C1D_NOMMA'!Y49+'5C1AE_NobleMinds'!Y49+'5C1J_JCFAEast'!Y49+'5C1Q_Advantage'!Y49+'5C1AF_JCFA-Laf'!Y49+'5C1W_Willow'!Y49+'5C1Z_LincolnPrep'!Y49+'5C1R_Iberville'!Y49+'5C1N_Delta'!Y49+'5C1S_LCColPrep'!Y49+'5C1T_Northeast'!Y49+'5C1U_AcadianaRen'!Y49+'5C1I_LAKey'!Y49+'5C1V_LafRen'!Y49+'5C1O_Impact'!Y49+'5C2_LAVCA'!Z49+'5C1H_Southwest'!Y49+'5C1G_JSClark'!Y49+'5C1Y_GEOPrep'!Y49+'5C1AI_Harmony'!Y49+'5C1AJ_Athlos'!Y49+'5C1AG_Collegiate'!Y49+'5C1M_GEOMidCity'!Y49+'5C1AK_NxtGen'!Y49+'5C1AL_RedRiver'!Y49+'5C1AM_Williams'!Y49+'5C1AN_StLandry'!Y49</f>
        <v>0</v>
      </c>
      <c r="AA49" s="219">
        <f>'5C1B_DArbonne'!Z49+'5C1A_Madison'!Z49+'5C1C_IntlHigh'!Z49+'5C3_UnvView'!AA49+'5C1F_LCCharter'!Z49+'5C1E_LFNO'!Z49+'5C1D_NOMMA'!Z49+'5C1AE_NobleMinds'!Z49+'5C1J_JCFAEast'!Z49+'5C1Q_Advantage'!Z49+'5C1AF_JCFA-Laf'!Z49+'5C1W_Willow'!Z49+'5C1Z_LincolnPrep'!Z49+'5C1R_Iberville'!Z49+'5C1N_Delta'!Z49+'5C1S_LCColPrep'!Z49+'5C1T_Northeast'!Z49+'5C1U_AcadianaRen'!Z49+'5C1I_LAKey'!Z49+'5C1V_LafRen'!Z49+'5C1O_Impact'!Z49+'5C2_LAVCA'!AA49+'5C1H_Southwest'!Z49+'5C1G_JSClark'!Z49+'5C1Y_GEOPrep'!Z49+'5C1AI_Harmony'!Z49+'5C1AJ_Athlos'!Z49+'5C1AG_Collegiate'!Z49+'5C1M_GEOMidCity'!Z49+'5C1AK_NxtGen'!Z49+'5C1AL_RedRiver'!Z49+'5C1AM_Williams'!Z49+'5C1AN_StLandry'!Z49</f>
        <v>0</v>
      </c>
      <c r="AB49" s="216">
        <f>'5C1B_DArbonne'!AA49+'5C1A_Madison'!AA49+'5C1C_IntlHigh'!AA49+'5C3_UnvView'!AB49+'5C1F_LCCharter'!AA49+'5C1E_LFNO'!AA49+'5C1D_NOMMA'!AA49+'5C1AE_NobleMinds'!AA49+'5C1J_JCFAEast'!AA49+'5C1Q_Advantage'!AA49+'5C1AF_JCFA-Laf'!AA49+'5C1W_Willow'!AA49+'5C1Z_LincolnPrep'!AA49+'5C1R_Iberville'!AA49+'5C1N_Delta'!AA49+'5C1S_LCColPrep'!AA49+'5C1T_Northeast'!AA49+'5C1U_AcadianaRen'!AA49+'5C1I_LAKey'!AA49+'5C1V_LafRen'!AA49+'5C1O_Impact'!AA49+'5C2_LAVCA'!AB49+'5C1H_Southwest'!AA49+'5C1G_JSClark'!AA49+'5C1Y_GEOPrep'!AA49+'5C1AI_Harmony'!AA49+'5C1AJ_Athlos'!AA49+'5C1AG_Collegiate'!AA49+'5C1M_GEOMidCity'!AA49+'5C1AK_NxtGen'!AA49+'5C1AL_RedRiver'!AA49+'5C1AM_Williams'!AA49+'5C1AN_StLandry'!AA49</f>
        <v>0</v>
      </c>
      <c r="AC49" s="216">
        <f>'5C1B_DArbonne'!AB49+'5C1A_Madison'!AB49+'5C1C_IntlHigh'!AB49+'5C3_UnvView'!AC49+'5C1F_LCCharter'!AB49+'5C1E_LFNO'!AB49+'5C1D_NOMMA'!AB49+'5C1AE_NobleMinds'!AB49+'5C1J_JCFAEast'!AB49+'5C1Q_Advantage'!AB49+'5C1AF_JCFA-Laf'!AB49+'5C1W_Willow'!AB49+'5C1Z_LincolnPrep'!AB49+'5C1R_Iberville'!AB49+'5C1N_Delta'!AB49+'5C1S_LCColPrep'!AB49+'5C1T_Northeast'!AB49+'5C1U_AcadianaRen'!AB49+'5C1I_LAKey'!AB49+'5C1V_LafRen'!AB49+'5C1O_Impact'!AB49+'5C2_LAVCA'!AC49+'5C1H_Southwest'!AB49+'5C1G_JSClark'!AB49+'5C1Y_GEOPrep'!AB49+'5C1AI_Harmony'!AB49+'5C1AJ_Athlos'!AB49+'5C1AG_Collegiate'!AB49+'5C1M_GEOMidCity'!AB49+'5C1AK_NxtGen'!AB49+'5C1AL_RedRiver'!AB49+'5C1AM_Williams'!AB49+'5C1AN_StLandry'!AB49</f>
        <v>0</v>
      </c>
      <c r="AD49" s="219">
        <f>'5C1B_DArbonne'!AC49+'5C1A_Madison'!AC49+'5C1C_IntlHigh'!AC49+'5C3_UnvView'!AD49+'5C1F_LCCharter'!AC49+'5C1E_LFNO'!AC49+'5C1D_NOMMA'!AC49+'5C1AE_NobleMinds'!AC49+'5C1J_JCFAEast'!AC49+'5C1Q_Advantage'!AC49+'5C1AF_JCFA-Laf'!AC49+'5C1W_Willow'!AC49+'5C1Z_LincolnPrep'!AC49+'5C1R_Iberville'!AC49+'5C1N_Delta'!AC49+'5C1S_LCColPrep'!AC49+'5C1T_Northeast'!AC49+'5C1U_AcadianaRen'!AC49+'5C1I_LAKey'!AC49+'5C1V_LafRen'!AC49+'5C1O_Impact'!AC49+'5C2_LAVCA'!AD49+'5C1H_Southwest'!AC49+'5C1G_JSClark'!AC49+'5C1Y_GEOPrep'!AC49+'5C1AI_Harmony'!AC49+'5C1AJ_Athlos'!AC49+'5C1AG_Collegiate'!AC49+'5C1M_GEOMidCity'!AC49+'5C1AK_NxtGen'!AC49+'5C1AL_RedRiver'!AC49+'5C1AM_Williams'!AC49+'5C1AN_StLandry'!AC49</f>
        <v>0</v>
      </c>
      <c r="AE49" s="222">
        <f>'5C1B_DArbonne'!AD49+'5C1A_Madison'!AD49+'5C1C_IntlHigh'!AD49+'5C3_UnvView'!AE49+'5C1F_LCCharter'!AD49+'5C1E_LFNO'!AD49+'5C1D_NOMMA'!AD49+'5C1AE_NobleMinds'!AD49+'5C1J_JCFAEast'!AD49+'5C1Q_Advantage'!AD49+'5C1AF_JCFA-Laf'!AD49+'5C1W_Willow'!AD49+'5C1Z_LincolnPrep'!AD49+'5C1R_Iberville'!AD49+'5C1N_Delta'!AD49+'5C1S_LCColPrep'!AD49+'5C1T_Northeast'!AD49+'5C1U_AcadianaRen'!AD49+'5C1I_LAKey'!AD49+'5C1V_LafRen'!AD49+'5C1O_Impact'!AD49+'5C2_LAVCA'!AE49+'5C1H_Southwest'!AD49+'5C1G_JSClark'!AD49+'5C1Y_GEOPrep'!AD49+'5C1AI_Harmony'!AD49+'5C1AJ_Athlos'!AD49+'5C1AG_Collegiate'!AD49+'5C1M_GEOMidCity'!AD49+'5C1AK_NxtGen'!AD49+'5C1AL_RedRiver'!AD49+'5C1AM_Williams'!AD49+'5C1AN_StLandry'!AD49</f>
        <v>0</v>
      </c>
      <c r="AF49" s="223">
        <f>'9_Per Pupil Summary'!N48</f>
        <v>5146</v>
      </c>
      <c r="AG49" s="224">
        <f>'5C1B_DArbonne'!AF49+'5C1A_Madison'!AF49+'5C1C_IntlHigh'!AF49+'5C3_UnvView'!AG49+'5C1F_LCCharter'!AF49+'5C1E_LFNO'!AF49+'5C1D_NOMMA'!AF49+'5C1AE_NobleMinds'!AF49+'5C1J_JCFAEast'!AF49+'5C1Q_Advantage'!AF49+'5C1AF_JCFA-Laf'!AF49+'5C1W_Willow'!AF49+'5C1Z_LincolnPrep'!AF49+'5C1R_Iberville'!AF49+'5C1N_Delta'!AF49+'5C1S_LCColPrep'!AF49+'5C1T_Northeast'!AF49+'5C1U_AcadianaRen'!AF49+'5C1I_LAKey'!AF49+'5C1V_LafRen'!AF49+'5C1O_Impact'!AF49+'5C2_LAVCA'!AG49+'5C1H_Southwest'!AF49+'5C1G_JSClark'!AF49+'5C1Y_GEOPrep'!AF49+'5C1AI_Harmony'!AF49+'5C1AJ_Athlos'!AF49+'5C1AG_Collegiate'!AF49+'5C1M_GEOMidCity'!AF49+'5C1AK_NxtGen'!AF49+'5C1AL_RedRiver'!AF49+'5C1AM_Williams'!AF49+'5C1AN_StLandry'!AF49</f>
        <v>0</v>
      </c>
      <c r="AH49" s="215">
        <f>'5C1B_DArbonne'!AG49+'5C1A_Madison'!AG49+'5C1C_IntlHigh'!AG49+'5C3_UnvView'!AH49+'5C1F_LCCharter'!AG49+'5C1E_LFNO'!AG49+'5C1D_NOMMA'!AG49+'5C1AE_NobleMinds'!AG49+'5C1J_JCFAEast'!AG49+'5C1Q_Advantage'!AG49+'5C1AF_JCFA-Laf'!AG49+'5C1W_Willow'!AG49+'5C1Z_LincolnPrep'!AG49+'5C1R_Iberville'!AG49+'5C1N_Delta'!AG49+'5C1S_LCColPrep'!AG49+'5C1T_Northeast'!AG49+'5C1U_AcadianaRen'!AG49+'5C1I_LAKey'!AG49+'5C1V_LafRen'!AG49+'5C1O_Impact'!AG49+'5C2_LAVCA'!AH49+'5C1H_Southwest'!AG49+'5C1G_JSClark'!AG49+'5C1Y_GEOPrep'!AG49+'5C1AI_Harmony'!AG49+'5C1AJ_Athlos'!AG49+'5C1AG_Collegiate'!AG49+'5C1M_GEOMidCity'!AG49+'5C1AK_NxtGen'!AG49+'5C1AL_RedRiver'!AG49+'5C1AM_Williams'!AG49+'5C1AN_StLandry'!AG49</f>
        <v>0</v>
      </c>
      <c r="AI49" s="223">
        <f>'5C1B_DArbonne'!AH49+'5C1A_Madison'!AH49+'5C1C_IntlHigh'!AH49+'5C3_UnvView'!AI49+'5C1F_LCCharter'!AH49+'5C1E_LFNO'!AH49+'5C1D_NOMMA'!AH49+'5C1AE_NobleMinds'!AH49+'5C1J_JCFAEast'!AH49+'5C1Q_Advantage'!AH49+'5C1AF_JCFA-Laf'!AH49+'5C1W_Willow'!AH49+'5C1Z_LincolnPrep'!AH49+'5C1R_Iberville'!AH49+'5C1N_Delta'!AH49+'5C1S_LCColPrep'!AH49+'5C1T_Northeast'!AH49+'5C1U_AcadianaRen'!AH49+'5C1I_LAKey'!AH49+'5C1V_LafRen'!AH49+'5C1O_Impact'!AH49+'5C2_LAVCA'!AI49+'5C1H_Southwest'!AH49+'5C1G_JSClark'!AH49+'5C1Y_GEOPrep'!AH49+'5C1AI_Harmony'!AH49+'5C1AJ_Athlos'!AH49+'5C1AG_Collegiate'!AH49+'5C1M_GEOMidCity'!AH49+'5C1AK_NxtGen'!AH49+'5C1AL_RedRiver'!AH49+'5C1AM_Williams'!AH49+'5C1AN_StLandry'!AH49</f>
        <v>0</v>
      </c>
      <c r="AJ49" s="215">
        <f>'5C1B_DArbonne'!AI49+'5C1A_Madison'!AI49+'5C1C_IntlHigh'!AI49+'5C3_UnvView'!AJ49+'5C1F_LCCharter'!AI49+'5C1E_LFNO'!AI49+'5C1D_NOMMA'!AI49+'5C1AE_NobleMinds'!AI49+'5C1J_JCFAEast'!AI49+'5C1Q_Advantage'!AI49+'5C1AF_JCFA-Laf'!AI49+'5C1W_Willow'!AI49+'5C1Z_LincolnPrep'!AI49+'5C1R_Iberville'!AI49+'5C1N_Delta'!AI49+'5C1S_LCColPrep'!AI49+'5C1T_Northeast'!AI49+'5C1U_AcadianaRen'!AI49+'5C1I_LAKey'!AI49+'5C1V_LafRen'!AI49+'5C1O_Impact'!AI49+'5C2_LAVCA'!AJ49+'5C1H_Southwest'!AI49+'5C1G_JSClark'!AI49+'5C1Y_GEOPrep'!AI49+'5C1AI_Harmony'!AI49+'5C1AJ_Athlos'!AI49+'5C1AG_Collegiate'!AI49+'5C1M_GEOMidCity'!AI49+'5C1AK_NxtGen'!AI49+'5C1AL_RedRiver'!AI49+'5C1AM_Williams'!AI49+'5C1AN_StLandry'!AI49</f>
        <v>0</v>
      </c>
      <c r="AK49" s="225">
        <f>'5C1B_DArbonne'!AJ49+'5C1A_Madison'!AJ49+'5C1C_IntlHigh'!AJ49+'5C3_UnvView'!AK49+'5C1F_LCCharter'!AJ49+'5C1E_LFNO'!AJ49+'5C1D_NOMMA'!AJ49+'5C1AE_NobleMinds'!AJ49+'5C1J_JCFAEast'!AJ49+'5C1Q_Advantage'!AJ49+'5C1AF_JCFA-Laf'!AJ49+'5C1W_Willow'!AJ49+'5C1Z_LincolnPrep'!AJ49+'5C1R_Iberville'!AJ49+'5C1N_Delta'!AJ49+'5C1S_LCColPrep'!AJ49+'5C1T_Northeast'!AJ49+'5C1U_AcadianaRen'!AJ49+'5C1I_LAKey'!AJ49+'5C1V_LafRen'!AJ49+'5C1O_Impact'!AJ49+'5C2_LAVCA'!AK49+'5C1H_Southwest'!AJ49+'5C1G_JSClark'!AJ49+'5C1Y_GEOPrep'!AJ49+'5C1AI_Harmony'!AJ49+'5C1AJ_Athlos'!AJ49+'5C1AG_Collegiate'!AJ49+'5C1M_GEOMidCity'!AJ49+'5C1AK_NxtGen'!AJ49+'5C1AL_RedRiver'!AJ49+'5C1AM_Williams'!AJ49+'5C1AN_StLandry'!AJ49</f>
        <v>0</v>
      </c>
      <c r="AL49" s="226">
        <f>'5C1B_DArbonne'!AK49+'5C1A_Madison'!AK49+'5C1C_IntlHigh'!AK49+'5C3_UnvView'!AL49+'5C1F_LCCharter'!AK49+'5C1E_LFNO'!AK49+'5C1D_NOMMA'!AK49+'5C1AE_NobleMinds'!AK49+'5C1J_JCFAEast'!AK49+'5C1Q_Advantage'!AK49+'5C1AF_JCFA-Laf'!AK49+'5C1W_Willow'!AK49+'5C1Z_LincolnPrep'!AK49+'5C1R_Iberville'!AK49+'5C1N_Delta'!AK49+'5C1S_LCColPrep'!AK49+'5C1T_Northeast'!AK49+'5C1U_AcadianaRen'!AK49+'5C1I_LAKey'!AK49+'5C1V_LafRen'!AK49+'5C1O_Impact'!AK49+'5C2_LAVCA'!AL49+'5C1H_Southwest'!AK49+'5C1G_JSClark'!AK49+'5C1Y_GEOPrep'!AK49+'5C1AI_Harmony'!AK49+'5C1AJ_Athlos'!AK49+'5C1AG_Collegiate'!AK49+'5C1M_GEOMidCity'!AK49+'5C1AK_NxtGen'!AK49+'5C1AL_RedRiver'!AK49+'5C1AM_Williams'!AK49+'5C1AN_StLandry'!AK49</f>
        <v>0</v>
      </c>
      <c r="AM49" s="224">
        <f>'5C1B_DArbonne'!AL49+'5C1A_Madison'!AL49+'5C1C_IntlHigh'!AL49+'5C3_UnvView'!AM49+'5C1F_LCCharter'!AL49+'5C1E_LFNO'!AL49+'5C1D_NOMMA'!AL49+'5C1AE_NobleMinds'!AL49+'5C1J_JCFAEast'!AL49+'5C1Q_Advantage'!AL49+'5C1AF_JCFA-Laf'!AL49+'5C1W_Willow'!AL49+'5C1Z_LincolnPrep'!AL49+'5C1R_Iberville'!AL49+'5C1N_Delta'!AL49+'5C1S_LCColPrep'!AL49+'5C1T_Northeast'!AL49+'5C1U_AcadianaRen'!AL49+'5C1I_LAKey'!AL49+'5C1V_LafRen'!AL49+'5C1O_Impact'!AL49+'5C2_LAVCA'!AM49+'5C1H_Southwest'!AL49+'5C1G_JSClark'!AL49+'5C1Y_GEOPrep'!AL49+'5C1AI_Harmony'!AL49+'5C1AJ_Athlos'!AL49+'5C1AG_Collegiate'!AL49+'5C1M_GEOMidCity'!AL49+'5C1AK_NxtGen'!AL49+'5C1AL_RedRiver'!AL49+'5C1AM_Williams'!AL49+'5C1AN_StLandry'!AL49</f>
        <v>78733</v>
      </c>
      <c r="AN49" s="227">
        <f>'5C1B_DArbonne'!AM49+'5C1A_Madison'!AM49+'5C1C_IntlHigh'!AM49+'5C3_UnvView'!AN49+'5C1F_LCCharter'!AM49+'5C1E_LFNO'!AM49+'5C1D_NOMMA'!AM49+'5C1AE_NobleMinds'!AM49+'5C1J_JCFAEast'!AM49+'5C1Q_Advantage'!AM49+'5C1AF_JCFA-Laf'!AM49+'5C1W_Willow'!AM49+'5C1Z_LincolnPrep'!AM49+'5C1R_Iberville'!AM49+'5C1N_Delta'!AM49+'5C1S_LCColPrep'!AM49+'5C1T_Northeast'!AM49+'5C1U_AcadianaRen'!AM49+'5C1I_LAKey'!AM49+'5C1V_LafRen'!AM49+'5C1O_Impact'!AM49+'5C2_LAVCA'!AN49+'5C1H_Southwest'!AM49+'5C1G_JSClark'!AM49+'5C1Y_GEOPrep'!AM49+'5C1AI_Harmony'!AM49+'5C1AJ_Athlos'!AM49+'5C1AG_Collegiate'!AM49+'5C1M_GEOMidCity'!AM49+'5C1AK_NxtGen'!AM49+'5C1AL_RedRiver'!AM49+'5C1AM_Williams'!AM49+'5C1AN_StLandry'!AM49</f>
        <v>-197</v>
      </c>
      <c r="AO49" s="224">
        <f>'5C1B_DArbonne'!AN49+'5C1A_Madison'!AN49+'5C1C_IntlHigh'!AN49+'5C3_UnvView'!AO49+'5C1F_LCCharter'!AN49+'5C1E_LFNO'!AN49+'5C1D_NOMMA'!AN49+'5C1AE_NobleMinds'!AN49+'5C1J_JCFAEast'!AN49+'5C1Q_Advantage'!AN49+'5C1AF_JCFA-Laf'!AN49+'5C1W_Willow'!AN49+'5C1Z_LincolnPrep'!AN49+'5C1R_Iberville'!AN49+'5C1N_Delta'!AN49+'5C1S_LCColPrep'!AN49+'5C1T_Northeast'!AN49+'5C1U_AcadianaRen'!AN49+'5C1I_LAKey'!AN49+'5C1V_LafRen'!AN49+'5C1O_Impact'!AN49+'5C2_LAVCA'!AO49+'5C1H_Southwest'!AN49+'5C1G_JSClark'!AN49+'5C1Y_GEOPrep'!AN49+'5C1AI_Harmony'!AN49+'5C1AJ_Athlos'!AN49+'5C1AG_Collegiate'!AN49+'5C1M_GEOMidCity'!AN49+'5C1AK_NxtGen'!AN49+'5C1AL_RedRiver'!AN49+'5C1AM_Williams'!AN49+'5C1AN_StLandry'!AN49</f>
        <v>0</v>
      </c>
      <c r="AP49" s="225">
        <f>'5C1B_DArbonne'!AO49+'5C1A_Madison'!AO49+'5C1C_IntlHigh'!AO49+'5C3_UnvView'!AP49+'5C1F_LCCharter'!AO49+'5C1E_LFNO'!AO49+'5C1D_NOMMA'!AO49+'5C1AE_NobleMinds'!AO49+'5C1J_JCFAEast'!AO49+'5C1Q_Advantage'!AO49+'5C1AF_JCFA-Laf'!AO49+'5C1W_Willow'!AO49+'5C1Z_LincolnPrep'!AO49+'5C1R_Iberville'!AO49+'5C1N_Delta'!AO49+'5C1S_LCColPrep'!AO49+'5C1T_Northeast'!AO49+'5C1U_AcadianaRen'!AO49+'5C1I_LAKey'!AO49+'5C1V_LafRen'!AO49+'5C1O_Impact'!AO49+'5C2_LAVCA'!AP49+'5C1H_Southwest'!AO49+'5C1G_JSClark'!AO49+'5C1Y_GEOPrep'!AO49+'5C1AI_Harmony'!AO49+'5C1AJ_Athlos'!AO49+'5C1AG_Collegiate'!AO49+'5C1M_GEOMidCity'!AO49+'5C1AK_NxtGen'!AO49+'5C1AL_RedRiver'!AO49+'5C1AM_Williams'!AO49+'5C1AN_StLandry'!AO49</f>
        <v>0</v>
      </c>
      <c r="AQ49" s="224">
        <f>'5C1B_DArbonne'!AP49+'5C1A_Madison'!AP49+'5C1C_IntlHigh'!AP49+'5C3_UnvView'!AQ49+'5C1F_LCCharter'!AP49+'5C1E_LFNO'!AP49+'5C1D_NOMMA'!AP49+'5C1AE_NobleMinds'!AP49+'5C1J_JCFAEast'!AP49+'5C1Q_Advantage'!AP49+'5C1AF_JCFA-Laf'!AP49+'5C1W_Willow'!AP49+'5C1Z_LincolnPrep'!AP49+'5C1R_Iberville'!AP49+'5C1N_Delta'!AP49+'5C1S_LCColPrep'!AP49+'5C1T_Northeast'!AP49+'5C1U_AcadianaRen'!AP49+'5C1I_LAKey'!AP49+'5C1V_LafRen'!AP49+'5C1O_Impact'!AP49+'5C2_LAVCA'!AQ49+'5C1H_Southwest'!AP49+'5C1G_JSClark'!AP49+'5C1Y_GEOPrep'!AP49+'5C1AI_Harmony'!AP49+'5C1AJ_Athlos'!AP49+'5C1AG_Collegiate'!AP49+'5C1M_GEOMidCity'!AP49+'5C1AK_NxtGen'!AP49+'5C1AL_RedRiver'!AP49+'5C1AM_Williams'!AP49+'5C1AN_StLandry'!AP49</f>
        <v>78536</v>
      </c>
      <c r="AR49" s="225">
        <f>'5C1B_DArbonne'!AQ49+'5C1A_Madison'!AQ49+'5C1C_IntlHigh'!AQ49+'5C3_UnvView'!AR49+'5C1F_LCCharter'!AQ49+'5C1E_LFNO'!AQ49+'5C1D_NOMMA'!AQ49+'5C1AE_NobleMinds'!AQ49+'5C1J_JCFAEast'!AQ49+'5C1Q_Advantage'!AQ49+'5C1AF_JCFA-Laf'!AQ49+'5C1W_Willow'!AQ49+'5C1Z_LincolnPrep'!AQ49+'5C1R_Iberville'!AQ49+'5C1N_Delta'!AQ49+'5C1S_LCColPrep'!AQ49+'5C1T_Northeast'!AQ49+'5C1U_AcadianaRen'!AQ49+'5C1I_LAKey'!AQ49+'5C1V_LafRen'!AQ49+'5C1O_Impact'!AQ49+'5C2_LAVCA'!AR49+'5C1H_Southwest'!AQ49+'5C1G_JSClark'!AQ49+'5C1Y_GEOPrep'!AQ49+'5C1AI_Harmony'!AQ49+'5C1AJ_Athlos'!AQ49+'5C1AG_Collegiate'!AQ49+'5C1M_GEOMidCity'!AQ49+'5C1AK_NxtGen'!AQ49+'5C1AL_RedRiver'!AQ49+'5C1AM_Williams'!AQ49+'5C1AN_StLandry'!AQ49</f>
        <v>0</v>
      </c>
      <c r="AS49" s="225">
        <f>'5C1B_DArbonne'!AR49+'5C1A_Madison'!AR49+'5C1C_IntlHigh'!AR49+'5C3_UnvView'!AS49+'5C1F_LCCharter'!AR49+'5C1E_LFNO'!AR49+'5C1D_NOMMA'!AR49+'5C1AE_NobleMinds'!AR49+'5C1J_JCFAEast'!AR49+'5C1Q_Advantage'!AR49+'5C1AF_JCFA-Laf'!AR49+'5C1W_Willow'!AR49+'5C1Z_LincolnPrep'!AR49+'5C1R_Iberville'!AR49+'5C1N_Delta'!AR49+'5C1S_LCColPrep'!AR49+'5C1T_Northeast'!AR49+'5C1U_AcadianaRen'!AR49+'5C1I_LAKey'!AR49+'5C1V_LafRen'!AR49+'5C1O_Impact'!AR49+'5C2_LAVCA'!AS49+'5C1H_Southwest'!AR49+'5C1G_JSClark'!AR49+'5C1Y_GEOPrep'!AR49+'5C1AI_Harmony'!AR49+'5C1AJ_Athlos'!AR49+'5C1AG_Collegiate'!AR49+'5C1M_GEOMidCity'!AR49+'5C1AK_NxtGen'!AR49+'5C1AL_RedRiver'!AR49+'5C1AM_Williams'!AR49+'5C1AN_StLandry'!AR49</f>
        <v>0</v>
      </c>
      <c r="AT49" s="224">
        <f>'5C1B_DArbonne'!AS49+'5C1A_Madison'!AS49+'5C1C_IntlHigh'!AS49+'5C3_UnvView'!AT49+'5C1F_LCCharter'!AS49+'5C1E_LFNO'!AS49+'5C1D_NOMMA'!AS49+'5C1AE_NobleMinds'!AS49+'5C1J_JCFAEast'!AS49+'5C1Q_Advantage'!AS49+'5C1AF_JCFA-Laf'!AS49+'5C1W_Willow'!AS49+'5C1Z_LincolnPrep'!AS49+'5C1R_Iberville'!AS49+'5C1N_Delta'!AS49+'5C1S_LCColPrep'!AS49+'5C1T_Northeast'!AS49+'5C1U_AcadianaRen'!AS49+'5C1I_LAKey'!AS49+'5C1V_LafRen'!AS49+'5C1O_Impact'!AS49+'5C2_LAVCA'!AT49+'5C1H_Southwest'!AS49+'5C1G_JSClark'!AS49+'5C1Y_GEOPrep'!AS49+'5C1AI_Harmony'!AS49+'5C1AJ_Athlos'!AS49+'5C1AG_Collegiate'!AS49+'5C1M_GEOMidCity'!AS49+'5C1AK_NxtGen'!AS49+'5C1AL_RedRiver'!AS49+'5C1AM_Williams'!AS49+'5C1AN_StLandry'!AS49</f>
        <v>10051</v>
      </c>
      <c r="AU49" s="802">
        <f t="shared" si="2"/>
        <v>78536</v>
      </c>
      <c r="AV49" s="803">
        <f t="shared" si="3"/>
        <v>10051</v>
      </c>
      <c r="AW49" s="217">
        <f>'5C1B_DArbonne'!AV49+'5C1A_Madison'!AV49+'5C1C_IntlHigh'!AV49+'5C3_UnvView'!AW49+'5C1F_LCCharter'!AV49+'5C1E_LFNO'!AV49+'5C1D_NOMMA'!AV49+'5C1AE_NobleMinds'!AV49+'5C1J_JCFAEast'!AV49+'5C1Q_Advantage'!AV49+'5C1AF_JCFA-Laf'!AV49+'5C1W_Willow'!AV49+'5C1Z_LincolnPrep'!AV49+'5C1R_Iberville'!AV49+'5C1N_Delta'!AV49+'5C1S_LCColPrep'!AV49+'5C1T_Northeast'!AV49+'5C1U_AcadianaRen'!AV49+'5C1I_LAKey'!AV49+'5C1V_LafRen'!AV49+'5C1O_Impact'!AV49+'5C2_LAVCA'!AW49+'5C1H_Southwest'!AV49+'5C1G_JSClark'!AV49+'5C1Y_GEOPrep'!AV49+'5C1AI_Harmony'!AV49+'5C1AJ_Athlos'!AV49+'5C1AG_Collegiate'!AV49+'5C1M_GEOMidCity'!AV49+'5C1AK_NxtGen'!AV49+'5C1AL_RedRiver'!AV49+'5C1AM_Williams'!AV49+'5C1AN_StLandry'!AV49</f>
        <v>197</v>
      </c>
      <c r="AX49" s="217"/>
      <c r="AY49" s="217">
        <f t="shared" si="4"/>
        <v>197</v>
      </c>
    </row>
    <row r="50" spans="1:51" ht="16.149999999999999" customHeight="1" x14ac:dyDescent="0.2">
      <c r="A50" s="421">
        <v>44</v>
      </c>
      <c r="B50" s="214" t="s">
        <v>48</v>
      </c>
      <c r="C50" s="215">
        <f>'5C1B_DArbonne'!C50+'5C1A_Madison'!C50+'5C1C_IntlHigh'!C50+'5C3_UnvView'!C50+'5C1F_LCCharter'!C50+'5C1E_LFNO'!C50+'5C1D_NOMMA'!C50+'5C1AE_NobleMinds'!C50+'5C1J_JCFAEast'!C50+'5C1Q_Advantage'!C50+'5C1AF_JCFA-Laf'!C50+'5C1W_Willow'!C50+'5C1Z_LincolnPrep'!C50+'5C1R_Iberville'!C50+'5C1N_Delta'!C50+'5C1S_LCColPrep'!C50+'5C1T_Northeast'!C50+'5C1U_AcadianaRen'!C50+'5C1I_LAKey'!C50+'5C1V_LafRen'!C50+'5C1O_Impact'!C50+'5C2_LAVCA'!C50+'5C1H_Southwest'!C50+'5C1G_JSClark'!C50+'5C1Y_GEOPrep'!C50+'5C1AI_Harmony'!C50+'5C1AJ_Athlos'!C50+'5C1AG_Collegiate'!C50+'5C1M_GEOMidCity'!C50+'5C1AK_NxtGen'!C50+'5C1AL_RedRiver'!C50+'5C1AM_Williams'!C50+'5C1AN_StLandry'!C50</f>
        <v>0</v>
      </c>
      <c r="D50" s="216">
        <f>'9_Per Pupil Summary'!H49</f>
        <v>4847.149904863506</v>
      </c>
      <c r="E50" s="217">
        <f>'5C1B_DArbonne'!E50+'5C1A_Madison'!E50+'5C1C_IntlHigh'!E50+'5C3_UnvView'!E50+'5C1F_LCCharter'!E50+'5C1E_LFNO'!E50+'5C1D_NOMMA'!E50+'5C1AE_NobleMinds'!E50+'5C1J_JCFAEast'!E50+'5C1Q_Advantage'!E50+'5C1AF_JCFA-Laf'!E50+'5C1W_Willow'!E50+'5C1Z_LincolnPrep'!E50+'5C1R_Iberville'!E50+'5C1N_Delta'!E50+'5C1S_LCColPrep'!E50+'5C1T_Northeast'!E50+'5C1U_AcadianaRen'!E50+'5C1I_LAKey'!E50+'5C1V_LafRen'!E50+'5C1O_Impact'!E50+'5C2_LAVCA'!E50+'5C1H_Southwest'!E50+'5C1G_JSClark'!E50+'5C1Y_GEOPrep'!E50+'5C1AI_Harmony'!E50+'5C1AJ_Athlos'!E50+'5C1AG_Collegiate'!E50+'5C1M_GEOMidCity'!E50+'5C1AK_NxtGen'!E50+'5C1AL_RedRiver'!E50+'5C1AM_Williams'!E50+'5C1AN_StLandry'!E50</f>
        <v>0</v>
      </c>
      <c r="F50" s="218">
        <f>'5C1B_DArbonne'!F50+'5C1A_Madison'!F50+'5C1C_IntlHigh'!F50+'5C3_UnvView'!F50+'5C1F_LCCharter'!F50+'5C1E_LFNO'!F50+'5C1D_NOMMA'!F50+'5C1AE_NobleMinds'!F50+'5C1J_JCFAEast'!F50+'5C1Q_Advantage'!F50+'5C1AF_JCFA-Laf'!F50+'5C1W_Willow'!F50+'5C1Z_LincolnPrep'!F50+'5C1R_Iberville'!F50+'5C1N_Delta'!F50+'5C1S_LCColPrep'!F50+'5C1T_Northeast'!F50+'5C1U_AcadianaRen'!F50+'5C1I_LAKey'!F50+'5C1V_LafRen'!F50+'5C1O_Impact'!F50+'5C2_LAVCA'!F50+'5C1H_Southwest'!F50+'5C1G_JSClark'!F50+'5C1Y_GEOPrep'!F50+'5C1AI_Harmony'!F50+'5C1AJ_Athlos'!F50+'5C1AG_Collegiate'!F50+'5C1M_GEOMidCity'!F50+'5C1AK_NxtGen'!F50+'5C1AL_RedRiver'!F50+'5C1AM_Williams'!F50+'5C1AN_StLandry'!F50</f>
        <v>0</v>
      </c>
      <c r="G50" s="216">
        <f>'9_Per Pupil Summary'!I49</f>
        <v>652.43917245861871</v>
      </c>
      <c r="H50" s="217">
        <f>'5C1B_DArbonne'!H50+'5C1A_Madison'!H50+'5C1C_IntlHigh'!H50+'5C3_UnvView'!H50+'5C1F_LCCharter'!H50+'5C1E_LFNO'!H50+'5C1D_NOMMA'!H50+'5C1AE_NobleMinds'!H50+'5C1J_JCFAEast'!H50+'5C1Q_Advantage'!H50+'5C1AF_JCFA-Laf'!H50+'5C1W_Willow'!H50+'5C1Z_LincolnPrep'!H50+'5C1R_Iberville'!H50+'5C1N_Delta'!H50+'5C1S_LCColPrep'!H50+'5C1T_Northeast'!H50+'5C1U_AcadianaRen'!H50+'5C1I_LAKey'!H50+'5C1V_LafRen'!H50+'5C1O_Impact'!H50+'5C2_LAVCA'!H50+'5C1H_Southwest'!H50+'5C1G_JSClark'!H50+'5C1Y_GEOPrep'!H50+'5C1AI_Harmony'!H50+'5C1AJ_Athlos'!H50+'5C1AG_Collegiate'!H50+'5C1M_GEOMidCity'!H50+'5C1AK_NxtGen'!H50+'5C1AL_RedRiver'!H50+'5C1AM_Williams'!H50+'5C1AN_StLandry'!H50</f>
        <v>0</v>
      </c>
      <c r="I50" s="218">
        <f>'5C1B_DArbonne'!I50+'5C1A_Madison'!I50+'5C1C_IntlHigh'!I50+'5C3_UnvView'!I50+'5C1F_LCCharter'!I50+'5C1E_LFNO'!I50+'5C1D_NOMMA'!I50+'5C1AE_NobleMinds'!I50+'5C1J_JCFAEast'!I50+'5C1Q_Advantage'!I50+'5C1AF_JCFA-Laf'!I50+'5C1W_Willow'!I50+'5C1Z_LincolnPrep'!I50+'5C1R_Iberville'!I50+'5C1N_Delta'!I50+'5C1S_LCColPrep'!I50+'5C1T_Northeast'!I50+'5C1U_AcadianaRen'!I50+'5C1I_LAKey'!I50+'5C1V_LafRen'!I50+'5C1O_Impact'!I50+'5C2_LAVCA'!I50+'5C1H_Southwest'!I50+'5C1G_JSClark'!I50+'5C1Y_GEOPrep'!I50+'5C1AI_Harmony'!I50+'5C1AJ_Athlos'!I50+'5C1AG_Collegiate'!I50+'5C1M_GEOMidCity'!I50+'5C1AK_NxtGen'!I50+'5C1AL_RedRiver'!I50+'5C1AM_Williams'!I50+'5C1AN_StLandry'!I50</f>
        <v>0</v>
      </c>
      <c r="J50" s="216">
        <f>'9_Per Pupil Summary'!J49</f>
        <v>177.93795612507782</v>
      </c>
      <c r="K50" s="217">
        <f>'5C1B_DArbonne'!K50+'5C1A_Madison'!K50+'5C1C_IntlHigh'!K50+'5C3_UnvView'!K50+'5C1F_LCCharter'!K50+'5C1E_LFNO'!K50+'5C1D_NOMMA'!K50+'5C1AE_NobleMinds'!K50+'5C1J_JCFAEast'!K50+'5C1Q_Advantage'!K50+'5C1AF_JCFA-Laf'!K50+'5C1W_Willow'!K50+'5C1Z_LincolnPrep'!K50+'5C1R_Iberville'!K50+'5C1N_Delta'!K50+'5C1S_LCColPrep'!K50+'5C1T_Northeast'!K50+'5C1U_AcadianaRen'!K50+'5C1I_LAKey'!K50+'5C1V_LafRen'!K50+'5C1O_Impact'!K50+'5C2_LAVCA'!K50+'5C1H_Southwest'!K50+'5C1G_JSClark'!K50+'5C1Y_GEOPrep'!K50+'5C1AI_Harmony'!K50+'5C1AJ_Athlos'!K50+'5C1AG_Collegiate'!K50+'5C1M_GEOMidCity'!K50+'5C1AK_NxtGen'!K50+'5C1AL_RedRiver'!K50+'5C1AM_Williams'!K50+'5C1AN_StLandry'!K50</f>
        <v>0</v>
      </c>
      <c r="L50" s="218">
        <f>'5C1B_DArbonne'!L50+'5C1A_Madison'!L50+'5C1C_IntlHigh'!L50+'5C3_UnvView'!L50+'5C1F_LCCharter'!L50+'5C1E_LFNO'!L50+'5C1D_NOMMA'!L50+'5C1AE_NobleMinds'!L50+'5C1J_JCFAEast'!L50+'5C1Q_Advantage'!L50+'5C1AF_JCFA-Laf'!L50+'5C1W_Willow'!L50+'5C1Z_LincolnPrep'!L50+'5C1R_Iberville'!L50+'5C1N_Delta'!L50+'5C1S_LCColPrep'!L50+'5C1T_Northeast'!L50+'5C1U_AcadianaRen'!L50+'5C1I_LAKey'!L50+'5C1V_LafRen'!L50+'5C1O_Impact'!L50+'5C2_LAVCA'!L50+'5C1H_Southwest'!L50+'5C1G_JSClark'!L50+'5C1Y_GEOPrep'!L50+'5C1AI_Harmony'!L50+'5C1AJ_Athlos'!L50+'5C1AG_Collegiate'!L50+'5C1M_GEOMidCity'!L50+'5C1AK_NxtGen'!L50+'5C1AL_RedRiver'!L50+'5C1AM_Williams'!L50+'5C1AN_StLandry'!L50</f>
        <v>0</v>
      </c>
      <c r="M50" s="216">
        <f>'9_Per Pupil Summary'!K49</f>
        <v>4448.4489031269459</v>
      </c>
      <c r="N50" s="217">
        <f>'5C1B_DArbonne'!N50+'5C1A_Madison'!N50+'5C1C_IntlHigh'!N50+'5C3_UnvView'!N50+'5C1F_LCCharter'!N50+'5C1E_LFNO'!N50+'5C1D_NOMMA'!N50+'5C1AE_NobleMinds'!N50+'5C1J_JCFAEast'!N50+'5C1Q_Advantage'!N50+'5C1AF_JCFA-Laf'!N50+'5C1W_Willow'!N50+'5C1Z_LincolnPrep'!N50+'5C1R_Iberville'!N50+'5C1N_Delta'!N50+'5C1S_LCColPrep'!N50+'5C1T_Northeast'!N50+'5C1U_AcadianaRen'!N50+'5C1I_LAKey'!N50+'5C1V_LafRen'!N50+'5C1O_Impact'!N50+'5C2_LAVCA'!N50+'5C1H_Southwest'!N50+'5C1G_JSClark'!N50+'5C1Y_GEOPrep'!N50+'5C1AI_Harmony'!N50+'5C1AJ_Athlos'!N50+'5C1AG_Collegiate'!N50+'5C1M_GEOMidCity'!N50+'5C1AK_NxtGen'!N50+'5C1AL_RedRiver'!N50+'5C1AM_Williams'!N50+'5C1AN_StLandry'!N50</f>
        <v>0</v>
      </c>
      <c r="O50" s="218">
        <f>'5C1B_DArbonne'!O50+'5C1A_Madison'!O50+'5C1C_IntlHigh'!O50+'5C3_UnvView'!O50+'5C1F_LCCharter'!O50+'5C1E_LFNO'!O50+'5C1D_NOMMA'!O50+'5C1AE_NobleMinds'!O50+'5C1J_JCFAEast'!O50+'5C1Q_Advantage'!O50+'5C1AF_JCFA-Laf'!O50+'5C1W_Willow'!O50+'5C1Z_LincolnPrep'!O50+'5C1R_Iberville'!O50+'5C1N_Delta'!O50+'5C1S_LCColPrep'!O50+'5C1T_Northeast'!O50+'5C1U_AcadianaRen'!O50+'5C1I_LAKey'!O50+'5C1V_LafRen'!O50+'5C1O_Impact'!O50+'5C2_LAVCA'!O50+'5C1H_Southwest'!O50+'5C1G_JSClark'!O50+'5C1Y_GEOPrep'!O50+'5C1AI_Harmony'!O50+'5C1AJ_Athlos'!O50+'5C1AG_Collegiate'!O50+'5C1M_GEOMidCity'!O50+'5C1AK_NxtGen'!O50+'5C1AL_RedRiver'!O50+'5C1AM_Williams'!O50+'5C1AN_StLandry'!O50</f>
        <v>0</v>
      </c>
      <c r="P50" s="216">
        <f>'9_Per Pupil Summary'!L49</f>
        <v>1779.3795612507781</v>
      </c>
      <c r="Q50" s="217">
        <f>'5C1B_DArbonne'!Q50+'5C1A_Madison'!Q50+'5C1C_IntlHigh'!Q50+'5C3_UnvView'!Q50+'5C1F_LCCharter'!Q50+'5C1E_LFNO'!Q50+'5C1D_NOMMA'!Q50+'5C1AE_NobleMinds'!Q50+'5C1J_JCFAEast'!Q50+'5C1Q_Advantage'!Q50+'5C1AF_JCFA-Laf'!Q50+'5C1W_Willow'!Q50+'5C1Z_LincolnPrep'!Q50+'5C1R_Iberville'!Q50+'5C1N_Delta'!Q50+'5C1S_LCColPrep'!Q50+'5C1T_Northeast'!Q50+'5C1U_AcadianaRen'!Q50+'5C1I_LAKey'!Q50+'5C1V_LafRen'!Q50+'5C1O_Impact'!Q50+'5C2_LAVCA'!Q50+'5C1H_Southwest'!Q50+'5C1G_JSClark'!Q50+'5C1Y_GEOPrep'!Q50+'5C1AI_Harmony'!Q50+'5C1AJ_Athlos'!Q50+'5C1AG_Collegiate'!Q50+'5C1M_GEOMidCity'!Q50+'5C1AK_NxtGen'!Q50+'5C1AL_RedRiver'!Q50+'5C1AM_Williams'!Q50+'5C1AN_StLandry'!Q50</f>
        <v>0</v>
      </c>
      <c r="R50" s="219">
        <f>'5C1B_DArbonne'!R50+'5C1A_Madison'!R50+'5C1C_IntlHigh'!R50+'5C3_UnvView'!R50+'5C1F_LCCharter'!R50+'5C1E_LFNO'!R50+'5C1D_NOMMA'!R50+'5C1AE_NobleMinds'!R50+'5C1J_JCFAEast'!R50+'5C1Q_Advantage'!R50+'5C1AF_JCFA-Laf'!R50+'5C1W_Willow'!R50+'5C1Z_LincolnPrep'!R50+'5C1R_Iberville'!R50+'5C1N_Delta'!R50+'5C1S_LCColPrep'!R50+'5C1T_Northeast'!R50+'5C1U_AcadianaRen'!R50+'5C1I_LAKey'!R50+'5C1V_LafRen'!R50+'5C1O_Impact'!R50+'5C2_LAVCA'!R50+'5C1H_Southwest'!R50+'5C1G_JSClark'!R50+'5C1Y_GEOPrep'!R50+'5C1AI_Harmony'!R50+'5C1AJ_Athlos'!R50+'5C1AG_Collegiate'!R50+'5C1M_GEOMidCity'!R50+'5C1AK_NxtGen'!R50+'5C1AL_RedRiver'!R50+'5C1AM_Williams'!R50+'5C1AN_StLandry'!R50</f>
        <v>269332</v>
      </c>
      <c r="S50" s="884">
        <f>'5C3_UnvView'!S50+'5C2_LAVCA'!S50</f>
        <v>16027</v>
      </c>
      <c r="T50" s="216">
        <f>'5C1B_DArbonne'!S50+'5C1A_Madison'!S50+'5C1C_IntlHigh'!S50+'5C3_UnvView'!T50+'5C1F_LCCharter'!S50+'5C1E_LFNO'!S50+'5C1D_NOMMA'!S50+'5C1AE_NobleMinds'!S50+'5C1J_JCFAEast'!S50+'5C1Q_Advantage'!S50+'5C1AF_JCFA-Laf'!S50+'5C1W_Willow'!S50+'5C1Z_LincolnPrep'!S50+'5C1R_Iberville'!S50+'5C1N_Delta'!S50+'5C1S_LCColPrep'!S50+'5C1T_Northeast'!S50+'5C1U_AcadianaRen'!S50+'5C1I_LAKey'!S50+'5C1V_LafRen'!S50+'5C1O_Impact'!S50+'5C2_LAVCA'!T50+'5C1H_Southwest'!S50+'5C1G_JSClark'!S50+'5C1Y_GEOPrep'!S50+'5C1AI_Harmony'!S50+'5C1AJ_Athlos'!S50+'5C1AG_Collegiate'!S50+'5C1M_GEOMidCity'!S50+'5C1AK_NxtGen'!S50+'5C1AL_RedRiver'!S50+'5C1AM_Williams'!S50+'5C1AN_StLandry'!S50</f>
        <v>1815</v>
      </c>
      <c r="U50" s="216">
        <f>'5C1B_DArbonne'!T50+'5C1A_Madison'!T50+'5C1C_IntlHigh'!T50+'5C3_UnvView'!U50+'5C1F_LCCharter'!T50+'5C1E_LFNO'!T50+'5C1D_NOMMA'!T50+'5C1AE_NobleMinds'!T50+'5C1J_JCFAEast'!T50+'5C1Q_Advantage'!T50+'5C1AF_JCFA-Laf'!T50+'5C1W_Willow'!T50+'5C1Z_LincolnPrep'!T50+'5C1R_Iberville'!T50+'5C1N_Delta'!T50+'5C1S_LCColPrep'!T50+'5C1T_Northeast'!T50+'5C1U_AcadianaRen'!T50+'5C1I_LAKey'!T50+'5C1V_LafRen'!T50+'5C1O_Impact'!T50+'5C2_LAVCA'!U50+'5C1H_Southwest'!T50+'5C1G_JSClark'!T50+'5C1Y_GEOPrep'!T50+'5C1AI_Harmony'!T50+'5C1AJ_Athlos'!T50+'5C1AG_Collegiate'!T50+'5C1M_GEOMidCity'!T50+'5C1AK_NxtGen'!T50+'5C1AL_RedRiver'!T50+'5C1AM_Williams'!T50+'5C1AN_StLandry'!T50</f>
        <v>0</v>
      </c>
      <c r="V50" s="220">
        <f>'5C1B_DArbonne'!U50+'5C1A_Madison'!U50+'5C1C_IntlHigh'!U50+'5C3_UnvView'!V50+'5C1F_LCCharter'!U50+'5C1E_LFNO'!U50+'5C1D_NOMMA'!U50+'5C1AE_NobleMinds'!U50+'5C1J_JCFAEast'!U50+'5C1Q_Advantage'!U50+'5C1AF_JCFA-Laf'!U50+'5C1W_Willow'!U50+'5C1Z_LincolnPrep'!U50+'5C1R_Iberville'!U50+'5C1N_Delta'!U50+'5C1S_LCColPrep'!U50+'5C1T_Northeast'!U50+'5C1U_AcadianaRen'!U50+'5C1I_LAKey'!U50+'5C1V_LafRen'!U50+'5C1O_Impact'!U50+'5C2_LAVCA'!V50+'5C1H_Southwest'!U50+'5C1G_JSClark'!U50+'5C1Y_GEOPrep'!U50+'5C1AI_Harmony'!U50+'5C1AJ_Athlos'!U50+'5C1AG_Collegiate'!U50+'5C1M_GEOMidCity'!U50+'5C1AK_NxtGen'!U50+'5C1AL_RedRiver'!U50+'5C1AM_Williams'!U50+'5C1AN_StLandry'!U50</f>
        <v>0</v>
      </c>
      <c r="W50" s="219">
        <f>'5C1B_DArbonne'!V50+'5C1A_Madison'!V50+'5C1C_IntlHigh'!V50+'5C3_UnvView'!W50+'5C1F_LCCharter'!V50+'5C1E_LFNO'!V50+'5C1D_NOMMA'!V50+'5C1AE_NobleMinds'!V50+'5C1J_JCFAEast'!V50+'5C1Q_Advantage'!V50+'5C1AF_JCFA-Laf'!V50+'5C1W_Willow'!V50+'5C1Z_LincolnPrep'!V50+'5C1R_Iberville'!V50+'5C1N_Delta'!V50+'5C1S_LCColPrep'!V50+'5C1T_Northeast'!V50+'5C1U_AcadianaRen'!V50+'5C1I_LAKey'!V50+'5C1V_LafRen'!V50+'5C1O_Impact'!V50+'5C2_LAVCA'!W50+'5C1H_Southwest'!V50+'5C1G_JSClark'!V50+'5C1Y_GEOPrep'!V50+'5C1AI_Harmony'!V50+'5C1AJ_Athlos'!V50+'5C1AG_Collegiate'!V50+'5C1M_GEOMidCity'!V50+'5C1AK_NxtGen'!V50+'5C1AL_RedRiver'!V50+'5C1AM_Williams'!V50+'5C1AN_StLandry'!V50</f>
        <v>0</v>
      </c>
      <c r="X50" s="217">
        <f>'5C1B_DArbonne'!W50+'5C1A_Madison'!W50+'5C1C_IntlHigh'!W50+'5C3_UnvView'!X50+'5C1F_LCCharter'!W50+'5C1E_LFNO'!W50+'5C1D_NOMMA'!W50+'5C1AE_NobleMinds'!W50+'5C1J_JCFAEast'!W50+'5C1Q_Advantage'!W50+'5C1AF_JCFA-Laf'!W50+'5C1W_Willow'!W50+'5C1Z_LincolnPrep'!W50+'5C1R_Iberville'!W50+'5C1N_Delta'!W50+'5C1S_LCColPrep'!W50+'5C1T_Northeast'!W50+'5C1U_AcadianaRen'!W50+'5C1I_LAKey'!W50+'5C1V_LafRen'!W50+'5C1O_Impact'!W50+'5C2_LAVCA'!X50+'5C1H_Southwest'!W50+'5C1G_JSClark'!W50+'5C1Y_GEOPrep'!W50+'5C1AI_Harmony'!W50+'5C1AJ_Athlos'!W50+'5C1AG_Collegiate'!W50+'5C1M_GEOMidCity'!W50+'5C1AK_NxtGen'!W50+'5C1AL_RedRiver'!W50+'5C1AM_Williams'!W50+'5C1AN_StLandry'!W50</f>
        <v>0</v>
      </c>
      <c r="Y50" s="219">
        <f>'5C1B_DArbonne'!X50+'5C1A_Madison'!X50+'5C1C_IntlHigh'!X50+'5C3_UnvView'!Y50+'5C1F_LCCharter'!X50+'5C1E_LFNO'!X50+'5C1D_NOMMA'!X50+'5C1AE_NobleMinds'!X50+'5C1J_JCFAEast'!X50+'5C1Q_Advantage'!X50+'5C1AF_JCFA-Laf'!X50+'5C1W_Willow'!X50+'5C1Z_LincolnPrep'!X50+'5C1R_Iberville'!X50+'5C1N_Delta'!X50+'5C1S_LCColPrep'!X50+'5C1T_Northeast'!X50+'5C1U_AcadianaRen'!X50+'5C1I_LAKey'!X50+'5C1V_LafRen'!X50+'5C1O_Impact'!X50+'5C2_LAVCA'!Y50+'5C1H_Southwest'!X50+'5C1G_JSClark'!X50+'5C1Y_GEOPrep'!X50+'5C1AI_Harmony'!X50+'5C1AJ_Athlos'!X50+'5C1AG_Collegiate'!X50+'5C1M_GEOMidCity'!X50+'5C1AK_NxtGen'!X50+'5C1AL_RedRiver'!X50+'5C1AM_Williams'!X50+'5C1AN_StLandry'!X50</f>
        <v>0</v>
      </c>
      <c r="Z50" s="216">
        <f>'5C1B_DArbonne'!Y50+'5C1A_Madison'!Y50+'5C1C_IntlHigh'!Y50+'5C3_UnvView'!Z50+'5C1F_LCCharter'!Y50+'5C1E_LFNO'!Y50+'5C1D_NOMMA'!Y50+'5C1AE_NobleMinds'!Y50+'5C1J_JCFAEast'!Y50+'5C1Q_Advantage'!Y50+'5C1AF_JCFA-Laf'!Y50+'5C1W_Willow'!Y50+'5C1Z_LincolnPrep'!Y50+'5C1R_Iberville'!Y50+'5C1N_Delta'!Y50+'5C1S_LCColPrep'!Y50+'5C1T_Northeast'!Y50+'5C1U_AcadianaRen'!Y50+'5C1I_LAKey'!Y50+'5C1V_LafRen'!Y50+'5C1O_Impact'!Y50+'5C2_LAVCA'!Z50+'5C1H_Southwest'!Y50+'5C1G_JSClark'!Y50+'5C1Y_GEOPrep'!Y50+'5C1AI_Harmony'!Y50+'5C1AJ_Athlos'!Y50+'5C1AG_Collegiate'!Y50+'5C1M_GEOMidCity'!Y50+'5C1AK_NxtGen'!Y50+'5C1AL_RedRiver'!Y50+'5C1AM_Williams'!Y50+'5C1AN_StLandry'!Y50</f>
        <v>0</v>
      </c>
      <c r="AA50" s="219">
        <f>'5C1B_DArbonne'!Z50+'5C1A_Madison'!Z50+'5C1C_IntlHigh'!Z50+'5C3_UnvView'!AA50+'5C1F_LCCharter'!Z50+'5C1E_LFNO'!Z50+'5C1D_NOMMA'!Z50+'5C1AE_NobleMinds'!Z50+'5C1J_JCFAEast'!Z50+'5C1Q_Advantage'!Z50+'5C1AF_JCFA-Laf'!Z50+'5C1W_Willow'!Z50+'5C1Z_LincolnPrep'!Z50+'5C1R_Iberville'!Z50+'5C1N_Delta'!Z50+'5C1S_LCColPrep'!Z50+'5C1T_Northeast'!Z50+'5C1U_AcadianaRen'!Z50+'5C1I_LAKey'!Z50+'5C1V_LafRen'!Z50+'5C1O_Impact'!Z50+'5C2_LAVCA'!AA50+'5C1H_Southwest'!Z50+'5C1G_JSClark'!Z50+'5C1Y_GEOPrep'!Z50+'5C1AI_Harmony'!Z50+'5C1AJ_Athlos'!Z50+'5C1AG_Collegiate'!Z50+'5C1M_GEOMidCity'!Z50+'5C1AK_NxtGen'!Z50+'5C1AL_RedRiver'!Z50+'5C1AM_Williams'!Z50+'5C1AN_StLandry'!Z50</f>
        <v>0</v>
      </c>
      <c r="AB50" s="216">
        <f>'5C1B_DArbonne'!AA50+'5C1A_Madison'!AA50+'5C1C_IntlHigh'!AA50+'5C3_UnvView'!AB50+'5C1F_LCCharter'!AA50+'5C1E_LFNO'!AA50+'5C1D_NOMMA'!AA50+'5C1AE_NobleMinds'!AA50+'5C1J_JCFAEast'!AA50+'5C1Q_Advantage'!AA50+'5C1AF_JCFA-Laf'!AA50+'5C1W_Willow'!AA50+'5C1Z_LincolnPrep'!AA50+'5C1R_Iberville'!AA50+'5C1N_Delta'!AA50+'5C1S_LCColPrep'!AA50+'5C1T_Northeast'!AA50+'5C1U_AcadianaRen'!AA50+'5C1I_LAKey'!AA50+'5C1V_LafRen'!AA50+'5C1O_Impact'!AA50+'5C2_LAVCA'!AB50+'5C1H_Southwest'!AA50+'5C1G_JSClark'!AA50+'5C1Y_GEOPrep'!AA50+'5C1AI_Harmony'!AA50+'5C1AJ_Athlos'!AA50+'5C1AG_Collegiate'!AA50+'5C1M_GEOMidCity'!AA50+'5C1AK_NxtGen'!AA50+'5C1AL_RedRiver'!AA50+'5C1AM_Williams'!AA50+'5C1AN_StLandry'!AA50</f>
        <v>0</v>
      </c>
      <c r="AC50" s="216">
        <f>'5C1B_DArbonne'!AB50+'5C1A_Madison'!AB50+'5C1C_IntlHigh'!AB50+'5C3_UnvView'!AC50+'5C1F_LCCharter'!AB50+'5C1E_LFNO'!AB50+'5C1D_NOMMA'!AB50+'5C1AE_NobleMinds'!AB50+'5C1J_JCFAEast'!AB50+'5C1Q_Advantage'!AB50+'5C1AF_JCFA-Laf'!AB50+'5C1W_Willow'!AB50+'5C1Z_LincolnPrep'!AB50+'5C1R_Iberville'!AB50+'5C1N_Delta'!AB50+'5C1S_LCColPrep'!AB50+'5C1T_Northeast'!AB50+'5C1U_AcadianaRen'!AB50+'5C1I_LAKey'!AB50+'5C1V_LafRen'!AB50+'5C1O_Impact'!AB50+'5C2_LAVCA'!AC50+'5C1H_Southwest'!AB50+'5C1G_JSClark'!AB50+'5C1Y_GEOPrep'!AB50+'5C1AI_Harmony'!AB50+'5C1AJ_Athlos'!AB50+'5C1AG_Collegiate'!AB50+'5C1M_GEOMidCity'!AB50+'5C1AK_NxtGen'!AB50+'5C1AL_RedRiver'!AB50+'5C1AM_Williams'!AB50+'5C1AN_StLandry'!AB50</f>
        <v>0</v>
      </c>
      <c r="AD50" s="219">
        <f>'5C1B_DArbonne'!AC50+'5C1A_Madison'!AC50+'5C1C_IntlHigh'!AC50+'5C3_UnvView'!AD50+'5C1F_LCCharter'!AC50+'5C1E_LFNO'!AC50+'5C1D_NOMMA'!AC50+'5C1AE_NobleMinds'!AC50+'5C1J_JCFAEast'!AC50+'5C1Q_Advantage'!AC50+'5C1AF_JCFA-Laf'!AC50+'5C1W_Willow'!AC50+'5C1Z_LincolnPrep'!AC50+'5C1R_Iberville'!AC50+'5C1N_Delta'!AC50+'5C1S_LCColPrep'!AC50+'5C1T_Northeast'!AC50+'5C1U_AcadianaRen'!AC50+'5C1I_LAKey'!AC50+'5C1V_LafRen'!AC50+'5C1O_Impact'!AC50+'5C2_LAVCA'!AD50+'5C1H_Southwest'!AC50+'5C1G_JSClark'!AC50+'5C1Y_GEOPrep'!AC50+'5C1AI_Harmony'!AC50+'5C1AJ_Athlos'!AC50+'5C1AG_Collegiate'!AC50+'5C1M_GEOMidCity'!AC50+'5C1AK_NxtGen'!AC50+'5C1AL_RedRiver'!AC50+'5C1AM_Williams'!AC50+'5C1AN_StLandry'!AC50</f>
        <v>0</v>
      </c>
      <c r="AE50" s="222">
        <f>'5C1B_DArbonne'!AD50+'5C1A_Madison'!AD50+'5C1C_IntlHigh'!AD50+'5C3_UnvView'!AE50+'5C1F_LCCharter'!AD50+'5C1E_LFNO'!AD50+'5C1D_NOMMA'!AD50+'5C1AE_NobleMinds'!AD50+'5C1J_JCFAEast'!AD50+'5C1Q_Advantage'!AD50+'5C1AF_JCFA-Laf'!AD50+'5C1W_Willow'!AD50+'5C1Z_LincolnPrep'!AD50+'5C1R_Iberville'!AD50+'5C1N_Delta'!AD50+'5C1S_LCColPrep'!AD50+'5C1T_Northeast'!AD50+'5C1U_AcadianaRen'!AD50+'5C1I_LAKey'!AD50+'5C1V_LafRen'!AD50+'5C1O_Impact'!AD50+'5C2_LAVCA'!AE50+'5C1H_Southwest'!AD50+'5C1G_JSClark'!AD50+'5C1Y_GEOPrep'!AD50+'5C1AI_Harmony'!AD50+'5C1AJ_Athlos'!AD50+'5C1AG_Collegiate'!AD50+'5C1M_GEOMidCity'!AD50+'5C1AK_NxtGen'!AD50+'5C1AL_RedRiver'!AD50+'5C1AM_Williams'!AD50+'5C1AN_StLandry'!AD50</f>
        <v>0</v>
      </c>
      <c r="AF50" s="223">
        <f>'9_Per Pupil Summary'!N49</f>
        <v>4439</v>
      </c>
      <c r="AG50" s="224">
        <f>'5C1B_DArbonne'!AF50+'5C1A_Madison'!AF50+'5C1C_IntlHigh'!AF50+'5C3_UnvView'!AG50+'5C1F_LCCharter'!AF50+'5C1E_LFNO'!AF50+'5C1D_NOMMA'!AF50+'5C1AE_NobleMinds'!AF50+'5C1J_JCFAEast'!AF50+'5C1Q_Advantage'!AF50+'5C1AF_JCFA-Laf'!AF50+'5C1W_Willow'!AF50+'5C1Z_LincolnPrep'!AF50+'5C1R_Iberville'!AF50+'5C1N_Delta'!AF50+'5C1S_LCColPrep'!AF50+'5C1T_Northeast'!AF50+'5C1U_AcadianaRen'!AF50+'5C1I_LAKey'!AF50+'5C1V_LafRen'!AF50+'5C1O_Impact'!AF50+'5C2_LAVCA'!AG50+'5C1H_Southwest'!AF50+'5C1G_JSClark'!AF50+'5C1Y_GEOPrep'!AF50+'5C1AI_Harmony'!AF50+'5C1AJ_Athlos'!AF50+'5C1AG_Collegiate'!AF50+'5C1M_GEOMidCity'!AF50+'5C1AK_NxtGen'!AF50+'5C1AL_RedRiver'!AF50+'5C1AM_Williams'!AF50+'5C1AN_StLandry'!AF50</f>
        <v>0</v>
      </c>
      <c r="AH50" s="215">
        <f>'5C1B_DArbonne'!AG50+'5C1A_Madison'!AG50+'5C1C_IntlHigh'!AG50+'5C3_UnvView'!AH50+'5C1F_LCCharter'!AG50+'5C1E_LFNO'!AG50+'5C1D_NOMMA'!AG50+'5C1AE_NobleMinds'!AG50+'5C1J_JCFAEast'!AG50+'5C1Q_Advantage'!AG50+'5C1AF_JCFA-Laf'!AG50+'5C1W_Willow'!AG50+'5C1Z_LincolnPrep'!AG50+'5C1R_Iberville'!AG50+'5C1N_Delta'!AG50+'5C1S_LCColPrep'!AG50+'5C1T_Northeast'!AG50+'5C1U_AcadianaRen'!AG50+'5C1I_LAKey'!AG50+'5C1V_LafRen'!AG50+'5C1O_Impact'!AG50+'5C2_LAVCA'!AH50+'5C1H_Southwest'!AG50+'5C1G_JSClark'!AG50+'5C1Y_GEOPrep'!AG50+'5C1AI_Harmony'!AG50+'5C1AJ_Athlos'!AG50+'5C1AG_Collegiate'!AG50+'5C1M_GEOMidCity'!AG50+'5C1AK_NxtGen'!AG50+'5C1AL_RedRiver'!AG50+'5C1AM_Williams'!AG50+'5C1AN_StLandry'!AG50</f>
        <v>0</v>
      </c>
      <c r="AI50" s="223">
        <f>'5C1B_DArbonne'!AH50+'5C1A_Madison'!AH50+'5C1C_IntlHigh'!AH50+'5C3_UnvView'!AI50+'5C1F_LCCharter'!AH50+'5C1E_LFNO'!AH50+'5C1D_NOMMA'!AH50+'5C1AE_NobleMinds'!AH50+'5C1J_JCFAEast'!AH50+'5C1Q_Advantage'!AH50+'5C1AF_JCFA-Laf'!AH50+'5C1W_Willow'!AH50+'5C1Z_LincolnPrep'!AH50+'5C1R_Iberville'!AH50+'5C1N_Delta'!AH50+'5C1S_LCColPrep'!AH50+'5C1T_Northeast'!AH50+'5C1U_AcadianaRen'!AH50+'5C1I_LAKey'!AH50+'5C1V_LafRen'!AH50+'5C1O_Impact'!AH50+'5C2_LAVCA'!AI50+'5C1H_Southwest'!AH50+'5C1G_JSClark'!AH50+'5C1Y_GEOPrep'!AH50+'5C1AI_Harmony'!AH50+'5C1AJ_Athlos'!AH50+'5C1AG_Collegiate'!AH50+'5C1M_GEOMidCity'!AH50+'5C1AK_NxtGen'!AH50+'5C1AL_RedRiver'!AH50+'5C1AM_Williams'!AH50+'5C1AN_StLandry'!AH50</f>
        <v>0</v>
      </c>
      <c r="AJ50" s="215">
        <f>'5C1B_DArbonne'!AI50+'5C1A_Madison'!AI50+'5C1C_IntlHigh'!AI50+'5C3_UnvView'!AJ50+'5C1F_LCCharter'!AI50+'5C1E_LFNO'!AI50+'5C1D_NOMMA'!AI50+'5C1AE_NobleMinds'!AI50+'5C1J_JCFAEast'!AI50+'5C1Q_Advantage'!AI50+'5C1AF_JCFA-Laf'!AI50+'5C1W_Willow'!AI50+'5C1Z_LincolnPrep'!AI50+'5C1R_Iberville'!AI50+'5C1N_Delta'!AI50+'5C1S_LCColPrep'!AI50+'5C1T_Northeast'!AI50+'5C1U_AcadianaRen'!AI50+'5C1I_LAKey'!AI50+'5C1V_LafRen'!AI50+'5C1O_Impact'!AI50+'5C2_LAVCA'!AJ50+'5C1H_Southwest'!AI50+'5C1G_JSClark'!AI50+'5C1Y_GEOPrep'!AI50+'5C1AI_Harmony'!AI50+'5C1AJ_Athlos'!AI50+'5C1AG_Collegiate'!AI50+'5C1M_GEOMidCity'!AI50+'5C1AK_NxtGen'!AI50+'5C1AL_RedRiver'!AI50+'5C1AM_Williams'!AI50+'5C1AN_StLandry'!AI50</f>
        <v>0</v>
      </c>
      <c r="AK50" s="225">
        <f>'5C1B_DArbonne'!AJ50+'5C1A_Madison'!AJ50+'5C1C_IntlHigh'!AJ50+'5C3_UnvView'!AK50+'5C1F_LCCharter'!AJ50+'5C1E_LFNO'!AJ50+'5C1D_NOMMA'!AJ50+'5C1AE_NobleMinds'!AJ50+'5C1J_JCFAEast'!AJ50+'5C1Q_Advantage'!AJ50+'5C1AF_JCFA-Laf'!AJ50+'5C1W_Willow'!AJ50+'5C1Z_LincolnPrep'!AJ50+'5C1R_Iberville'!AJ50+'5C1N_Delta'!AJ50+'5C1S_LCColPrep'!AJ50+'5C1T_Northeast'!AJ50+'5C1U_AcadianaRen'!AJ50+'5C1I_LAKey'!AJ50+'5C1V_LafRen'!AJ50+'5C1O_Impact'!AJ50+'5C2_LAVCA'!AK50+'5C1H_Southwest'!AJ50+'5C1G_JSClark'!AJ50+'5C1Y_GEOPrep'!AJ50+'5C1AI_Harmony'!AJ50+'5C1AJ_Athlos'!AJ50+'5C1AG_Collegiate'!AJ50+'5C1M_GEOMidCity'!AJ50+'5C1AK_NxtGen'!AJ50+'5C1AL_RedRiver'!AJ50+'5C1AM_Williams'!AJ50+'5C1AN_StLandry'!AJ50</f>
        <v>0</v>
      </c>
      <c r="AL50" s="226">
        <f>'5C1B_DArbonne'!AK50+'5C1A_Madison'!AK50+'5C1C_IntlHigh'!AK50+'5C3_UnvView'!AL50+'5C1F_LCCharter'!AK50+'5C1E_LFNO'!AK50+'5C1D_NOMMA'!AK50+'5C1AE_NobleMinds'!AK50+'5C1J_JCFAEast'!AK50+'5C1Q_Advantage'!AK50+'5C1AF_JCFA-Laf'!AK50+'5C1W_Willow'!AK50+'5C1Z_LincolnPrep'!AK50+'5C1R_Iberville'!AK50+'5C1N_Delta'!AK50+'5C1S_LCColPrep'!AK50+'5C1T_Northeast'!AK50+'5C1U_AcadianaRen'!AK50+'5C1I_LAKey'!AK50+'5C1V_LafRen'!AK50+'5C1O_Impact'!AK50+'5C2_LAVCA'!AL50+'5C1H_Southwest'!AK50+'5C1G_JSClark'!AK50+'5C1Y_GEOPrep'!AK50+'5C1AI_Harmony'!AK50+'5C1AJ_Athlos'!AK50+'5C1AG_Collegiate'!AK50+'5C1M_GEOMidCity'!AK50+'5C1AK_NxtGen'!AK50+'5C1AL_RedRiver'!AK50+'5C1AM_Williams'!AK50+'5C1AN_StLandry'!AK50</f>
        <v>0</v>
      </c>
      <c r="AM50" s="224">
        <f>'5C1B_DArbonne'!AL50+'5C1A_Madison'!AL50+'5C1C_IntlHigh'!AL50+'5C3_UnvView'!AM50+'5C1F_LCCharter'!AL50+'5C1E_LFNO'!AL50+'5C1D_NOMMA'!AL50+'5C1AE_NobleMinds'!AL50+'5C1J_JCFAEast'!AL50+'5C1Q_Advantage'!AL50+'5C1AF_JCFA-Laf'!AL50+'5C1W_Willow'!AL50+'5C1Z_LincolnPrep'!AL50+'5C1R_Iberville'!AL50+'5C1N_Delta'!AL50+'5C1S_LCColPrep'!AL50+'5C1T_Northeast'!AL50+'5C1U_AcadianaRen'!AL50+'5C1I_LAKey'!AL50+'5C1V_LafRen'!AL50+'5C1O_Impact'!AL50+'5C2_LAVCA'!AM50+'5C1H_Southwest'!AL50+'5C1G_JSClark'!AL50+'5C1Y_GEOPrep'!AL50+'5C1AI_Harmony'!AL50+'5C1AJ_Athlos'!AL50+'5C1AG_Collegiate'!AL50+'5C1M_GEOMidCity'!AL50+'5C1AK_NxtGen'!AL50+'5C1AL_RedRiver'!AL50+'5C1AM_Williams'!AL50+'5C1AN_StLandry'!AL50</f>
        <v>211519</v>
      </c>
      <c r="AN50" s="227">
        <f>'5C1B_DArbonne'!AM50+'5C1A_Madison'!AM50+'5C1C_IntlHigh'!AM50+'5C3_UnvView'!AN50+'5C1F_LCCharter'!AM50+'5C1E_LFNO'!AM50+'5C1D_NOMMA'!AM50+'5C1AE_NobleMinds'!AM50+'5C1J_JCFAEast'!AM50+'5C1Q_Advantage'!AM50+'5C1AF_JCFA-Laf'!AM50+'5C1W_Willow'!AM50+'5C1Z_LincolnPrep'!AM50+'5C1R_Iberville'!AM50+'5C1N_Delta'!AM50+'5C1S_LCColPrep'!AM50+'5C1T_Northeast'!AM50+'5C1U_AcadianaRen'!AM50+'5C1I_LAKey'!AM50+'5C1V_LafRen'!AM50+'5C1O_Impact'!AM50+'5C2_LAVCA'!AN50+'5C1H_Southwest'!AM50+'5C1G_JSClark'!AM50+'5C1Y_GEOPrep'!AM50+'5C1AI_Harmony'!AM50+'5C1AJ_Athlos'!AM50+'5C1AG_Collegiate'!AM50+'5C1M_GEOMidCity'!AM50+'5C1AK_NxtGen'!AM50+'5C1AL_RedRiver'!AM50+'5C1AM_Williams'!AM50+'5C1AN_StLandry'!AM50</f>
        <v>-285</v>
      </c>
      <c r="AO50" s="224">
        <f>'5C1B_DArbonne'!AN50+'5C1A_Madison'!AN50+'5C1C_IntlHigh'!AN50+'5C3_UnvView'!AO50+'5C1F_LCCharter'!AN50+'5C1E_LFNO'!AN50+'5C1D_NOMMA'!AN50+'5C1AE_NobleMinds'!AN50+'5C1J_JCFAEast'!AN50+'5C1Q_Advantage'!AN50+'5C1AF_JCFA-Laf'!AN50+'5C1W_Willow'!AN50+'5C1Z_LincolnPrep'!AN50+'5C1R_Iberville'!AN50+'5C1N_Delta'!AN50+'5C1S_LCColPrep'!AN50+'5C1T_Northeast'!AN50+'5C1U_AcadianaRen'!AN50+'5C1I_LAKey'!AN50+'5C1V_LafRen'!AN50+'5C1O_Impact'!AN50+'5C2_LAVCA'!AO50+'5C1H_Southwest'!AN50+'5C1G_JSClark'!AN50+'5C1Y_GEOPrep'!AN50+'5C1AI_Harmony'!AN50+'5C1AJ_Athlos'!AN50+'5C1AG_Collegiate'!AN50+'5C1M_GEOMidCity'!AN50+'5C1AK_NxtGen'!AN50+'5C1AL_RedRiver'!AN50+'5C1AM_Williams'!AN50+'5C1AN_StLandry'!AN50</f>
        <v>0</v>
      </c>
      <c r="AP50" s="225">
        <f>'5C1B_DArbonne'!AO50+'5C1A_Madison'!AO50+'5C1C_IntlHigh'!AO50+'5C3_UnvView'!AP50+'5C1F_LCCharter'!AO50+'5C1E_LFNO'!AO50+'5C1D_NOMMA'!AO50+'5C1AE_NobleMinds'!AO50+'5C1J_JCFAEast'!AO50+'5C1Q_Advantage'!AO50+'5C1AF_JCFA-Laf'!AO50+'5C1W_Willow'!AO50+'5C1Z_LincolnPrep'!AO50+'5C1R_Iberville'!AO50+'5C1N_Delta'!AO50+'5C1S_LCColPrep'!AO50+'5C1T_Northeast'!AO50+'5C1U_AcadianaRen'!AO50+'5C1I_LAKey'!AO50+'5C1V_LafRen'!AO50+'5C1O_Impact'!AO50+'5C2_LAVCA'!AP50+'5C1H_Southwest'!AO50+'5C1G_JSClark'!AO50+'5C1Y_GEOPrep'!AO50+'5C1AI_Harmony'!AO50+'5C1AJ_Athlos'!AO50+'5C1AG_Collegiate'!AO50+'5C1M_GEOMidCity'!AO50+'5C1AK_NxtGen'!AO50+'5C1AL_RedRiver'!AO50+'5C1AM_Williams'!AO50+'5C1AN_StLandry'!AO50</f>
        <v>-1706</v>
      </c>
      <c r="AQ50" s="224">
        <f>'5C1B_DArbonne'!AP50+'5C1A_Madison'!AP50+'5C1C_IntlHigh'!AP50+'5C3_UnvView'!AQ50+'5C1F_LCCharter'!AP50+'5C1E_LFNO'!AP50+'5C1D_NOMMA'!AP50+'5C1AE_NobleMinds'!AP50+'5C1J_JCFAEast'!AP50+'5C1Q_Advantage'!AP50+'5C1AF_JCFA-Laf'!AP50+'5C1W_Willow'!AP50+'5C1Z_LincolnPrep'!AP50+'5C1R_Iberville'!AP50+'5C1N_Delta'!AP50+'5C1S_LCColPrep'!AP50+'5C1T_Northeast'!AP50+'5C1U_AcadianaRen'!AP50+'5C1I_LAKey'!AP50+'5C1V_LafRen'!AP50+'5C1O_Impact'!AP50+'5C2_LAVCA'!AQ50+'5C1H_Southwest'!AP50+'5C1G_JSClark'!AP50+'5C1Y_GEOPrep'!AP50+'5C1AI_Harmony'!AP50+'5C1AJ_Athlos'!AP50+'5C1AG_Collegiate'!AP50+'5C1M_GEOMidCity'!AP50+'5C1AK_NxtGen'!AP50+'5C1AL_RedRiver'!AP50+'5C1AM_Williams'!AP50+'5C1AN_StLandry'!AP50</f>
        <v>111870</v>
      </c>
      <c r="AR50" s="225">
        <f>'5C1B_DArbonne'!AQ50+'5C1A_Madison'!AQ50+'5C1C_IntlHigh'!AQ50+'5C3_UnvView'!AR50+'5C1F_LCCharter'!AQ50+'5C1E_LFNO'!AQ50+'5C1D_NOMMA'!AQ50+'5C1AE_NobleMinds'!AQ50+'5C1J_JCFAEast'!AQ50+'5C1Q_Advantage'!AQ50+'5C1AF_JCFA-Laf'!AQ50+'5C1W_Willow'!AQ50+'5C1Z_LincolnPrep'!AQ50+'5C1R_Iberville'!AQ50+'5C1N_Delta'!AQ50+'5C1S_LCColPrep'!AQ50+'5C1T_Northeast'!AQ50+'5C1U_AcadianaRen'!AQ50+'5C1I_LAKey'!AQ50+'5C1V_LafRen'!AQ50+'5C1O_Impact'!AQ50+'5C2_LAVCA'!AR50+'5C1H_Southwest'!AQ50+'5C1G_JSClark'!AQ50+'5C1Y_GEOPrep'!AQ50+'5C1AI_Harmony'!AQ50+'5C1AJ_Athlos'!AQ50+'5C1AG_Collegiate'!AQ50+'5C1M_GEOMidCity'!AQ50+'5C1AK_NxtGen'!AQ50+'5C1AL_RedRiver'!AQ50+'5C1AM_Williams'!AQ50+'5C1AN_StLandry'!AQ50</f>
        <v>0</v>
      </c>
      <c r="AS50" s="225">
        <f>'5C1B_DArbonne'!AR50+'5C1A_Madison'!AR50+'5C1C_IntlHigh'!AR50+'5C3_UnvView'!AS50+'5C1F_LCCharter'!AR50+'5C1E_LFNO'!AR50+'5C1D_NOMMA'!AR50+'5C1AE_NobleMinds'!AR50+'5C1J_JCFAEast'!AR50+'5C1Q_Advantage'!AR50+'5C1AF_JCFA-Laf'!AR50+'5C1W_Willow'!AR50+'5C1Z_LincolnPrep'!AR50+'5C1R_Iberville'!AR50+'5C1N_Delta'!AR50+'5C1S_LCColPrep'!AR50+'5C1T_Northeast'!AR50+'5C1U_AcadianaRen'!AR50+'5C1I_LAKey'!AR50+'5C1V_LafRen'!AR50+'5C1O_Impact'!AR50+'5C2_LAVCA'!AS50+'5C1H_Southwest'!AR50+'5C1G_JSClark'!AR50+'5C1Y_GEOPrep'!AR50+'5C1AI_Harmony'!AR50+'5C1AJ_Athlos'!AR50+'5C1AG_Collegiate'!AR50+'5C1M_GEOMidCity'!AR50+'5C1AK_NxtGen'!AR50+'5C1AL_RedRiver'!AR50+'5C1AM_Williams'!AR50+'5C1AN_StLandry'!AR50</f>
        <v>0</v>
      </c>
      <c r="AT50" s="224">
        <f>'5C1B_DArbonne'!AS50+'5C1A_Madison'!AS50+'5C1C_IntlHigh'!AS50+'5C3_UnvView'!AT50+'5C1F_LCCharter'!AS50+'5C1E_LFNO'!AS50+'5C1D_NOMMA'!AS50+'5C1AE_NobleMinds'!AS50+'5C1J_JCFAEast'!AS50+'5C1Q_Advantage'!AS50+'5C1AF_JCFA-Laf'!AS50+'5C1W_Willow'!AS50+'5C1Z_LincolnPrep'!AS50+'5C1R_Iberville'!AS50+'5C1N_Delta'!AS50+'5C1S_LCColPrep'!AS50+'5C1T_Northeast'!AS50+'5C1U_AcadianaRen'!AS50+'5C1I_LAKey'!AS50+'5C1V_LafRen'!AS50+'5C1O_Impact'!AS50+'5C2_LAVCA'!AT50+'5C1H_Southwest'!AS50+'5C1G_JSClark'!AS50+'5C1Y_GEOPrep'!AS50+'5C1AI_Harmony'!AS50+'5C1AJ_Athlos'!AS50+'5C1AG_Collegiate'!AS50+'5C1M_GEOMidCity'!AS50+'5C1AK_NxtGen'!AS50+'5C1AL_RedRiver'!AS50+'5C1AM_Williams'!AS50+'5C1AN_StLandry'!AS50</f>
        <v>19830</v>
      </c>
      <c r="AU50" s="802">
        <f t="shared" si="2"/>
        <v>111870</v>
      </c>
      <c r="AV50" s="803">
        <f t="shared" si="3"/>
        <v>19830</v>
      </c>
      <c r="AW50" s="217">
        <f>'5C1B_DArbonne'!AV50+'5C1A_Madison'!AV50+'5C1C_IntlHigh'!AV50+'5C3_UnvView'!AW50+'5C1F_LCCharter'!AV50+'5C1E_LFNO'!AV50+'5C1D_NOMMA'!AV50+'5C1AE_NobleMinds'!AV50+'5C1J_JCFAEast'!AV50+'5C1Q_Advantage'!AV50+'5C1AF_JCFA-Laf'!AV50+'5C1W_Willow'!AV50+'5C1Z_LincolnPrep'!AV50+'5C1R_Iberville'!AV50+'5C1N_Delta'!AV50+'5C1S_LCColPrep'!AV50+'5C1T_Northeast'!AV50+'5C1U_AcadianaRen'!AV50+'5C1I_LAKey'!AV50+'5C1V_LafRen'!AV50+'5C1O_Impact'!AV50+'5C2_LAVCA'!AW50+'5C1H_Southwest'!AV50+'5C1G_JSClark'!AV50+'5C1Y_GEOPrep'!AV50+'5C1AI_Harmony'!AV50+'5C1AJ_Athlos'!AV50+'5C1AG_Collegiate'!AV50+'5C1M_GEOMidCity'!AV50+'5C1AK_NxtGen'!AV50+'5C1AL_RedRiver'!AV50+'5C1AM_Williams'!AV50+'5C1AN_StLandry'!AV50</f>
        <v>529</v>
      </c>
      <c r="AX50" s="217"/>
      <c r="AY50" s="217">
        <f t="shared" si="4"/>
        <v>529</v>
      </c>
    </row>
    <row r="51" spans="1:51" ht="16.149999999999999" customHeight="1" x14ac:dyDescent="0.2">
      <c r="A51" s="422">
        <v>45</v>
      </c>
      <c r="B51" s="228" t="s">
        <v>49</v>
      </c>
      <c r="C51" s="229">
        <f>'5C1B_DArbonne'!C51+'5C1A_Madison'!C51+'5C1C_IntlHigh'!C51+'5C3_UnvView'!C51+'5C1F_LCCharter'!C51+'5C1E_LFNO'!C51+'5C1D_NOMMA'!C51+'5C1AE_NobleMinds'!C51+'5C1J_JCFAEast'!C51+'5C1Q_Advantage'!C51+'5C1AF_JCFA-Laf'!C51+'5C1W_Willow'!C51+'5C1Z_LincolnPrep'!C51+'5C1R_Iberville'!C51+'5C1N_Delta'!C51+'5C1S_LCColPrep'!C51+'5C1T_Northeast'!C51+'5C1U_AcadianaRen'!C51+'5C1I_LAKey'!C51+'5C1V_LafRen'!C51+'5C1O_Impact'!C51+'5C2_LAVCA'!C51+'5C1H_Southwest'!C51+'5C1G_JSClark'!C51+'5C1Y_GEOPrep'!C51+'5C1AI_Harmony'!C51+'5C1AJ_Athlos'!C51+'5C1AG_Collegiate'!C51+'5C1M_GEOMidCity'!C51+'5C1AK_NxtGen'!C51+'5C1AL_RedRiver'!C51+'5C1AM_Williams'!C51+'5C1AN_StLandry'!C51</f>
        <v>0</v>
      </c>
      <c r="D51" s="230">
        <f>'9_Per Pupil Summary'!H50</f>
        <v>2427.8172988651759</v>
      </c>
      <c r="E51" s="231">
        <f>'5C1B_DArbonne'!E51+'5C1A_Madison'!E51+'5C1C_IntlHigh'!E51+'5C3_UnvView'!E51+'5C1F_LCCharter'!E51+'5C1E_LFNO'!E51+'5C1D_NOMMA'!E51+'5C1AE_NobleMinds'!E51+'5C1J_JCFAEast'!E51+'5C1Q_Advantage'!E51+'5C1AF_JCFA-Laf'!E51+'5C1W_Willow'!E51+'5C1Z_LincolnPrep'!E51+'5C1R_Iberville'!E51+'5C1N_Delta'!E51+'5C1S_LCColPrep'!E51+'5C1T_Northeast'!E51+'5C1U_AcadianaRen'!E51+'5C1I_LAKey'!E51+'5C1V_LafRen'!E51+'5C1O_Impact'!E51+'5C2_LAVCA'!E51+'5C1H_Southwest'!E51+'5C1G_JSClark'!E51+'5C1Y_GEOPrep'!E51+'5C1AI_Harmony'!E51+'5C1AJ_Athlos'!E51+'5C1AG_Collegiate'!E51+'5C1M_GEOMidCity'!E51+'5C1AK_NxtGen'!E51+'5C1AL_RedRiver'!E51+'5C1AM_Williams'!E51+'5C1AN_StLandry'!E51</f>
        <v>0</v>
      </c>
      <c r="F51" s="232">
        <f>'5C1B_DArbonne'!F51+'5C1A_Madison'!F51+'5C1C_IntlHigh'!F51+'5C3_UnvView'!F51+'5C1F_LCCharter'!F51+'5C1E_LFNO'!F51+'5C1D_NOMMA'!F51+'5C1AE_NobleMinds'!F51+'5C1J_JCFAEast'!F51+'5C1Q_Advantage'!F51+'5C1AF_JCFA-Laf'!F51+'5C1W_Willow'!F51+'5C1Z_LincolnPrep'!F51+'5C1R_Iberville'!F51+'5C1N_Delta'!F51+'5C1S_LCColPrep'!F51+'5C1T_Northeast'!F51+'5C1U_AcadianaRen'!F51+'5C1I_LAKey'!F51+'5C1V_LafRen'!F51+'5C1O_Impact'!F51+'5C2_LAVCA'!F51+'5C1H_Southwest'!F51+'5C1G_JSClark'!F51+'5C1Y_GEOPrep'!F51+'5C1AI_Harmony'!F51+'5C1AJ_Athlos'!F51+'5C1AG_Collegiate'!F51+'5C1M_GEOMidCity'!F51+'5C1AK_NxtGen'!F51+'5C1AL_RedRiver'!F51+'5C1AM_Williams'!F51+'5C1AN_StLandry'!F51</f>
        <v>0</v>
      </c>
      <c r="G51" s="230">
        <f>'9_Per Pupil Summary'!I50</f>
        <v>278.39000696972039</v>
      </c>
      <c r="H51" s="231">
        <f>'5C1B_DArbonne'!H51+'5C1A_Madison'!H51+'5C1C_IntlHigh'!H51+'5C3_UnvView'!H51+'5C1F_LCCharter'!H51+'5C1E_LFNO'!H51+'5C1D_NOMMA'!H51+'5C1AE_NobleMinds'!H51+'5C1J_JCFAEast'!H51+'5C1Q_Advantage'!H51+'5C1AF_JCFA-Laf'!H51+'5C1W_Willow'!H51+'5C1Z_LincolnPrep'!H51+'5C1R_Iberville'!H51+'5C1N_Delta'!H51+'5C1S_LCColPrep'!H51+'5C1T_Northeast'!H51+'5C1U_AcadianaRen'!H51+'5C1I_LAKey'!H51+'5C1V_LafRen'!H51+'5C1O_Impact'!H51+'5C2_LAVCA'!H51+'5C1H_Southwest'!H51+'5C1G_JSClark'!H51+'5C1Y_GEOPrep'!H51+'5C1AI_Harmony'!H51+'5C1AJ_Athlos'!H51+'5C1AG_Collegiate'!H51+'5C1M_GEOMidCity'!H51+'5C1AK_NxtGen'!H51+'5C1AL_RedRiver'!H51+'5C1AM_Williams'!H51+'5C1AN_StLandry'!H51</f>
        <v>0</v>
      </c>
      <c r="I51" s="232">
        <f>'5C1B_DArbonne'!I51+'5C1A_Madison'!I51+'5C1C_IntlHigh'!I51+'5C3_UnvView'!I51+'5C1F_LCCharter'!I51+'5C1E_LFNO'!I51+'5C1D_NOMMA'!I51+'5C1AE_NobleMinds'!I51+'5C1J_JCFAEast'!I51+'5C1Q_Advantage'!I51+'5C1AF_JCFA-Laf'!I51+'5C1W_Willow'!I51+'5C1Z_LincolnPrep'!I51+'5C1R_Iberville'!I51+'5C1N_Delta'!I51+'5C1S_LCColPrep'!I51+'5C1T_Northeast'!I51+'5C1U_AcadianaRen'!I51+'5C1I_LAKey'!I51+'5C1V_LafRen'!I51+'5C1O_Impact'!I51+'5C2_LAVCA'!I51+'5C1H_Southwest'!I51+'5C1G_JSClark'!I51+'5C1Y_GEOPrep'!I51+'5C1AI_Harmony'!I51+'5C1AJ_Athlos'!I51+'5C1AG_Collegiate'!I51+'5C1M_GEOMidCity'!I51+'5C1AK_NxtGen'!I51+'5C1AL_RedRiver'!I51+'5C1AM_Williams'!I51+'5C1AN_StLandry'!I51</f>
        <v>0</v>
      </c>
      <c r="J51" s="230">
        <f>'9_Per Pupil Summary'!J50</f>
        <v>75.924547355378309</v>
      </c>
      <c r="K51" s="231">
        <f>'5C1B_DArbonne'!K51+'5C1A_Madison'!K51+'5C1C_IntlHigh'!K51+'5C3_UnvView'!K51+'5C1F_LCCharter'!K51+'5C1E_LFNO'!K51+'5C1D_NOMMA'!K51+'5C1AE_NobleMinds'!K51+'5C1J_JCFAEast'!K51+'5C1Q_Advantage'!K51+'5C1AF_JCFA-Laf'!K51+'5C1W_Willow'!K51+'5C1Z_LincolnPrep'!K51+'5C1R_Iberville'!K51+'5C1N_Delta'!K51+'5C1S_LCColPrep'!K51+'5C1T_Northeast'!K51+'5C1U_AcadianaRen'!K51+'5C1I_LAKey'!K51+'5C1V_LafRen'!K51+'5C1O_Impact'!K51+'5C2_LAVCA'!K51+'5C1H_Southwest'!K51+'5C1G_JSClark'!K51+'5C1Y_GEOPrep'!K51+'5C1AI_Harmony'!K51+'5C1AJ_Athlos'!K51+'5C1AG_Collegiate'!K51+'5C1M_GEOMidCity'!K51+'5C1AK_NxtGen'!K51+'5C1AL_RedRiver'!K51+'5C1AM_Williams'!K51+'5C1AN_StLandry'!K51</f>
        <v>0</v>
      </c>
      <c r="L51" s="232">
        <f>'5C1B_DArbonne'!L51+'5C1A_Madison'!L51+'5C1C_IntlHigh'!L51+'5C3_UnvView'!L51+'5C1F_LCCharter'!L51+'5C1E_LFNO'!L51+'5C1D_NOMMA'!L51+'5C1AE_NobleMinds'!L51+'5C1J_JCFAEast'!L51+'5C1Q_Advantage'!L51+'5C1AF_JCFA-Laf'!L51+'5C1W_Willow'!L51+'5C1Z_LincolnPrep'!L51+'5C1R_Iberville'!L51+'5C1N_Delta'!L51+'5C1S_LCColPrep'!L51+'5C1T_Northeast'!L51+'5C1U_AcadianaRen'!L51+'5C1I_LAKey'!L51+'5C1V_LafRen'!L51+'5C1O_Impact'!L51+'5C2_LAVCA'!L51+'5C1H_Southwest'!L51+'5C1G_JSClark'!L51+'5C1Y_GEOPrep'!L51+'5C1AI_Harmony'!L51+'5C1AJ_Athlos'!L51+'5C1AG_Collegiate'!L51+'5C1M_GEOMidCity'!L51+'5C1AK_NxtGen'!L51+'5C1AL_RedRiver'!L51+'5C1AM_Williams'!L51+'5C1AN_StLandry'!L51</f>
        <v>0</v>
      </c>
      <c r="M51" s="230">
        <f>'9_Per Pupil Summary'!K50</f>
        <v>1898.1136838844573</v>
      </c>
      <c r="N51" s="231">
        <f>'5C1B_DArbonne'!N51+'5C1A_Madison'!N51+'5C1C_IntlHigh'!N51+'5C3_UnvView'!N51+'5C1F_LCCharter'!N51+'5C1E_LFNO'!N51+'5C1D_NOMMA'!N51+'5C1AE_NobleMinds'!N51+'5C1J_JCFAEast'!N51+'5C1Q_Advantage'!N51+'5C1AF_JCFA-Laf'!N51+'5C1W_Willow'!N51+'5C1Z_LincolnPrep'!N51+'5C1R_Iberville'!N51+'5C1N_Delta'!N51+'5C1S_LCColPrep'!N51+'5C1T_Northeast'!N51+'5C1U_AcadianaRen'!N51+'5C1I_LAKey'!N51+'5C1V_LafRen'!N51+'5C1O_Impact'!N51+'5C2_LAVCA'!N51+'5C1H_Southwest'!N51+'5C1G_JSClark'!N51+'5C1Y_GEOPrep'!N51+'5C1AI_Harmony'!N51+'5C1AJ_Athlos'!N51+'5C1AG_Collegiate'!N51+'5C1M_GEOMidCity'!N51+'5C1AK_NxtGen'!N51+'5C1AL_RedRiver'!N51+'5C1AM_Williams'!N51+'5C1AN_StLandry'!N51</f>
        <v>0</v>
      </c>
      <c r="O51" s="232">
        <f>'5C1B_DArbonne'!O51+'5C1A_Madison'!O51+'5C1C_IntlHigh'!O51+'5C3_UnvView'!O51+'5C1F_LCCharter'!O51+'5C1E_LFNO'!O51+'5C1D_NOMMA'!O51+'5C1AE_NobleMinds'!O51+'5C1J_JCFAEast'!O51+'5C1Q_Advantage'!O51+'5C1AF_JCFA-Laf'!O51+'5C1W_Willow'!O51+'5C1Z_LincolnPrep'!O51+'5C1R_Iberville'!O51+'5C1N_Delta'!O51+'5C1S_LCColPrep'!O51+'5C1T_Northeast'!O51+'5C1U_AcadianaRen'!O51+'5C1I_LAKey'!O51+'5C1V_LafRen'!O51+'5C1O_Impact'!O51+'5C2_LAVCA'!O51+'5C1H_Southwest'!O51+'5C1G_JSClark'!O51+'5C1Y_GEOPrep'!O51+'5C1AI_Harmony'!O51+'5C1AJ_Athlos'!O51+'5C1AG_Collegiate'!O51+'5C1M_GEOMidCity'!O51+'5C1AK_NxtGen'!O51+'5C1AL_RedRiver'!O51+'5C1AM_Williams'!O51+'5C1AN_StLandry'!O51</f>
        <v>0</v>
      </c>
      <c r="P51" s="230">
        <f>'9_Per Pupil Summary'!L50</f>
        <v>759.24547355378286</v>
      </c>
      <c r="Q51" s="231">
        <f>'5C1B_DArbonne'!Q51+'5C1A_Madison'!Q51+'5C1C_IntlHigh'!Q51+'5C3_UnvView'!Q51+'5C1F_LCCharter'!Q51+'5C1E_LFNO'!Q51+'5C1D_NOMMA'!Q51+'5C1AE_NobleMinds'!Q51+'5C1J_JCFAEast'!Q51+'5C1Q_Advantage'!Q51+'5C1AF_JCFA-Laf'!Q51+'5C1W_Willow'!Q51+'5C1Z_LincolnPrep'!Q51+'5C1R_Iberville'!Q51+'5C1N_Delta'!Q51+'5C1S_LCColPrep'!Q51+'5C1T_Northeast'!Q51+'5C1U_AcadianaRen'!Q51+'5C1I_LAKey'!Q51+'5C1V_LafRen'!Q51+'5C1O_Impact'!Q51+'5C2_LAVCA'!Q51+'5C1H_Southwest'!Q51+'5C1G_JSClark'!Q51+'5C1Y_GEOPrep'!Q51+'5C1AI_Harmony'!Q51+'5C1AJ_Athlos'!Q51+'5C1AG_Collegiate'!Q51+'5C1M_GEOMidCity'!Q51+'5C1AK_NxtGen'!Q51+'5C1AL_RedRiver'!Q51+'5C1AM_Williams'!Q51+'5C1AN_StLandry'!Q51</f>
        <v>0</v>
      </c>
      <c r="R51" s="233">
        <f>'5C1B_DArbonne'!R51+'5C1A_Madison'!R51+'5C1C_IntlHigh'!R51+'5C3_UnvView'!R51+'5C1F_LCCharter'!R51+'5C1E_LFNO'!R51+'5C1D_NOMMA'!R51+'5C1AE_NobleMinds'!R51+'5C1J_JCFAEast'!R51+'5C1Q_Advantage'!R51+'5C1AF_JCFA-Laf'!R51+'5C1W_Willow'!R51+'5C1Z_LincolnPrep'!R51+'5C1R_Iberville'!R51+'5C1N_Delta'!R51+'5C1S_LCColPrep'!R51+'5C1T_Northeast'!R51+'5C1U_AcadianaRen'!R51+'5C1I_LAKey'!R51+'5C1V_LafRen'!R51+'5C1O_Impact'!R51+'5C2_LAVCA'!R51+'5C1H_Southwest'!R51+'5C1G_JSClark'!R51+'5C1Y_GEOPrep'!R51+'5C1AI_Harmony'!R51+'5C1AJ_Athlos'!R51+'5C1AG_Collegiate'!R51+'5C1M_GEOMidCity'!R51+'5C1AK_NxtGen'!R51+'5C1AL_RedRiver'!R51+'5C1AM_Williams'!R51+'5C1AN_StLandry'!R51</f>
        <v>145867</v>
      </c>
      <c r="S51" s="996">
        <f>'5C3_UnvView'!S51+'5C2_LAVCA'!S51</f>
        <v>11315</v>
      </c>
      <c r="T51" s="230">
        <f>'5C1B_DArbonne'!S51+'5C1A_Madison'!S51+'5C1C_IntlHigh'!S51+'5C3_UnvView'!T51+'5C1F_LCCharter'!S51+'5C1E_LFNO'!S51+'5C1D_NOMMA'!S51+'5C1AE_NobleMinds'!S51+'5C1J_JCFAEast'!S51+'5C1Q_Advantage'!S51+'5C1AF_JCFA-Laf'!S51+'5C1W_Willow'!S51+'5C1Z_LincolnPrep'!S51+'5C1R_Iberville'!S51+'5C1N_Delta'!S51+'5C1S_LCColPrep'!S51+'5C1T_Northeast'!S51+'5C1U_AcadianaRen'!S51+'5C1I_LAKey'!S51+'5C1V_LafRen'!S51+'5C1O_Impact'!S51+'5C2_LAVCA'!T51+'5C1H_Southwest'!S51+'5C1G_JSClark'!S51+'5C1Y_GEOPrep'!S51+'5C1AI_Harmony'!S51+'5C1AJ_Athlos'!S51+'5C1AG_Collegiate'!S51+'5C1M_GEOMidCity'!S51+'5C1AK_NxtGen'!S51+'5C1AL_RedRiver'!S51+'5C1AM_Williams'!S51+'5C1AN_StLandry'!S51</f>
        <v>17756</v>
      </c>
      <c r="U51" s="230">
        <f>'5C1B_DArbonne'!T51+'5C1A_Madison'!T51+'5C1C_IntlHigh'!T51+'5C3_UnvView'!U51+'5C1F_LCCharter'!T51+'5C1E_LFNO'!T51+'5C1D_NOMMA'!T51+'5C1AE_NobleMinds'!T51+'5C1J_JCFAEast'!T51+'5C1Q_Advantage'!T51+'5C1AF_JCFA-Laf'!T51+'5C1W_Willow'!T51+'5C1Z_LincolnPrep'!T51+'5C1R_Iberville'!T51+'5C1N_Delta'!T51+'5C1S_LCColPrep'!T51+'5C1T_Northeast'!T51+'5C1U_AcadianaRen'!T51+'5C1I_LAKey'!T51+'5C1V_LafRen'!T51+'5C1O_Impact'!T51+'5C2_LAVCA'!U51+'5C1H_Southwest'!T51+'5C1G_JSClark'!T51+'5C1Y_GEOPrep'!T51+'5C1AI_Harmony'!T51+'5C1AJ_Athlos'!T51+'5C1AG_Collegiate'!T51+'5C1M_GEOMidCity'!T51+'5C1AK_NxtGen'!T51+'5C1AL_RedRiver'!T51+'5C1AM_Williams'!T51+'5C1AN_StLandry'!T51</f>
        <v>0</v>
      </c>
      <c r="V51" s="234">
        <f>'5C1B_DArbonne'!U51+'5C1A_Madison'!U51+'5C1C_IntlHigh'!U51+'5C3_UnvView'!V51+'5C1F_LCCharter'!U51+'5C1E_LFNO'!U51+'5C1D_NOMMA'!U51+'5C1AE_NobleMinds'!U51+'5C1J_JCFAEast'!U51+'5C1Q_Advantage'!U51+'5C1AF_JCFA-Laf'!U51+'5C1W_Willow'!U51+'5C1Z_LincolnPrep'!U51+'5C1R_Iberville'!U51+'5C1N_Delta'!U51+'5C1S_LCColPrep'!U51+'5C1T_Northeast'!U51+'5C1U_AcadianaRen'!U51+'5C1I_LAKey'!U51+'5C1V_LafRen'!U51+'5C1O_Impact'!U51+'5C2_LAVCA'!V51+'5C1H_Southwest'!U51+'5C1G_JSClark'!U51+'5C1Y_GEOPrep'!U51+'5C1AI_Harmony'!U51+'5C1AJ_Athlos'!U51+'5C1AG_Collegiate'!U51+'5C1M_GEOMidCity'!U51+'5C1AK_NxtGen'!U51+'5C1AL_RedRiver'!U51+'5C1AM_Williams'!U51+'5C1AN_StLandry'!U51</f>
        <v>0</v>
      </c>
      <c r="W51" s="233">
        <f>'5C1B_DArbonne'!V51+'5C1A_Madison'!V51+'5C1C_IntlHigh'!V51+'5C3_UnvView'!W51+'5C1F_LCCharter'!V51+'5C1E_LFNO'!V51+'5C1D_NOMMA'!V51+'5C1AE_NobleMinds'!V51+'5C1J_JCFAEast'!V51+'5C1Q_Advantage'!V51+'5C1AF_JCFA-Laf'!V51+'5C1W_Willow'!V51+'5C1Z_LincolnPrep'!V51+'5C1R_Iberville'!V51+'5C1N_Delta'!V51+'5C1S_LCColPrep'!V51+'5C1T_Northeast'!V51+'5C1U_AcadianaRen'!V51+'5C1I_LAKey'!V51+'5C1V_LafRen'!V51+'5C1O_Impact'!V51+'5C2_LAVCA'!W51+'5C1H_Southwest'!V51+'5C1G_JSClark'!V51+'5C1Y_GEOPrep'!V51+'5C1AI_Harmony'!V51+'5C1AJ_Athlos'!V51+'5C1AG_Collegiate'!V51+'5C1M_GEOMidCity'!V51+'5C1AK_NxtGen'!V51+'5C1AL_RedRiver'!V51+'5C1AM_Williams'!V51+'5C1AN_StLandry'!V51</f>
        <v>0</v>
      </c>
      <c r="X51" s="231">
        <f>'5C1B_DArbonne'!W51+'5C1A_Madison'!W51+'5C1C_IntlHigh'!W51+'5C3_UnvView'!X51+'5C1F_LCCharter'!W51+'5C1E_LFNO'!W51+'5C1D_NOMMA'!W51+'5C1AE_NobleMinds'!W51+'5C1J_JCFAEast'!W51+'5C1Q_Advantage'!W51+'5C1AF_JCFA-Laf'!W51+'5C1W_Willow'!W51+'5C1Z_LincolnPrep'!W51+'5C1R_Iberville'!W51+'5C1N_Delta'!W51+'5C1S_LCColPrep'!W51+'5C1T_Northeast'!W51+'5C1U_AcadianaRen'!W51+'5C1I_LAKey'!W51+'5C1V_LafRen'!W51+'5C1O_Impact'!W51+'5C2_LAVCA'!X51+'5C1H_Southwest'!W51+'5C1G_JSClark'!W51+'5C1Y_GEOPrep'!W51+'5C1AI_Harmony'!W51+'5C1AJ_Athlos'!W51+'5C1AG_Collegiate'!W51+'5C1M_GEOMidCity'!W51+'5C1AK_NxtGen'!W51+'5C1AL_RedRiver'!W51+'5C1AM_Williams'!W51+'5C1AN_StLandry'!W51</f>
        <v>0</v>
      </c>
      <c r="Y51" s="233">
        <f>'5C1B_DArbonne'!X51+'5C1A_Madison'!X51+'5C1C_IntlHigh'!X51+'5C3_UnvView'!Y51+'5C1F_LCCharter'!X51+'5C1E_LFNO'!X51+'5C1D_NOMMA'!X51+'5C1AE_NobleMinds'!X51+'5C1J_JCFAEast'!X51+'5C1Q_Advantage'!X51+'5C1AF_JCFA-Laf'!X51+'5C1W_Willow'!X51+'5C1Z_LincolnPrep'!X51+'5C1R_Iberville'!X51+'5C1N_Delta'!X51+'5C1S_LCColPrep'!X51+'5C1T_Northeast'!X51+'5C1U_AcadianaRen'!X51+'5C1I_LAKey'!X51+'5C1V_LafRen'!X51+'5C1O_Impact'!X51+'5C2_LAVCA'!Y51+'5C1H_Southwest'!X51+'5C1G_JSClark'!X51+'5C1Y_GEOPrep'!X51+'5C1AI_Harmony'!X51+'5C1AJ_Athlos'!X51+'5C1AG_Collegiate'!X51+'5C1M_GEOMidCity'!X51+'5C1AK_NxtGen'!X51+'5C1AL_RedRiver'!X51+'5C1AM_Williams'!X51+'5C1AN_StLandry'!X51</f>
        <v>0</v>
      </c>
      <c r="Z51" s="230">
        <f>'5C1B_DArbonne'!Y51+'5C1A_Madison'!Y51+'5C1C_IntlHigh'!Y51+'5C3_UnvView'!Z51+'5C1F_LCCharter'!Y51+'5C1E_LFNO'!Y51+'5C1D_NOMMA'!Y51+'5C1AE_NobleMinds'!Y51+'5C1J_JCFAEast'!Y51+'5C1Q_Advantage'!Y51+'5C1AF_JCFA-Laf'!Y51+'5C1W_Willow'!Y51+'5C1Z_LincolnPrep'!Y51+'5C1R_Iberville'!Y51+'5C1N_Delta'!Y51+'5C1S_LCColPrep'!Y51+'5C1T_Northeast'!Y51+'5C1U_AcadianaRen'!Y51+'5C1I_LAKey'!Y51+'5C1V_LafRen'!Y51+'5C1O_Impact'!Y51+'5C2_LAVCA'!Z51+'5C1H_Southwest'!Y51+'5C1G_JSClark'!Y51+'5C1Y_GEOPrep'!Y51+'5C1AI_Harmony'!Y51+'5C1AJ_Athlos'!Y51+'5C1AG_Collegiate'!Y51+'5C1M_GEOMidCity'!Y51+'5C1AK_NxtGen'!Y51+'5C1AL_RedRiver'!Y51+'5C1AM_Williams'!Y51+'5C1AN_StLandry'!Y51</f>
        <v>0</v>
      </c>
      <c r="AA51" s="233">
        <f>'5C1B_DArbonne'!Z51+'5C1A_Madison'!Z51+'5C1C_IntlHigh'!Z51+'5C3_UnvView'!AA51+'5C1F_LCCharter'!Z51+'5C1E_LFNO'!Z51+'5C1D_NOMMA'!Z51+'5C1AE_NobleMinds'!Z51+'5C1J_JCFAEast'!Z51+'5C1Q_Advantage'!Z51+'5C1AF_JCFA-Laf'!Z51+'5C1W_Willow'!Z51+'5C1Z_LincolnPrep'!Z51+'5C1R_Iberville'!Z51+'5C1N_Delta'!Z51+'5C1S_LCColPrep'!Z51+'5C1T_Northeast'!Z51+'5C1U_AcadianaRen'!Z51+'5C1I_LAKey'!Z51+'5C1V_LafRen'!Z51+'5C1O_Impact'!Z51+'5C2_LAVCA'!AA51+'5C1H_Southwest'!Z51+'5C1G_JSClark'!Z51+'5C1Y_GEOPrep'!Z51+'5C1AI_Harmony'!Z51+'5C1AJ_Athlos'!Z51+'5C1AG_Collegiate'!Z51+'5C1M_GEOMidCity'!Z51+'5C1AK_NxtGen'!Z51+'5C1AL_RedRiver'!Z51+'5C1AM_Williams'!Z51+'5C1AN_StLandry'!Z51</f>
        <v>0</v>
      </c>
      <c r="AB51" s="236">
        <f>'5C1B_DArbonne'!AA51+'5C1A_Madison'!AA51+'5C1C_IntlHigh'!AA51+'5C3_UnvView'!AB51+'5C1F_LCCharter'!AA51+'5C1E_LFNO'!AA51+'5C1D_NOMMA'!AA51+'5C1AE_NobleMinds'!AA51+'5C1J_JCFAEast'!AA51+'5C1Q_Advantage'!AA51+'5C1AF_JCFA-Laf'!AA51+'5C1W_Willow'!AA51+'5C1Z_LincolnPrep'!AA51+'5C1R_Iberville'!AA51+'5C1N_Delta'!AA51+'5C1S_LCColPrep'!AA51+'5C1T_Northeast'!AA51+'5C1U_AcadianaRen'!AA51+'5C1I_LAKey'!AA51+'5C1V_LafRen'!AA51+'5C1O_Impact'!AA51+'5C2_LAVCA'!AB51+'5C1H_Southwest'!AA51+'5C1G_JSClark'!AA51+'5C1Y_GEOPrep'!AA51+'5C1AI_Harmony'!AA51+'5C1AJ_Athlos'!AA51+'5C1AG_Collegiate'!AA51+'5C1M_GEOMidCity'!AA51+'5C1AK_NxtGen'!AA51+'5C1AL_RedRiver'!AA51+'5C1AM_Williams'!AA51+'5C1AN_StLandry'!AA51</f>
        <v>0</v>
      </c>
      <c r="AC51" s="230">
        <f>'5C1B_DArbonne'!AB51+'5C1A_Madison'!AB51+'5C1C_IntlHigh'!AB51+'5C3_UnvView'!AC51+'5C1F_LCCharter'!AB51+'5C1E_LFNO'!AB51+'5C1D_NOMMA'!AB51+'5C1AE_NobleMinds'!AB51+'5C1J_JCFAEast'!AB51+'5C1Q_Advantage'!AB51+'5C1AF_JCFA-Laf'!AB51+'5C1W_Willow'!AB51+'5C1Z_LincolnPrep'!AB51+'5C1R_Iberville'!AB51+'5C1N_Delta'!AB51+'5C1S_LCColPrep'!AB51+'5C1T_Northeast'!AB51+'5C1U_AcadianaRen'!AB51+'5C1I_LAKey'!AB51+'5C1V_LafRen'!AB51+'5C1O_Impact'!AB51+'5C2_LAVCA'!AC51+'5C1H_Southwest'!AB51+'5C1G_JSClark'!AB51+'5C1Y_GEOPrep'!AB51+'5C1AI_Harmony'!AB51+'5C1AJ_Athlos'!AB51+'5C1AG_Collegiate'!AB51+'5C1M_GEOMidCity'!AB51+'5C1AK_NxtGen'!AB51+'5C1AL_RedRiver'!AB51+'5C1AM_Williams'!AB51+'5C1AN_StLandry'!AB51</f>
        <v>0</v>
      </c>
      <c r="AD51" s="237">
        <f>'5C1B_DArbonne'!AC51+'5C1A_Madison'!AC51+'5C1C_IntlHigh'!AC51+'5C3_UnvView'!AD51+'5C1F_LCCharter'!AC51+'5C1E_LFNO'!AC51+'5C1D_NOMMA'!AC51+'5C1AE_NobleMinds'!AC51+'5C1J_JCFAEast'!AC51+'5C1Q_Advantage'!AC51+'5C1AF_JCFA-Laf'!AC51+'5C1W_Willow'!AC51+'5C1Z_LincolnPrep'!AC51+'5C1R_Iberville'!AC51+'5C1N_Delta'!AC51+'5C1S_LCColPrep'!AC51+'5C1T_Northeast'!AC51+'5C1U_AcadianaRen'!AC51+'5C1I_LAKey'!AC51+'5C1V_LafRen'!AC51+'5C1O_Impact'!AC51+'5C2_LAVCA'!AD51+'5C1H_Southwest'!AC51+'5C1G_JSClark'!AC51+'5C1Y_GEOPrep'!AC51+'5C1AI_Harmony'!AC51+'5C1AJ_Athlos'!AC51+'5C1AG_Collegiate'!AC51+'5C1M_GEOMidCity'!AC51+'5C1AK_NxtGen'!AC51+'5C1AL_RedRiver'!AC51+'5C1AM_Williams'!AC51+'5C1AN_StLandry'!AC51</f>
        <v>0</v>
      </c>
      <c r="AE51" s="237">
        <f>'5C1B_DArbonne'!AD51+'5C1A_Madison'!AD51+'5C1C_IntlHigh'!AD51+'5C3_UnvView'!AE51+'5C1F_LCCharter'!AD51+'5C1E_LFNO'!AD51+'5C1D_NOMMA'!AD51+'5C1AE_NobleMinds'!AD51+'5C1J_JCFAEast'!AD51+'5C1Q_Advantage'!AD51+'5C1AF_JCFA-Laf'!AD51+'5C1W_Willow'!AD51+'5C1Z_LincolnPrep'!AD51+'5C1R_Iberville'!AD51+'5C1N_Delta'!AD51+'5C1S_LCColPrep'!AD51+'5C1T_Northeast'!AD51+'5C1U_AcadianaRen'!AD51+'5C1I_LAKey'!AD51+'5C1V_LafRen'!AD51+'5C1O_Impact'!AD51+'5C2_LAVCA'!AE51+'5C1H_Southwest'!AD51+'5C1G_JSClark'!AD51+'5C1Y_GEOPrep'!AD51+'5C1AI_Harmony'!AD51+'5C1AJ_Athlos'!AD51+'5C1AG_Collegiate'!AD51+'5C1M_GEOMidCity'!AD51+'5C1AK_NxtGen'!AD51+'5C1AL_RedRiver'!AD51+'5C1AM_Williams'!AD51+'5C1AN_StLandry'!AD51</f>
        <v>0</v>
      </c>
      <c r="AF51" s="238">
        <f>'9_Per Pupil Summary'!N50</f>
        <v>17082</v>
      </c>
      <c r="AG51" s="239">
        <f>'5C1B_DArbonne'!AF51+'5C1A_Madison'!AF51+'5C1C_IntlHigh'!AF51+'5C3_UnvView'!AG51+'5C1F_LCCharter'!AF51+'5C1E_LFNO'!AF51+'5C1D_NOMMA'!AF51+'5C1AE_NobleMinds'!AF51+'5C1J_JCFAEast'!AF51+'5C1Q_Advantage'!AF51+'5C1AF_JCFA-Laf'!AF51+'5C1W_Willow'!AF51+'5C1Z_LincolnPrep'!AF51+'5C1R_Iberville'!AF51+'5C1N_Delta'!AF51+'5C1S_LCColPrep'!AF51+'5C1T_Northeast'!AF51+'5C1U_AcadianaRen'!AF51+'5C1I_LAKey'!AF51+'5C1V_LafRen'!AF51+'5C1O_Impact'!AF51+'5C2_LAVCA'!AG51+'5C1H_Southwest'!AF51+'5C1G_JSClark'!AF51+'5C1Y_GEOPrep'!AF51+'5C1AI_Harmony'!AF51+'5C1AJ_Athlos'!AF51+'5C1AG_Collegiate'!AF51+'5C1M_GEOMidCity'!AF51+'5C1AK_NxtGen'!AF51+'5C1AL_RedRiver'!AF51+'5C1AM_Williams'!AF51+'5C1AN_StLandry'!AF51</f>
        <v>0</v>
      </c>
      <c r="AH51" s="229">
        <f>'5C1B_DArbonne'!AG51+'5C1A_Madison'!AG51+'5C1C_IntlHigh'!AG51+'5C3_UnvView'!AH51+'5C1F_LCCharter'!AG51+'5C1E_LFNO'!AG51+'5C1D_NOMMA'!AG51+'5C1AE_NobleMinds'!AG51+'5C1J_JCFAEast'!AG51+'5C1Q_Advantage'!AG51+'5C1AF_JCFA-Laf'!AG51+'5C1W_Willow'!AG51+'5C1Z_LincolnPrep'!AG51+'5C1R_Iberville'!AG51+'5C1N_Delta'!AG51+'5C1S_LCColPrep'!AG51+'5C1T_Northeast'!AG51+'5C1U_AcadianaRen'!AG51+'5C1I_LAKey'!AG51+'5C1V_LafRen'!AG51+'5C1O_Impact'!AG51+'5C2_LAVCA'!AH51+'5C1H_Southwest'!AG51+'5C1G_JSClark'!AG51+'5C1Y_GEOPrep'!AG51+'5C1AI_Harmony'!AG51+'5C1AJ_Athlos'!AG51+'5C1AG_Collegiate'!AG51+'5C1M_GEOMidCity'!AG51+'5C1AK_NxtGen'!AG51+'5C1AL_RedRiver'!AG51+'5C1AM_Williams'!AG51+'5C1AN_StLandry'!AG51</f>
        <v>0</v>
      </c>
      <c r="AI51" s="238">
        <f>'5C1B_DArbonne'!AH51+'5C1A_Madison'!AH51+'5C1C_IntlHigh'!AH51+'5C3_UnvView'!AI51+'5C1F_LCCharter'!AH51+'5C1E_LFNO'!AH51+'5C1D_NOMMA'!AH51+'5C1AE_NobleMinds'!AH51+'5C1J_JCFAEast'!AH51+'5C1Q_Advantage'!AH51+'5C1AF_JCFA-Laf'!AH51+'5C1W_Willow'!AH51+'5C1Z_LincolnPrep'!AH51+'5C1R_Iberville'!AH51+'5C1N_Delta'!AH51+'5C1S_LCColPrep'!AH51+'5C1T_Northeast'!AH51+'5C1U_AcadianaRen'!AH51+'5C1I_LAKey'!AH51+'5C1V_LafRen'!AH51+'5C1O_Impact'!AH51+'5C2_LAVCA'!AI51+'5C1H_Southwest'!AH51+'5C1G_JSClark'!AH51+'5C1Y_GEOPrep'!AH51+'5C1AI_Harmony'!AH51+'5C1AJ_Athlos'!AH51+'5C1AG_Collegiate'!AH51+'5C1M_GEOMidCity'!AH51+'5C1AK_NxtGen'!AH51+'5C1AL_RedRiver'!AH51+'5C1AM_Williams'!AH51+'5C1AN_StLandry'!AH51</f>
        <v>0</v>
      </c>
      <c r="AJ51" s="229">
        <f>'5C1B_DArbonne'!AI51+'5C1A_Madison'!AI51+'5C1C_IntlHigh'!AI51+'5C3_UnvView'!AJ51+'5C1F_LCCharter'!AI51+'5C1E_LFNO'!AI51+'5C1D_NOMMA'!AI51+'5C1AE_NobleMinds'!AI51+'5C1J_JCFAEast'!AI51+'5C1Q_Advantage'!AI51+'5C1AF_JCFA-Laf'!AI51+'5C1W_Willow'!AI51+'5C1Z_LincolnPrep'!AI51+'5C1R_Iberville'!AI51+'5C1N_Delta'!AI51+'5C1S_LCColPrep'!AI51+'5C1T_Northeast'!AI51+'5C1U_AcadianaRen'!AI51+'5C1I_LAKey'!AI51+'5C1V_LafRen'!AI51+'5C1O_Impact'!AI51+'5C2_LAVCA'!AJ51+'5C1H_Southwest'!AI51+'5C1G_JSClark'!AI51+'5C1Y_GEOPrep'!AI51+'5C1AI_Harmony'!AI51+'5C1AJ_Athlos'!AI51+'5C1AG_Collegiate'!AI51+'5C1M_GEOMidCity'!AI51+'5C1AK_NxtGen'!AI51+'5C1AL_RedRiver'!AI51+'5C1AM_Williams'!AI51+'5C1AN_StLandry'!AI51</f>
        <v>0</v>
      </c>
      <c r="AK51" s="240">
        <f>'5C1B_DArbonne'!AJ51+'5C1A_Madison'!AJ51+'5C1C_IntlHigh'!AJ51+'5C3_UnvView'!AK51+'5C1F_LCCharter'!AJ51+'5C1E_LFNO'!AJ51+'5C1D_NOMMA'!AJ51+'5C1AE_NobleMinds'!AJ51+'5C1J_JCFAEast'!AJ51+'5C1Q_Advantage'!AJ51+'5C1AF_JCFA-Laf'!AJ51+'5C1W_Willow'!AJ51+'5C1Z_LincolnPrep'!AJ51+'5C1R_Iberville'!AJ51+'5C1N_Delta'!AJ51+'5C1S_LCColPrep'!AJ51+'5C1T_Northeast'!AJ51+'5C1U_AcadianaRen'!AJ51+'5C1I_LAKey'!AJ51+'5C1V_LafRen'!AJ51+'5C1O_Impact'!AJ51+'5C2_LAVCA'!AK51+'5C1H_Southwest'!AJ51+'5C1G_JSClark'!AJ51+'5C1Y_GEOPrep'!AJ51+'5C1AI_Harmony'!AJ51+'5C1AJ_Athlos'!AJ51+'5C1AG_Collegiate'!AJ51+'5C1M_GEOMidCity'!AJ51+'5C1AK_NxtGen'!AJ51+'5C1AL_RedRiver'!AJ51+'5C1AM_Williams'!AJ51+'5C1AN_StLandry'!AJ51</f>
        <v>0</v>
      </c>
      <c r="AL51" s="241">
        <f>'5C1B_DArbonne'!AK51+'5C1A_Madison'!AK51+'5C1C_IntlHigh'!AK51+'5C3_UnvView'!AL51+'5C1F_LCCharter'!AK51+'5C1E_LFNO'!AK51+'5C1D_NOMMA'!AK51+'5C1AE_NobleMinds'!AK51+'5C1J_JCFAEast'!AK51+'5C1Q_Advantage'!AK51+'5C1AF_JCFA-Laf'!AK51+'5C1W_Willow'!AK51+'5C1Z_LincolnPrep'!AK51+'5C1R_Iberville'!AK51+'5C1N_Delta'!AK51+'5C1S_LCColPrep'!AK51+'5C1T_Northeast'!AK51+'5C1U_AcadianaRen'!AK51+'5C1I_LAKey'!AK51+'5C1V_LafRen'!AK51+'5C1O_Impact'!AK51+'5C2_LAVCA'!AL51+'5C1H_Southwest'!AK51+'5C1G_JSClark'!AK51+'5C1Y_GEOPrep'!AK51+'5C1AI_Harmony'!AK51+'5C1AJ_Athlos'!AK51+'5C1AG_Collegiate'!AK51+'5C1M_GEOMidCity'!AK51+'5C1AK_NxtGen'!AK51+'5C1AL_RedRiver'!AK51+'5C1AM_Williams'!AK51+'5C1AN_StLandry'!AK51</f>
        <v>0</v>
      </c>
      <c r="AM51" s="239">
        <f>'5C1B_DArbonne'!AL51+'5C1A_Madison'!AL51+'5C1C_IntlHigh'!AL51+'5C3_UnvView'!AM51+'5C1F_LCCharter'!AL51+'5C1E_LFNO'!AL51+'5C1D_NOMMA'!AL51+'5C1AE_NobleMinds'!AL51+'5C1J_JCFAEast'!AL51+'5C1Q_Advantage'!AL51+'5C1AF_JCFA-Laf'!AL51+'5C1W_Willow'!AL51+'5C1Z_LincolnPrep'!AL51+'5C1R_Iberville'!AL51+'5C1N_Delta'!AL51+'5C1S_LCColPrep'!AL51+'5C1T_Northeast'!AL51+'5C1U_AcadianaRen'!AL51+'5C1I_LAKey'!AL51+'5C1V_LafRen'!AL51+'5C1O_Impact'!AL51+'5C2_LAVCA'!AM51+'5C1H_Southwest'!AL51+'5C1G_JSClark'!AL51+'5C1Y_GEOPrep'!AL51+'5C1AI_Harmony'!AL51+'5C1AJ_Athlos'!AL51+'5C1AG_Collegiate'!AL51+'5C1M_GEOMidCity'!AL51+'5C1AK_NxtGen'!AL51+'5C1AL_RedRiver'!AL51+'5C1AM_Williams'!AL51+'5C1AN_StLandry'!AL51</f>
        <v>771251</v>
      </c>
      <c r="AN51" s="242">
        <f>'5C1B_DArbonne'!AM51+'5C1A_Madison'!AM51+'5C1C_IntlHigh'!AM51+'5C3_UnvView'!AN51+'5C1F_LCCharter'!AM51+'5C1E_LFNO'!AM51+'5C1D_NOMMA'!AM51+'5C1AE_NobleMinds'!AM51+'5C1J_JCFAEast'!AM51+'5C1Q_Advantage'!AM51+'5C1AF_JCFA-Laf'!AM51+'5C1W_Willow'!AM51+'5C1Z_LincolnPrep'!AM51+'5C1R_Iberville'!AM51+'5C1N_Delta'!AM51+'5C1S_LCColPrep'!AM51+'5C1T_Northeast'!AM51+'5C1U_AcadianaRen'!AM51+'5C1I_LAKey'!AM51+'5C1V_LafRen'!AM51+'5C1O_Impact'!AM51+'5C2_LAVCA'!AN51+'5C1H_Southwest'!AM51+'5C1G_JSClark'!AM51+'5C1Y_GEOPrep'!AM51+'5C1AI_Harmony'!AM51+'5C1AJ_Athlos'!AM51+'5C1AG_Collegiate'!AM51+'5C1M_GEOMidCity'!AM51+'5C1AK_NxtGen'!AM51+'5C1AL_RedRiver'!AM51+'5C1AM_Williams'!AM51+'5C1AN_StLandry'!AM51</f>
        <v>-1480</v>
      </c>
      <c r="AO51" s="239">
        <f>'5C1B_DArbonne'!AN51+'5C1A_Madison'!AN51+'5C1C_IntlHigh'!AN51+'5C3_UnvView'!AO51+'5C1F_LCCharter'!AN51+'5C1E_LFNO'!AN51+'5C1D_NOMMA'!AN51+'5C1AE_NobleMinds'!AN51+'5C1J_JCFAEast'!AN51+'5C1Q_Advantage'!AN51+'5C1AF_JCFA-Laf'!AN51+'5C1W_Willow'!AN51+'5C1Z_LincolnPrep'!AN51+'5C1R_Iberville'!AN51+'5C1N_Delta'!AN51+'5C1S_LCColPrep'!AN51+'5C1T_Northeast'!AN51+'5C1U_AcadianaRen'!AN51+'5C1I_LAKey'!AN51+'5C1V_LafRen'!AN51+'5C1O_Impact'!AN51+'5C2_LAVCA'!AO51+'5C1H_Southwest'!AN51+'5C1G_JSClark'!AN51+'5C1Y_GEOPrep'!AN51+'5C1AI_Harmony'!AN51+'5C1AJ_Athlos'!AN51+'5C1AG_Collegiate'!AN51+'5C1M_GEOMidCity'!AN51+'5C1AK_NxtGen'!AN51+'5C1AL_RedRiver'!AN51+'5C1AM_Williams'!AN51+'5C1AN_StLandry'!AN51</f>
        <v>0</v>
      </c>
      <c r="AP51" s="240">
        <f>'5C1B_DArbonne'!AO51+'5C1A_Madison'!AO51+'5C1C_IntlHigh'!AO51+'5C3_UnvView'!AP51+'5C1F_LCCharter'!AO51+'5C1E_LFNO'!AO51+'5C1D_NOMMA'!AO51+'5C1AE_NobleMinds'!AO51+'5C1J_JCFAEast'!AO51+'5C1Q_Advantage'!AO51+'5C1AF_JCFA-Laf'!AO51+'5C1W_Willow'!AO51+'5C1Z_LincolnPrep'!AO51+'5C1R_Iberville'!AO51+'5C1N_Delta'!AO51+'5C1S_LCColPrep'!AO51+'5C1T_Northeast'!AO51+'5C1U_AcadianaRen'!AO51+'5C1I_LAKey'!AO51+'5C1V_LafRen'!AO51+'5C1O_Impact'!AO51+'5C2_LAVCA'!AP51+'5C1H_Southwest'!AO51+'5C1G_JSClark'!AO51+'5C1Y_GEOPrep'!AO51+'5C1AI_Harmony'!AO51+'5C1AJ_Athlos'!AO51+'5C1AG_Collegiate'!AO51+'5C1M_GEOMidCity'!AO51+'5C1AK_NxtGen'!AO51+'5C1AL_RedRiver'!AO51+'5C1AM_Williams'!AO51+'5C1AN_StLandry'!AO51</f>
        <v>0</v>
      </c>
      <c r="AQ51" s="239">
        <f>'5C1B_DArbonne'!AP51+'5C1A_Madison'!AP51+'5C1C_IntlHigh'!AP51+'5C3_UnvView'!AQ51+'5C1F_LCCharter'!AP51+'5C1E_LFNO'!AP51+'5C1D_NOMMA'!AP51+'5C1AE_NobleMinds'!AP51+'5C1J_JCFAEast'!AP51+'5C1Q_Advantage'!AP51+'5C1AF_JCFA-Laf'!AP51+'5C1W_Willow'!AP51+'5C1Z_LincolnPrep'!AP51+'5C1R_Iberville'!AP51+'5C1N_Delta'!AP51+'5C1S_LCColPrep'!AP51+'5C1T_Northeast'!AP51+'5C1U_AcadianaRen'!AP51+'5C1I_LAKey'!AP51+'5C1V_LafRen'!AP51+'5C1O_Impact'!AP51+'5C2_LAVCA'!AQ51+'5C1H_Southwest'!AP51+'5C1G_JSClark'!AP51+'5C1Y_GEOPrep'!AP51+'5C1AI_Harmony'!AP51+'5C1AJ_Athlos'!AP51+'5C1AG_Collegiate'!AP51+'5C1M_GEOMidCity'!AP51+'5C1AK_NxtGen'!AP51+'5C1AL_RedRiver'!AP51+'5C1AM_Williams'!AP51+'5C1AN_StLandry'!AP51</f>
        <v>590410</v>
      </c>
      <c r="AR51" s="240">
        <f>'5C1B_DArbonne'!AQ51+'5C1A_Madison'!AQ51+'5C1C_IntlHigh'!AQ51+'5C3_UnvView'!AR51+'5C1F_LCCharter'!AQ51+'5C1E_LFNO'!AQ51+'5C1D_NOMMA'!AQ51+'5C1AE_NobleMinds'!AQ51+'5C1J_JCFAEast'!AQ51+'5C1Q_Advantage'!AQ51+'5C1AF_JCFA-Laf'!AQ51+'5C1W_Willow'!AQ51+'5C1Z_LincolnPrep'!AQ51+'5C1R_Iberville'!AQ51+'5C1N_Delta'!AQ51+'5C1S_LCColPrep'!AQ51+'5C1T_Northeast'!AQ51+'5C1U_AcadianaRen'!AQ51+'5C1I_LAKey'!AQ51+'5C1V_LafRen'!AQ51+'5C1O_Impact'!AQ51+'5C2_LAVCA'!AR51+'5C1H_Southwest'!AQ51+'5C1G_JSClark'!AQ51+'5C1Y_GEOPrep'!AQ51+'5C1AI_Harmony'!AQ51+'5C1AJ_Athlos'!AQ51+'5C1AG_Collegiate'!AQ51+'5C1M_GEOMidCity'!AQ51+'5C1AK_NxtGen'!AQ51+'5C1AL_RedRiver'!AQ51+'5C1AM_Williams'!AQ51+'5C1AN_StLandry'!AQ51</f>
        <v>0</v>
      </c>
      <c r="AS51" s="240">
        <f>'5C1B_DArbonne'!AR51+'5C1A_Madison'!AR51+'5C1C_IntlHigh'!AR51+'5C3_UnvView'!AS51+'5C1F_LCCharter'!AR51+'5C1E_LFNO'!AR51+'5C1D_NOMMA'!AR51+'5C1AE_NobleMinds'!AR51+'5C1J_JCFAEast'!AR51+'5C1Q_Advantage'!AR51+'5C1AF_JCFA-Laf'!AR51+'5C1W_Willow'!AR51+'5C1Z_LincolnPrep'!AR51+'5C1R_Iberville'!AR51+'5C1N_Delta'!AR51+'5C1S_LCColPrep'!AR51+'5C1T_Northeast'!AR51+'5C1U_AcadianaRen'!AR51+'5C1I_LAKey'!AR51+'5C1V_LafRen'!AR51+'5C1O_Impact'!AR51+'5C2_LAVCA'!AS51+'5C1H_Southwest'!AR51+'5C1G_JSClark'!AR51+'5C1Y_GEOPrep'!AR51+'5C1AI_Harmony'!AR51+'5C1AJ_Athlos'!AR51+'5C1AG_Collegiate'!AR51+'5C1M_GEOMidCity'!AR51+'5C1AK_NxtGen'!AR51+'5C1AL_RedRiver'!AR51+'5C1AM_Williams'!AR51+'5C1AN_StLandry'!AR51</f>
        <v>0</v>
      </c>
      <c r="AT51" s="239">
        <f>'5C1B_DArbonne'!AS51+'5C1A_Madison'!AS51+'5C1C_IntlHigh'!AS51+'5C3_UnvView'!AT51+'5C1F_LCCharter'!AS51+'5C1E_LFNO'!AS51+'5C1D_NOMMA'!AS51+'5C1AE_NobleMinds'!AS51+'5C1J_JCFAEast'!AS51+'5C1Q_Advantage'!AS51+'5C1AF_JCFA-Laf'!AS51+'5C1W_Willow'!AS51+'5C1Z_LincolnPrep'!AS51+'5C1R_Iberville'!AS51+'5C1N_Delta'!AS51+'5C1S_LCColPrep'!AS51+'5C1T_Northeast'!AS51+'5C1U_AcadianaRen'!AS51+'5C1I_LAKey'!AS51+'5C1V_LafRen'!AS51+'5C1O_Impact'!AS51+'5C2_LAVCA'!AT51+'5C1H_Southwest'!AS51+'5C1G_JSClark'!AS51+'5C1Y_GEOPrep'!AS51+'5C1AI_Harmony'!AS51+'5C1AJ_Athlos'!AS51+'5C1AG_Collegiate'!AS51+'5C1M_GEOMidCity'!AS51+'5C1AK_NxtGen'!AS51+'5C1AL_RedRiver'!AS51+'5C1AM_Williams'!AS51+'5C1AN_StLandry'!AS51</f>
        <v>68627</v>
      </c>
      <c r="AU51" s="804">
        <f t="shared" si="2"/>
        <v>590410</v>
      </c>
      <c r="AV51" s="805">
        <f t="shared" si="3"/>
        <v>68627</v>
      </c>
      <c r="AW51" s="231">
        <f>'5C1B_DArbonne'!AV51+'5C1A_Madison'!AV51+'5C1C_IntlHigh'!AV51+'5C3_UnvView'!AW51+'5C1F_LCCharter'!AV51+'5C1E_LFNO'!AV51+'5C1D_NOMMA'!AV51+'5C1AE_NobleMinds'!AV51+'5C1J_JCFAEast'!AV51+'5C1Q_Advantage'!AV51+'5C1AF_JCFA-Laf'!AV51+'5C1W_Willow'!AV51+'5C1Z_LincolnPrep'!AV51+'5C1R_Iberville'!AV51+'5C1N_Delta'!AV51+'5C1S_LCColPrep'!AV51+'5C1T_Northeast'!AV51+'5C1U_AcadianaRen'!AV51+'5C1I_LAKey'!AV51+'5C1V_LafRen'!AV51+'5C1O_Impact'!AV51+'5C2_LAVCA'!AW51+'5C1H_Southwest'!AV51+'5C1G_JSClark'!AV51+'5C1Y_GEOPrep'!AV51+'5C1AI_Harmony'!AV51+'5C1AJ_Athlos'!AV51+'5C1AG_Collegiate'!AV51+'5C1M_GEOMidCity'!AV51+'5C1AK_NxtGen'!AV51+'5C1AL_RedRiver'!AV51+'5C1AM_Williams'!AV51+'5C1AN_StLandry'!AV51</f>
        <v>1928</v>
      </c>
      <c r="AX51" s="231"/>
      <c r="AY51" s="231">
        <f t="shared" si="4"/>
        <v>1928</v>
      </c>
    </row>
    <row r="52" spans="1:51" ht="16.149999999999999" customHeight="1" x14ac:dyDescent="0.2">
      <c r="A52" s="420">
        <v>46</v>
      </c>
      <c r="B52" s="197" t="s">
        <v>50</v>
      </c>
      <c r="C52" s="198">
        <f>'5C1B_DArbonne'!C52+'5C1A_Madison'!C52+'5C1C_IntlHigh'!C52+'5C3_UnvView'!C52+'5C1F_LCCharter'!C52+'5C1E_LFNO'!C52+'5C1D_NOMMA'!C52+'5C1AE_NobleMinds'!C52+'5C1J_JCFAEast'!C52+'5C1Q_Advantage'!C52+'5C1AF_JCFA-Laf'!C52+'5C1W_Willow'!C52+'5C1Z_LincolnPrep'!C52+'5C1R_Iberville'!C52+'5C1N_Delta'!C52+'5C1S_LCColPrep'!C52+'5C1T_Northeast'!C52+'5C1U_AcadianaRen'!C52+'5C1I_LAKey'!C52+'5C1V_LafRen'!C52+'5C1O_Impact'!C52+'5C2_LAVCA'!C52+'5C1H_Southwest'!C52+'5C1G_JSClark'!C52+'5C1Y_GEOPrep'!C52+'5C1AI_Harmony'!C52+'5C1AJ_Athlos'!C52+'5C1AG_Collegiate'!C52+'5C1M_GEOMidCity'!C52+'5C1AK_NxtGen'!C52+'5C1AL_RedRiver'!C52+'5C1AM_Williams'!C52+'5C1AN_StLandry'!C52</f>
        <v>0</v>
      </c>
      <c r="D52" s="199">
        <f>'9_Per Pupil Summary'!H51</f>
        <v>5811.5087925109965</v>
      </c>
      <c r="E52" s="200">
        <f>'5C1B_DArbonne'!E52+'5C1A_Madison'!E52+'5C1C_IntlHigh'!E52+'5C3_UnvView'!E52+'5C1F_LCCharter'!E52+'5C1E_LFNO'!E52+'5C1D_NOMMA'!E52+'5C1AE_NobleMinds'!E52+'5C1J_JCFAEast'!E52+'5C1Q_Advantage'!E52+'5C1AF_JCFA-Laf'!E52+'5C1W_Willow'!E52+'5C1Z_LincolnPrep'!E52+'5C1R_Iberville'!E52+'5C1N_Delta'!E52+'5C1S_LCColPrep'!E52+'5C1T_Northeast'!E52+'5C1U_AcadianaRen'!E52+'5C1I_LAKey'!E52+'5C1V_LafRen'!E52+'5C1O_Impact'!E52+'5C2_LAVCA'!E52+'5C1H_Southwest'!E52+'5C1G_JSClark'!E52+'5C1Y_GEOPrep'!E52+'5C1AI_Harmony'!E52+'5C1AJ_Athlos'!E52+'5C1AG_Collegiate'!E52+'5C1M_GEOMidCity'!E52+'5C1AK_NxtGen'!E52+'5C1AL_RedRiver'!E52+'5C1AM_Williams'!E52+'5C1AN_StLandry'!E52</f>
        <v>0</v>
      </c>
      <c r="F52" s="201">
        <f>'5C1B_DArbonne'!F52+'5C1A_Madison'!F52+'5C1C_IntlHigh'!F52+'5C3_UnvView'!F52+'5C1F_LCCharter'!F52+'5C1E_LFNO'!F52+'5C1D_NOMMA'!F52+'5C1AE_NobleMinds'!F52+'5C1J_JCFAEast'!F52+'5C1Q_Advantage'!F52+'5C1AF_JCFA-Laf'!F52+'5C1W_Willow'!F52+'5C1Z_LincolnPrep'!F52+'5C1R_Iberville'!F52+'5C1N_Delta'!F52+'5C1S_LCColPrep'!F52+'5C1T_Northeast'!F52+'5C1U_AcadianaRen'!F52+'5C1I_LAKey'!F52+'5C1V_LafRen'!F52+'5C1O_Impact'!F52+'5C2_LAVCA'!F52+'5C1H_Southwest'!F52+'5C1G_JSClark'!F52+'5C1Y_GEOPrep'!F52+'5C1AI_Harmony'!F52+'5C1AJ_Athlos'!F52+'5C1AG_Collegiate'!F52+'5C1M_GEOMidCity'!F52+'5C1AK_NxtGen'!F52+'5C1AL_RedRiver'!F52+'5C1AM_Williams'!F52+'5C1AN_StLandry'!F52</f>
        <v>0</v>
      </c>
      <c r="G52" s="199">
        <f>'9_Per Pupil Summary'!I51</f>
        <v>745.38018983187123</v>
      </c>
      <c r="H52" s="200">
        <f>'5C1B_DArbonne'!H52+'5C1A_Madison'!H52+'5C1C_IntlHigh'!H52+'5C3_UnvView'!H52+'5C1F_LCCharter'!H52+'5C1E_LFNO'!H52+'5C1D_NOMMA'!H52+'5C1AE_NobleMinds'!H52+'5C1J_JCFAEast'!H52+'5C1Q_Advantage'!H52+'5C1AF_JCFA-Laf'!H52+'5C1W_Willow'!H52+'5C1Z_LincolnPrep'!H52+'5C1R_Iberville'!H52+'5C1N_Delta'!H52+'5C1S_LCColPrep'!H52+'5C1T_Northeast'!H52+'5C1U_AcadianaRen'!H52+'5C1I_LAKey'!H52+'5C1V_LafRen'!H52+'5C1O_Impact'!H52+'5C2_LAVCA'!H52+'5C1H_Southwest'!H52+'5C1G_JSClark'!H52+'5C1Y_GEOPrep'!H52+'5C1AI_Harmony'!H52+'5C1AJ_Athlos'!H52+'5C1AG_Collegiate'!H52+'5C1M_GEOMidCity'!H52+'5C1AK_NxtGen'!H52+'5C1AL_RedRiver'!H52+'5C1AM_Williams'!H52+'5C1AN_StLandry'!H52</f>
        <v>0</v>
      </c>
      <c r="I52" s="201">
        <f>'5C1B_DArbonne'!I52+'5C1A_Madison'!I52+'5C1C_IntlHigh'!I52+'5C3_UnvView'!I52+'5C1F_LCCharter'!I52+'5C1E_LFNO'!I52+'5C1D_NOMMA'!I52+'5C1AE_NobleMinds'!I52+'5C1J_JCFAEast'!I52+'5C1Q_Advantage'!I52+'5C1AF_JCFA-Laf'!I52+'5C1W_Willow'!I52+'5C1Z_LincolnPrep'!I52+'5C1R_Iberville'!I52+'5C1N_Delta'!I52+'5C1S_LCColPrep'!I52+'5C1T_Northeast'!I52+'5C1U_AcadianaRen'!I52+'5C1I_LAKey'!I52+'5C1V_LafRen'!I52+'5C1O_Impact'!I52+'5C2_LAVCA'!I52+'5C1H_Southwest'!I52+'5C1G_JSClark'!I52+'5C1Y_GEOPrep'!I52+'5C1AI_Harmony'!I52+'5C1AJ_Athlos'!I52+'5C1AG_Collegiate'!I52+'5C1M_GEOMidCity'!I52+'5C1AK_NxtGen'!I52+'5C1AL_RedRiver'!I52+'5C1AM_Williams'!I52+'5C1AN_StLandry'!I52</f>
        <v>0</v>
      </c>
      <c r="J52" s="199">
        <f>'9_Per Pupil Summary'!J51</f>
        <v>203.28550631778302</v>
      </c>
      <c r="K52" s="200">
        <f>'5C1B_DArbonne'!K52+'5C1A_Madison'!K52+'5C1C_IntlHigh'!K52+'5C3_UnvView'!K52+'5C1F_LCCharter'!K52+'5C1E_LFNO'!K52+'5C1D_NOMMA'!K52+'5C1AE_NobleMinds'!K52+'5C1J_JCFAEast'!K52+'5C1Q_Advantage'!K52+'5C1AF_JCFA-Laf'!K52+'5C1W_Willow'!K52+'5C1Z_LincolnPrep'!K52+'5C1R_Iberville'!K52+'5C1N_Delta'!K52+'5C1S_LCColPrep'!K52+'5C1T_Northeast'!K52+'5C1U_AcadianaRen'!K52+'5C1I_LAKey'!K52+'5C1V_LafRen'!K52+'5C1O_Impact'!K52+'5C2_LAVCA'!K52+'5C1H_Southwest'!K52+'5C1G_JSClark'!K52+'5C1Y_GEOPrep'!K52+'5C1AI_Harmony'!K52+'5C1AJ_Athlos'!K52+'5C1AG_Collegiate'!K52+'5C1M_GEOMidCity'!K52+'5C1AK_NxtGen'!K52+'5C1AL_RedRiver'!K52+'5C1AM_Williams'!K52+'5C1AN_StLandry'!K52</f>
        <v>0</v>
      </c>
      <c r="L52" s="201">
        <f>'5C1B_DArbonne'!L52+'5C1A_Madison'!L52+'5C1C_IntlHigh'!L52+'5C3_UnvView'!L52+'5C1F_LCCharter'!L52+'5C1E_LFNO'!L52+'5C1D_NOMMA'!L52+'5C1AE_NobleMinds'!L52+'5C1J_JCFAEast'!L52+'5C1Q_Advantage'!L52+'5C1AF_JCFA-Laf'!L52+'5C1W_Willow'!L52+'5C1Z_LincolnPrep'!L52+'5C1R_Iberville'!L52+'5C1N_Delta'!L52+'5C1S_LCColPrep'!L52+'5C1T_Northeast'!L52+'5C1U_AcadianaRen'!L52+'5C1I_LAKey'!L52+'5C1V_LafRen'!L52+'5C1O_Impact'!L52+'5C2_LAVCA'!L52+'5C1H_Southwest'!L52+'5C1G_JSClark'!L52+'5C1Y_GEOPrep'!L52+'5C1AI_Harmony'!L52+'5C1AJ_Athlos'!L52+'5C1AG_Collegiate'!L52+'5C1M_GEOMidCity'!L52+'5C1AK_NxtGen'!L52+'5C1AL_RedRiver'!L52+'5C1AM_Williams'!L52+'5C1AN_StLandry'!L52</f>
        <v>0</v>
      </c>
      <c r="M52" s="199">
        <f>'9_Per Pupil Summary'!K51</f>
        <v>5082.1376579445769</v>
      </c>
      <c r="N52" s="200">
        <f>'5C1B_DArbonne'!N52+'5C1A_Madison'!N52+'5C1C_IntlHigh'!N52+'5C3_UnvView'!N52+'5C1F_LCCharter'!N52+'5C1E_LFNO'!N52+'5C1D_NOMMA'!N52+'5C1AE_NobleMinds'!N52+'5C1J_JCFAEast'!N52+'5C1Q_Advantage'!N52+'5C1AF_JCFA-Laf'!N52+'5C1W_Willow'!N52+'5C1Z_LincolnPrep'!N52+'5C1R_Iberville'!N52+'5C1N_Delta'!N52+'5C1S_LCColPrep'!N52+'5C1T_Northeast'!N52+'5C1U_AcadianaRen'!N52+'5C1I_LAKey'!N52+'5C1V_LafRen'!N52+'5C1O_Impact'!N52+'5C2_LAVCA'!N52+'5C1H_Southwest'!N52+'5C1G_JSClark'!N52+'5C1Y_GEOPrep'!N52+'5C1AI_Harmony'!N52+'5C1AJ_Athlos'!N52+'5C1AG_Collegiate'!N52+'5C1M_GEOMidCity'!N52+'5C1AK_NxtGen'!N52+'5C1AL_RedRiver'!N52+'5C1AM_Williams'!N52+'5C1AN_StLandry'!N52</f>
        <v>0</v>
      </c>
      <c r="O52" s="201">
        <f>'5C1B_DArbonne'!O52+'5C1A_Madison'!O52+'5C1C_IntlHigh'!O52+'5C3_UnvView'!O52+'5C1F_LCCharter'!O52+'5C1E_LFNO'!O52+'5C1D_NOMMA'!O52+'5C1AE_NobleMinds'!O52+'5C1J_JCFAEast'!O52+'5C1Q_Advantage'!O52+'5C1AF_JCFA-Laf'!O52+'5C1W_Willow'!O52+'5C1Z_LincolnPrep'!O52+'5C1R_Iberville'!O52+'5C1N_Delta'!O52+'5C1S_LCColPrep'!O52+'5C1T_Northeast'!O52+'5C1U_AcadianaRen'!O52+'5C1I_LAKey'!O52+'5C1V_LafRen'!O52+'5C1O_Impact'!O52+'5C2_LAVCA'!O52+'5C1H_Southwest'!O52+'5C1G_JSClark'!O52+'5C1Y_GEOPrep'!O52+'5C1AI_Harmony'!O52+'5C1AJ_Athlos'!O52+'5C1AG_Collegiate'!O52+'5C1M_GEOMidCity'!O52+'5C1AK_NxtGen'!O52+'5C1AL_RedRiver'!O52+'5C1AM_Williams'!O52+'5C1AN_StLandry'!O52</f>
        <v>0</v>
      </c>
      <c r="P52" s="199">
        <f>'9_Per Pupil Summary'!L51</f>
        <v>2032.8550631778305</v>
      </c>
      <c r="Q52" s="200">
        <f>'5C1B_DArbonne'!Q52+'5C1A_Madison'!Q52+'5C1C_IntlHigh'!Q52+'5C3_UnvView'!Q52+'5C1F_LCCharter'!Q52+'5C1E_LFNO'!Q52+'5C1D_NOMMA'!Q52+'5C1AE_NobleMinds'!Q52+'5C1J_JCFAEast'!Q52+'5C1Q_Advantage'!Q52+'5C1AF_JCFA-Laf'!Q52+'5C1W_Willow'!Q52+'5C1Z_LincolnPrep'!Q52+'5C1R_Iberville'!Q52+'5C1N_Delta'!Q52+'5C1S_LCColPrep'!Q52+'5C1T_Northeast'!Q52+'5C1U_AcadianaRen'!Q52+'5C1I_LAKey'!Q52+'5C1V_LafRen'!Q52+'5C1O_Impact'!Q52+'5C2_LAVCA'!Q52+'5C1H_Southwest'!Q52+'5C1G_JSClark'!Q52+'5C1Y_GEOPrep'!Q52+'5C1AI_Harmony'!Q52+'5C1AJ_Athlos'!Q52+'5C1AG_Collegiate'!Q52+'5C1M_GEOMidCity'!Q52+'5C1AK_NxtGen'!Q52+'5C1AL_RedRiver'!Q52+'5C1AM_Williams'!Q52+'5C1AN_StLandry'!Q52</f>
        <v>0</v>
      </c>
      <c r="R52" s="202">
        <f>'5C1B_DArbonne'!R52+'5C1A_Madison'!R52+'5C1C_IntlHigh'!R52+'5C3_UnvView'!R52+'5C1F_LCCharter'!R52+'5C1E_LFNO'!R52+'5C1D_NOMMA'!R52+'5C1AE_NobleMinds'!R52+'5C1J_JCFAEast'!R52+'5C1Q_Advantage'!R52+'5C1AF_JCFA-Laf'!R52+'5C1W_Willow'!R52+'5C1Z_LincolnPrep'!R52+'5C1R_Iberville'!R52+'5C1N_Delta'!R52+'5C1S_LCColPrep'!R52+'5C1T_Northeast'!R52+'5C1U_AcadianaRen'!R52+'5C1I_LAKey'!R52+'5C1V_LafRen'!R52+'5C1O_Impact'!R52+'5C2_LAVCA'!R52+'5C1H_Southwest'!R52+'5C1G_JSClark'!R52+'5C1Y_GEOPrep'!R52+'5C1AI_Harmony'!R52+'5C1AJ_Athlos'!R52+'5C1AG_Collegiate'!R52+'5C1M_GEOMidCity'!R52+'5C1AK_NxtGen'!R52+'5C1AL_RedRiver'!R52+'5C1AM_Williams'!R52+'5C1AN_StLandry'!R52</f>
        <v>89682</v>
      </c>
      <c r="S52" s="1102">
        <f>'5C3_UnvView'!S52+'5C2_LAVCA'!S52</f>
        <v>9213</v>
      </c>
      <c r="T52" s="199">
        <f>'5C1B_DArbonne'!S52+'5C1A_Madison'!S52+'5C1C_IntlHigh'!S52+'5C3_UnvView'!T52+'5C1F_LCCharter'!S52+'5C1E_LFNO'!S52+'5C1D_NOMMA'!S52+'5C1AE_NobleMinds'!S52+'5C1J_JCFAEast'!S52+'5C1Q_Advantage'!S52+'5C1AF_JCFA-Laf'!S52+'5C1W_Willow'!S52+'5C1Z_LincolnPrep'!S52+'5C1R_Iberville'!S52+'5C1N_Delta'!S52+'5C1S_LCColPrep'!S52+'5C1T_Northeast'!S52+'5C1U_AcadianaRen'!S52+'5C1I_LAKey'!S52+'5C1V_LafRen'!S52+'5C1O_Impact'!S52+'5C2_LAVCA'!T52+'5C1H_Southwest'!S52+'5C1G_JSClark'!S52+'5C1Y_GEOPrep'!S52+'5C1AI_Harmony'!S52+'5C1AJ_Athlos'!S52+'5C1AG_Collegiate'!S52+'5C1M_GEOMidCity'!S52+'5C1AK_NxtGen'!S52+'5C1AL_RedRiver'!S52+'5C1AM_Williams'!S52+'5C1AN_StLandry'!S52</f>
        <v>84934</v>
      </c>
      <c r="U52" s="199">
        <f>'5C1B_DArbonne'!T52+'5C1A_Madison'!T52+'5C1C_IntlHigh'!T52+'5C3_UnvView'!U52+'5C1F_LCCharter'!T52+'5C1E_LFNO'!T52+'5C1D_NOMMA'!T52+'5C1AE_NobleMinds'!T52+'5C1J_JCFAEast'!T52+'5C1Q_Advantage'!T52+'5C1AF_JCFA-Laf'!T52+'5C1W_Willow'!T52+'5C1Z_LincolnPrep'!T52+'5C1R_Iberville'!T52+'5C1N_Delta'!T52+'5C1S_LCColPrep'!T52+'5C1T_Northeast'!T52+'5C1U_AcadianaRen'!T52+'5C1I_LAKey'!T52+'5C1V_LafRen'!T52+'5C1O_Impact'!T52+'5C2_LAVCA'!U52+'5C1H_Southwest'!T52+'5C1G_JSClark'!T52+'5C1Y_GEOPrep'!T52+'5C1AI_Harmony'!T52+'5C1AJ_Athlos'!T52+'5C1AG_Collegiate'!T52+'5C1M_GEOMidCity'!T52+'5C1AK_NxtGen'!T52+'5C1AL_RedRiver'!T52+'5C1AM_Williams'!T52+'5C1AN_StLandry'!T52</f>
        <v>0</v>
      </c>
      <c r="V52" s="203">
        <f>'5C1B_DArbonne'!U52+'5C1A_Madison'!U52+'5C1C_IntlHigh'!U52+'5C3_UnvView'!V52+'5C1F_LCCharter'!U52+'5C1E_LFNO'!U52+'5C1D_NOMMA'!U52+'5C1AE_NobleMinds'!U52+'5C1J_JCFAEast'!U52+'5C1Q_Advantage'!U52+'5C1AF_JCFA-Laf'!U52+'5C1W_Willow'!U52+'5C1Z_LincolnPrep'!U52+'5C1R_Iberville'!U52+'5C1N_Delta'!U52+'5C1S_LCColPrep'!U52+'5C1T_Northeast'!U52+'5C1U_AcadianaRen'!U52+'5C1I_LAKey'!U52+'5C1V_LafRen'!U52+'5C1O_Impact'!U52+'5C2_LAVCA'!V52+'5C1H_Southwest'!U52+'5C1G_JSClark'!U52+'5C1Y_GEOPrep'!U52+'5C1AI_Harmony'!U52+'5C1AJ_Athlos'!U52+'5C1AG_Collegiate'!U52+'5C1M_GEOMidCity'!U52+'5C1AK_NxtGen'!U52+'5C1AL_RedRiver'!U52+'5C1AM_Williams'!U52+'5C1AN_StLandry'!U52</f>
        <v>0</v>
      </c>
      <c r="W52" s="202">
        <f>'5C1B_DArbonne'!V52+'5C1A_Madison'!V52+'5C1C_IntlHigh'!V52+'5C3_UnvView'!W52+'5C1F_LCCharter'!V52+'5C1E_LFNO'!V52+'5C1D_NOMMA'!V52+'5C1AE_NobleMinds'!V52+'5C1J_JCFAEast'!V52+'5C1Q_Advantage'!V52+'5C1AF_JCFA-Laf'!V52+'5C1W_Willow'!V52+'5C1Z_LincolnPrep'!V52+'5C1R_Iberville'!V52+'5C1N_Delta'!V52+'5C1S_LCColPrep'!V52+'5C1T_Northeast'!V52+'5C1U_AcadianaRen'!V52+'5C1I_LAKey'!V52+'5C1V_LafRen'!V52+'5C1O_Impact'!V52+'5C2_LAVCA'!W52+'5C1H_Southwest'!V52+'5C1G_JSClark'!V52+'5C1Y_GEOPrep'!V52+'5C1AI_Harmony'!V52+'5C1AJ_Athlos'!V52+'5C1AG_Collegiate'!V52+'5C1M_GEOMidCity'!V52+'5C1AK_NxtGen'!V52+'5C1AL_RedRiver'!V52+'5C1AM_Williams'!V52+'5C1AN_StLandry'!V52</f>
        <v>0</v>
      </c>
      <c r="X52" s="200">
        <f>'5C1B_DArbonne'!W52+'5C1A_Madison'!W52+'5C1C_IntlHigh'!W52+'5C3_UnvView'!X52+'5C1F_LCCharter'!W52+'5C1E_LFNO'!W52+'5C1D_NOMMA'!W52+'5C1AE_NobleMinds'!W52+'5C1J_JCFAEast'!W52+'5C1Q_Advantage'!W52+'5C1AF_JCFA-Laf'!W52+'5C1W_Willow'!W52+'5C1Z_LincolnPrep'!W52+'5C1R_Iberville'!W52+'5C1N_Delta'!W52+'5C1S_LCColPrep'!W52+'5C1T_Northeast'!W52+'5C1U_AcadianaRen'!W52+'5C1I_LAKey'!W52+'5C1V_LafRen'!W52+'5C1O_Impact'!W52+'5C2_LAVCA'!X52+'5C1H_Southwest'!W52+'5C1G_JSClark'!W52+'5C1Y_GEOPrep'!W52+'5C1AI_Harmony'!W52+'5C1AJ_Athlos'!W52+'5C1AG_Collegiate'!W52+'5C1M_GEOMidCity'!W52+'5C1AK_NxtGen'!W52+'5C1AL_RedRiver'!W52+'5C1AM_Williams'!W52+'5C1AN_StLandry'!W52</f>
        <v>0</v>
      </c>
      <c r="Y52" s="202">
        <f>'5C1B_DArbonne'!X52+'5C1A_Madison'!X52+'5C1C_IntlHigh'!X52+'5C3_UnvView'!Y52+'5C1F_LCCharter'!X52+'5C1E_LFNO'!X52+'5C1D_NOMMA'!X52+'5C1AE_NobleMinds'!X52+'5C1J_JCFAEast'!X52+'5C1Q_Advantage'!X52+'5C1AF_JCFA-Laf'!X52+'5C1W_Willow'!X52+'5C1Z_LincolnPrep'!X52+'5C1R_Iberville'!X52+'5C1N_Delta'!X52+'5C1S_LCColPrep'!X52+'5C1T_Northeast'!X52+'5C1U_AcadianaRen'!X52+'5C1I_LAKey'!X52+'5C1V_LafRen'!X52+'5C1O_Impact'!X52+'5C2_LAVCA'!Y52+'5C1H_Southwest'!X52+'5C1G_JSClark'!X52+'5C1Y_GEOPrep'!X52+'5C1AI_Harmony'!X52+'5C1AJ_Athlos'!X52+'5C1AG_Collegiate'!X52+'5C1M_GEOMidCity'!X52+'5C1AK_NxtGen'!X52+'5C1AL_RedRiver'!X52+'5C1AM_Williams'!X52+'5C1AN_StLandry'!X52</f>
        <v>0</v>
      </c>
      <c r="Z52" s="199">
        <f>'5C1B_DArbonne'!Y52+'5C1A_Madison'!Y52+'5C1C_IntlHigh'!Y52+'5C3_UnvView'!Z52+'5C1F_LCCharter'!Y52+'5C1E_LFNO'!Y52+'5C1D_NOMMA'!Y52+'5C1AE_NobleMinds'!Y52+'5C1J_JCFAEast'!Y52+'5C1Q_Advantage'!Y52+'5C1AF_JCFA-Laf'!Y52+'5C1W_Willow'!Y52+'5C1Z_LincolnPrep'!Y52+'5C1R_Iberville'!Y52+'5C1N_Delta'!Y52+'5C1S_LCColPrep'!Y52+'5C1T_Northeast'!Y52+'5C1U_AcadianaRen'!Y52+'5C1I_LAKey'!Y52+'5C1V_LafRen'!Y52+'5C1O_Impact'!Y52+'5C2_LAVCA'!Z52+'5C1H_Southwest'!Y52+'5C1G_JSClark'!Y52+'5C1Y_GEOPrep'!Y52+'5C1AI_Harmony'!Y52+'5C1AJ_Athlos'!Y52+'5C1AG_Collegiate'!Y52+'5C1M_GEOMidCity'!Y52+'5C1AK_NxtGen'!Y52+'5C1AL_RedRiver'!Y52+'5C1AM_Williams'!Y52+'5C1AN_StLandry'!Y52</f>
        <v>0</v>
      </c>
      <c r="AA52" s="202">
        <f>'5C1B_DArbonne'!Z52+'5C1A_Madison'!Z52+'5C1C_IntlHigh'!Z52+'5C3_UnvView'!AA52+'5C1F_LCCharter'!Z52+'5C1E_LFNO'!Z52+'5C1D_NOMMA'!Z52+'5C1AE_NobleMinds'!Z52+'5C1J_JCFAEast'!Z52+'5C1Q_Advantage'!Z52+'5C1AF_JCFA-Laf'!Z52+'5C1W_Willow'!Z52+'5C1Z_LincolnPrep'!Z52+'5C1R_Iberville'!Z52+'5C1N_Delta'!Z52+'5C1S_LCColPrep'!Z52+'5C1T_Northeast'!Z52+'5C1U_AcadianaRen'!Z52+'5C1I_LAKey'!Z52+'5C1V_LafRen'!Z52+'5C1O_Impact'!Z52+'5C2_LAVCA'!AA52+'5C1H_Southwest'!Z52+'5C1G_JSClark'!Z52+'5C1Y_GEOPrep'!Z52+'5C1AI_Harmony'!Z52+'5C1AJ_Athlos'!Z52+'5C1AG_Collegiate'!Z52+'5C1M_GEOMidCity'!Z52+'5C1AK_NxtGen'!Z52+'5C1AL_RedRiver'!Z52+'5C1AM_Williams'!Z52+'5C1AN_StLandry'!Z52</f>
        <v>0</v>
      </c>
      <c r="AB52" s="199">
        <f>'5C1B_DArbonne'!AA52+'5C1A_Madison'!AA52+'5C1C_IntlHigh'!AA52+'5C3_UnvView'!AB52+'5C1F_LCCharter'!AA52+'5C1E_LFNO'!AA52+'5C1D_NOMMA'!AA52+'5C1AE_NobleMinds'!AA52+'5C1J_JCFAEast'!AA52+'5C1Q_Advantage'!AA52+'5C1AF_JCFA-Laf'!AA52+'5C1W_Willow'!AA52+'5C1Z_LincolnPrep'!AA52+'5C1R_Iberville'!AA52+'5C1N_Delta'!AA52+'5C1S_LCColPrep'!AA52+'5C1T_Northeast'!AA52+'5C1U_AcadianaRen'!AA52+'5C1I_LAKey'!AA52+'5C1V_LafRen'!AA52+'5C1O_Impact'!AA52+'5C2_LAVCA'!AB52+'5C1H_Southwest'!AA52+'5C1G_JSClark'!AA52+'5C1Y_GEOPrep'!AA52+'5C1AI_Harmony'!AA52+'5C1AJ_Athlos'!AA52+'5C1AG_Collegiate'!AA52+'5C1M_GEOMidCity'!AA52+'5C1AK_NxtGen'!AA52+'5C1AL_RedRiver'!AA52+'5C1AM_Williams'!AA52+'5C1AN_StLandry'!AA52</f>
        <v>0</v>
      </c>
      <c r="AC52" s="199">
        <f>'5C1B_DArbonne'!AB52+'5C1A_Madison'!AB52+'5C1C_IntlHigh'!AB52+'5C3_UnvView'!AC52+'5C1F_LCCharter'!AB52+'5C1E_LFNO'!AB52+'5C1D_NOMMA'!AB52+'5C1AE_NobleMinds'!AB52+'5C1J_JCFAEast'!AB52+'5C1Q_Advantage'!AB52+'5C1AF_JCFA-Laf'!AB52+'5C1W_Willow'!AB52+'5C1Z_LincolnPrep'!AB52+'5C1R_Iberville'!AB52+'5C1N_Delta'!AB52+'5C1S_LCColPrep'!AB52+'5C1T_Northeast'!AB52+'5C1U_AcadianaRen'!AB52+'5C1I_LAKey'!AB52+'5C1V_LafRen'!AB52+'5C1O_Impact'!AB52+'5C2_LAVCA'!AC52+'5C1H_Southwest'!AB52+'5C1G_JSClark'!AB52+'5C1Y_GEOPrep'!AB52+'5C1AI_Harmony'!AB52+'5C1AJ_Athlos'!AB52+'5C1AG_Collegiate'!AB52+'5C1M_GEOMidCity'!AB52+'5C1AK_NxtGen'!AB52+'5C1AL_RedRiver'!AB52+'5C1AM_Williams'!AB52+'5C1AN_StLandry'!AB52</f>
        <v>0</v>
      </c>
      <c r="AD52" s="202">
        <f>'5C1B_DArbonne'!AC52+'5C1A_Madison'!AC52+'5C1C_IntlHigh'!AC52+'5C3_UnvView'!AD52+'5C1F_LCCharter'!AC52+'5C1E_LFNO'!AC52+'5C1D_NOMMA'!AC52+'5C1AE_NobleMinds'!AC52+'5C1J_JCFAEast'!AC52+'5C1Q_Advantage'!AC52+'5C1AF_JCFA-Laf'!AC52+'5C1W_Willow'!AC52+'5C1Z_LincolnPrep'!AC52+'5C1R_Iberville'!AC52+'5C1N_Delta'!AC52+'5C1S_LCColPrep'!AC52+'5C1T_Northeast'!AC52+'5C1U_AcadianaRen'!AC52+'5C1I_LAKey'!AC52+'5C1V_LafRen'!AC52+'5C1O_Impact'!AC52+'5C2_LAVCA'!AD52+'5C1H_Southwest'!AC52+'5C1G_JSClark'!AC52+'5C1Y_GEOPrep'!AC52+'5C1AI_Harmony'!AC52+'5C1AJ_Athlos'!AC52+'5C1AG_Collegiate'!AC52+'5C1M_GEOMidCity'!AC52+'5C1AK_NxtGen'!AC52+'5C1AL_RedRiver'!AC52+'5C1AM_Williams'!AC52+'5C1AN_StLandry'!AC52</f>
        <v>0</v>
      </c>
      <c r="AE52" s="204">
        <f>'5C1B_DArbonne'!AD52+'5C1A_Madison'!AD52+'5C1C_IntlHigh'!AD52+'5C3_UnvView'!AE52+'5C1F_LCCharter'!AD52+'5C1E_LFNO'!AD52+'5C1D_NOMMA'!AD52+'5C1AE_NobleMinds'!AD52+'5C1J_JCFAEast'!AD52+'5C1Q_Advantage'!AD52+'5C1AF_JCFA-Laf'!AD52+'5C1W_Willow'!AD52+'5C1Z_LincolnPrep'!AD52+'5C1R_Iberville'!AD52+'5C1N_Delta'!AD52+'5C1S_LCColPrep'!AD52+'5C1T_Northeast'!AD52+'5C1U_AcadianaRen'!AD52+'5C1I_LAKey'!AD52+'5C1V_LafRen'!AD52+'5C1O_Impact'!AD52+'5C2_LAVCA'!AE52+'5C1H_Southwest'!AD52+'5C1G_JSClark'!AD52+'5C1Y_GEOPrep'!AD52+'5C1AI_Harmony'!AD52+'5C1AJ_Athlos'!AD52+'5C1AG_Collegiate'!AD52+'5C1M_GEOMidCity'!AD52+'5C1AK_NxtGen'!AD52+'5C1AL_RedRiver'!AD52+'5C1AM_Williams'!AD52+'5C1AN_StLandry'!AD52</f>
        <v>0</v>
      </c>
      <c r="AF52" s="205">
        <f>'9_Per Pupil Summary'!N51</f>
        <v>3666</v>
      </c>
      <c r="AG52" s="206">
        <f>'5C1B_DArbonne'!AF52+'5C1A_Madison'!AF52+'5C1C_IntlHigh'!AF52+'5C3_UnvView'!AG52+'5C1F_LCCharter'!AF52+'5C1E_LFNO'!AF52+'5C1D_NOMMA'!AF52+'5C1AE_NobleMinds'!AF52+'5C1J_JCFAEast'!AF52+'5C1Q_Advantage'!AF52+'5C1AF_JCFA-Laf'!AF52+'5C1W_Willow'!AF52+'5C1Z_LincolnPrep'!AF52+'5C1R_Iberville'!AF52+'5C1N_Delta'!AF52+'5C1S_LCColPrep'!AF52+'5C1T_Northeast'!AF52+'5C1U_AcadianaRen'!AF52+'5C1I_LAKey'!AF52+'5C1V_LafRen'!AF52+'5C1O_Impact'!AF52+'5C2_LAVCA'!AG52+'5C1H_Southwest'!AF52+'5C1G_JSClark'!AF52+'5C1Y_GEOPrep'!AF52+'5C1AI_Harmony'!AF52+'5C1AJ_Athlos'!AF52+'5C1AG_Collegiate'!AF52+'5C1M_GEOMidCity'!AF52+'5C1AK_NxtGen'!AF52+'5C1AL_RedRiver'!AF52+'5C1AM_Williams'!AF52+'5C1AN_StLandry'!AF52</f>
        <v>0</v>
      </c>
      <c r="AH52" s="198">
        <f>'5C1B_DArbonne'!AG52+'5C1A_Madison'!AG52+'5C1C_IntlHigh'!AG52+'5C3_UnvView'!AH52+'5C1F_LCCharter'!AG52+'5C1E_LFNO'!AG52+'5C1D_NOMMA'!AG52+'5C1AE_NobleMinds'!AG52+'5C1J_JCFAEast'!AG52+'5C1Q_Advantage'!AG52+'5C1AF_JCFA-Laf'!AG52+'5C1W_Willow'!AG52+'5C1Z_LincolnPrep'!AG52+'5C1R_Iberville'!AG52+'5C1N_Delta'!AG52+'5C1S_LCColPrep'!AG52+'5C1T_Northeast'!AG52+'5C1U_AcadianaRen'!AG52+'5C1I_LAKey'!AG52+'5C1V_LafRen'!AG52+'5C1O_Impact'!AG52+'5C2_LAVCA'!AH52+'5C1H_Southwest'!AG52+'5C1G_JSClark'!AG52+'5C1Y_GEOPrep'!AG52+'5C1AI_Harmony'!AG52+'5C1AJ_Athlos'!AG52+'5C1AG_Collegiate'!AG52+'5C1M_GEOMidCity'!AG52+'5C1AK_NxtGen'!AG52+'5C1AL_RedRiver'!AG52+'5C1AM_Williams'!AG52+'5C1AN_StLandry'!AG52</f>
        <v>0</v>
      </c>
      <c r="AI52" s="205">
        <f>'5C1B_DArbonne'!AH52+'5C1A_Madison'!AH52+'5C1C_IntlHigh'!AH52+'5C3_UnvView'!AI52+'5C1F_LCCharter'!AH52+'5C1E_LFNO'!AH52+'5C1D_NOMMA'!AH52+'5C1AE_NobleMinds'!AH52+'5C1J_JCFAEast'!AH52+'5C1Q_Advantage'!AH52+'5C1AF_JCFA-Laf'!AH52+'5C1W_Willow'!AH52+'5C1Z_LincolnPrep'!AH52+'5C1R_Iberville'!AH52+'5C1N_Delta'!AH52+'5C1S_LCColPrep'!AH52+'5C1T_Northeast'!AH52+'5C1U_AcadianaRen'!AH52+'5C1I_LAKey'!AH52+'5C1V_LafRen'!AH52+'5C1O_Impact'!AH52+'5C2_LAVCA'!AI52+'5C1H_Southwest'!AH52+'5C1G_JSClark'!AH52+'5C1Y_GEOPrep'!AH52+'5C1AI_Harmony'!AH52+'5C1AJ_Athlos'!AH52+'5C1AG_Collegiate'!AH52+'5C1M_GEOMidCity'!AH52+'5C1AK_NxtGen'!AH52+'5C1AL_RedRiver'!AH52+'5C1AM_Williams'!AH52+'5C1AN_StLandry'!AH52</f>
        <v>0</v>
      </c>
      <c r="AJ52" s="198">
        <f>'5C1B_DArbonne'!AI52+'5C1A_Madison'!AI52+'5C1C_IntlHigh'!AI52+'5C3_UnvView'!AJ52+'5C1F_LCCharter'!AI52+'5C1E_LFNO'!AI52+'5C1D_NOMMA'!AI52+'5C1AE_NobleMinds'!AI52+'5C1J_JCFAEast'!AI52+'5C1Q_Advantage'!AI52+'5C1AF_JCFA-Laf'!AI52+'5C1W_Willow'!AI52+'5C1Z_LincolnPrep'!AI52+'5C1R_Iberville'!AI52+'5C1N_Delta'!AI52+'5C1S_LCColPrep'!AI52+'5C1T_Northeast'!AI52+'5C1U_AcadianaRen'!AI52+'5C1I_LAKey'!AI52+'5C1V_LafRen'!AI52+'5C1O_Impact'!AI52+'5C2_LAVCA'!AJ52+'5C1H_Southwest'!AI52+'5C1G_JSClark'!AI52+'5C1Y_GEOPrep'!AI52+'5C1AI_Harmony'!AI52+'5C1AJ_Athlos'!AI52+'5C1AG_Collegiate'!AI52+'5C1M_GEOMidCity'!AI52+'5C1AK_NxtGen'!AI52+'5C1AL_RedRiver'!AI52+'5C1AM_Williams'!AI52+'5C1AN_StLandry'!AI52</f>
        <v>0</v>
      </c>
      <c r="AK52" s="207">
        <f>'5C1B_DArbonne'!AJ52+'5C1A_Madison'!AJ52+'5C1C_IntlHigh'!AJ52+'5C3_UnvView'!AK52+'5C1F_LCCharter'!AJ52+'5C1E_LFNO'!AJ52+'5C1D_NOMMA'!AJ52+'5C1AE_NobleMinds'!AJ52+'5C1J_JCFAEast'!AJ52+'5C1Q_Advantage'!AJ52+'5C1AF_JCFA-Laf'!AJ52+'5C1W_Willow'!AJ52+'5C1Z_LincolnPrep'!AJ52+'5C1R_Iberville'!AJ52+'5C1N_Delta'!AJ52+'5C1S_LCColPrep'!AJ52+'5C1T_Northeast'!AJ52+'5C1U_AcadianaRen'!AJ52+'5C1I_LAKey'!AJ52+'5C1V_LafRen'!AJ52+'5C1O_Impact'!AJ52+'5C2_LAVCA'!AK52+'5C1H_Southwest'!AJ52+'5C1G_JSClark'!AJ52+'5C1Y_GEOPrep'!AJ52+'5C1AI_Harmony'!AJ52+'5C1AJ_Athlos'!AJ52+'5C1AG_Collegiate'!AJ52+'5C1M_GEOMidCity'!AJ52+'5C1AK_NxtGen'!AJ52+'5C1AL_RedRiver'!AJ52+'5C1AM_Williams'!AJ52+'5C1AN_StLandry'!AJ52</f>
        <v>0</v>
      </c>
      <c r="AL52" s="208">
        <f>'5C1B_DArbonne'!AK52+'5C1A_Madison'!AK52+'5C1C_IntlHigh'!AK52+'5C3_UnvView'!AL52+'5C1F_LCCharter'!AK52+'5C1E_LFNO'!AK52+'5C1D_NOMMA'!AK52+'5C1AE_NobleMinds'!AK52+'5C1J_JCFAEast'!AK52+'5C1Q_Advantage'!AK52+'5C1AF_JCFA-Laf'!AK52+'5C1W_Willow'!AK52+'5C1Z_LincolnPrep'!AK52+'5C1R_Iberville'!AK52+'5C1N_Delta'!AK52+'5C1S_LCColPrep'!AK52+'5C1T_Northeast'!AK52+'5C1U_AcadianaRen'!AK52+'5C1I_LAKey'!AK52+'5C1V_LafRen'!AK52+'5C1O_Impact'!AK52+'5C2_LAVCA'!AL52+'5C1H_Southwest'!AK52+'5C1G_JSClark'!AK52+'5C1Y_GEOPrep'!AK52+'5C1AI_Harmony'!AK52+'5C1AJ_Athlos'!AK52+'5C1AG_Collegiate'!AK52+'5C1M_GEOMidCity'!AK52+'5C1AK_NxtGen'!AK52+'5C1AL_RedRiver'!AK52+'5C1AM_Williams'!AK52+'5C1AN_StLandry'!AK52</f>
        <v>0</v>
      </c>
      <c r="AM52" s="206">
        <f>'5C1B_DArbonne'!AL52+'5C1A_Madison'!AL52+'5C1C_IntlHigh'!AL52+'5C3_UnvView'!AM52+'5C1F_LCCharter'!AL52+'5C1E_LFNO'!AL52+'5C1D_NOMMA'!AL52+'5C1AE_NobleMinds'!AL52+'5C1J_JCFAEast'!AL52+'5C1Q_Advantage'!AL52+'5C1AF_JCFA-Laf'!AL52+'5C1W_Willow'!AL52+'5C1Z_LincolnPrep'!AL52+'5C1R_Iberville'!AL52+'5C1N_Delta'!AL52+'5C1S_LCColPrep'!AL52+'5C1T_Northeast'!AL52+'5C1U_AcadianaRen'!AL52+'5C1I_LAKey'!AL52+'5C1V_LafRen'!AL52+'5C1O_Impact'!AL52+'5C2_LAVCA'!AM52+'5C1H_Southwest'!AL52+'5C1G_JSClark'!AL52+'5C1Y_GEOPrep'!AL52+'5C1AI_Harmony'!AL52+'5C1AJ_Athlos'!AL52+'5C1AG_Collegiate'!AL52+'5C1M_GEOMidCity'!AL52+'5C1AK_NxtGen'!AL52+'5C1AL_RedRiver'!AL52+'5C1AM_Williams'!AL52+'5C1AN_StLandry'!AL52</f>
        <v>96417</v>
      </c>
      <c r="AN52" s="209">
        <f>'5C1B_DArbonne'!AM52+'5C1A_Madison'!AM52+'5C1C_IntlHigh'!AM52+'5C3_UnvView'!AN52+'5C1F_LCCharter'!AM52+'5C1E_LFNO'!AM52+'5C1D_NOMMA'!AM52+'5C1AE_NobleMinds'!AM52+'5C1J_JCFAEast'!AM52+'5C1Q_Advantage'!AM52+'5C1AF_JCFA-Laf'!AM52+'5C1W_Willow'!AM52+'5C1Z_LincolnPrep'!AM52+'5C1R_Iberville'!AM52+'5C1N_Delta'!AM52+'5C1S_LCColPrep'!AM52+'5C1T_Northeast'!AM52+'5C1U_AcadianaRen'!AM52+'5C1I_LAKey'!AM52+'5C1V_LafRen'!AM52+'5C1O_Impact'!AM52+'5C2_LAVCA'!AN52+'5C1H_Southwest'!AM52+'5C1G_JSClark'!AM52+'5C1Y_GEOPrep'!AM52+'5C1AI_Harmony'!AM52+'5C1AJ_Athlos'!AM52+'5C1AG_Collegiate'!AM52+'5C1M_GEOMidCity'!AM52+'5C1AK_NxtGen'!AM52+'5C1AL_RedRiver'!AM52+'5C1AM_Williams'!AM52+'5C1AN_StLandry'!AM52</f>
        <v>-222</v>
      </c>
      <c r="AO52" s="206">
        <f>'5C1B_DArbonne'!AN52+'5C1A_Madison'!AN52+'5C1C_IntlHigh'!AN52+'5C3_UnvView'!AO52+'5C1F_LCCharter'!AN52+'5C1E_LFNO'!AN52+'5C1D_NOMMA'!AN52+'5C1AE_NobleMinds'!AN52+'5C1J_JCFAEast'!AN52+'5C1Q_Advantage'!AN52+'5C1AF_JCFA-Laf'!AN52+'5C1W_Willow'!AN52+'5C1Z_LincolnPrep'!AN52+'5C1R_Iberville'!AN52+'5C1N_Delta'!AN52+'5C1S_LCColPrep'!AN52+'5C1T_Northeast'!AN52+'5C1U_AcadianaRen'!AN52+'5C1I_LAKey'!AN52+'5C1V_LafRen'!AN52+'5C1O_Impact'!AN52+'5C2_LAVCA'!AO52+'5C1H_Southwest'!AN52+'5C1G_JSClark'!AN52+'5C1Y_GEOPrep'!AN52+'5C1AI_Harmony'!AN52+'5C1AJ_Athlos'!AN52+'5C1AG_Collegiate'!AN52+'5C1M_GEOMidCity'!AN52+'5C1AK_NxtGen'!AN52+'5C1AL_RedRiver'!AN52+'5C1AM_Williams'!AN52+'5C1AN_StLandry'!AN52</f>
        <v>0</v>
      </c>
      <c r="AP52" s="207">
        <f>'5C1B_DArbonne'!AO52+'5C1A_Madison'!AO52+'5C1C_IntlHigh'!AO52+'5C3_UnvView'!AP52+'5C1F_LCCharter'!AO52+'5C1E_LFNO'!AO52+'5C1D_NOMMA'!AO52+'5C1AE_NobleMinds'!AO52+'5C1J_JCFAEast'!AO52+'5C1Q_Advantage'!AO52+'5C1AF_JCFA-Laf'!AO52+'5C1W_Willow'!AO52+'5C1Z_LincolnPrep'!AO52+'5C1R_Iberville'!AO52+'5C1N_Delta'!AO52+'5C1S_LCColPrep'!AO52+'5C1T_Northeast'!AO52+'5C1U_AcadianaRen'!AO52+'5C1I_LAKey'!AO52+'5C1V_LafRen'!AO52+'5C1O_Impact'!AO52+'5C2_LAVCA'!AP52+'5C1H_Southwest'!AO52+'5C1G_JSClark'!AO52+'5C1Y_GEOPrep'!AO52+'5C1AI_Harmony'!AO52+'5C1AJ_Athlos'!AO52+'5C1AG_Collegiate'!AO52+'5C1M_GEOMidCity'!AO52+'5C1AK_NxtGen'!AO52+'5C1AL_RedRiver'!AO52+'5C1AM_Williams'!AO52+'5C1AN_StLandry'!AO52</f>
        <v>0</v>
      </c>
      <c r="AQ52" s="206">
        <f>'5C1B_DArbonne'!AP52+'5C1A_Madison'!AP52+'5C1C_IntlHigh'!AP52+'5C3_UnvView'!AQ52+'5C1F_LCCharter'!AP52+'5C1E_LFNO'!AP52+'5C1D_NOMMA'!AP52+'5C1AE_NobleMinds'!AP52+'5C1J_JCFAEast'!AP52+'5C1Q_Advantage'!AP52+'5C1AF_JCFA-Laf'!AP52+'5C1W_Willow'!AP52+'5C1Z_LincolnPrep'!AP52+'5C1R_Iberville'!AP52+'5C1N_Delta'!AP52+'5C1S_LCColPrep'!AP52+'5C1T_Northeast'!AP52+'5C1U_AcadianaRen'!AP52+'5C1I_LAKey'!AP52+'5C1V_LafRen'!AP52+'5C1O_Impact'!AP52+'5C2_LAVCA'!AQ52+'5C1H_Southwest'!AP52+'5C1G_JSClark'!AP52+'5C1Y_GEOPrep'!AP52+'5C1AI_Harmony'!AP52+'5C1AJ_Athlos'!AP52+'5C1AG_Collegiate'!AP52+'5C1M_GEOMidCity'!AP52+'5C1AK_NxtGen'!AP52+'5C1AL_RedRiver'!AP52+'5C1AM_Williams'!AP52+'5C1AN_StLandry'!AP52</f>
        <v>88863</v>
      </c>
      <c r="AR52" s="207">
        <f>'5C1B_DArbonne'!AQ52+'5C1A_Madison'!AQ52+'5C1C_IntlHigh'!AQ52+'5C3_UnvView'!AR52+'5C1F_LCCharter'!AQ52+'5C1E_LFNO'!AQ52+'5C1D_NOMMA'!AQ52+'5C1AE_NobleMinds'!AQ52+'5C1J_JCFAEast'!AQ52+'5C1Q_Advantage'!AQ52+'5C1AF_JCFA-Laf'!AQ52+'5C1W_Willow'!AQ52+'5C1Z_LincolnPrep'!AQ52+'5C1R_Iberville'!AQ52+'5C1N_Delta'!AQ52+'5C1S_LCColPrep'!AQ52+'5C1T_Northeast'!AQ52+'5C1U_AcadianaRen'!AQ52+'5C1I_LAKey'!AQ52+'5C1V_LafRen'!AQ52+'5C1O_Impact'!AQ52+'5C2_LAVCA'!AR52+'5C1H_Southwest'!AQ52+'5C1G_JSClark'!AQ52+'5C1Y_GEOPrep'!AQ52+'5C1AI_Harmony'!AQ52+'5C1AJ_Athlos'!AQ52+'5C1AG_Collegiate'!AQ52+'5C1M_GEOMidCity'!AQ52+'5C1AK_NxtGen'!AQ52+'5C1AL_RedRiver'!AQ52+'5C1AM_Williams'!AQ52+'5C1AN_StLandry'!AQ52</f>
        <v>0</v>
      </c>
      <c r="AS52" s="207">
        <f>'5C1B_DArbonne'!AR52+'5C1A_Madison'!AR52+'5C1C_IntlHigh'!AR52+'5C3_UnvView'!AS52+'5C1F_LCCharter'!AR52+'5C1E_LFNO'!AR52+'5C1D_NOMMA'!AR52+'5C1AE_NobleMinds'!AR52+'5C1J_JCFAEast'!AR52+'5C1Q_Advantage'!AR52+'5C1AF_JCFA-Laf'!AR52+'5C1W_Willow'!AR52+'5C1Z_LincolnPrep'!AR52+'5C1R_Iberville'!AR52+'5C1N_Delta'!AR52+'5C1S_LCColPrep'!AR52+'5C1T_Northeast'!AR52+'5C1U_AcadianaRen'!AR52+'5C1I_LAKey'!AR52+'5C1V_LafRen'!AR52+'5C1O_Impact'!AR52+'5C2_LAVCA'!AS52+'5C1H_Southwest'!AR52+'5C1G_JSClark'!AR52+'5C1Y_GEOPrep'!AR52+'5C1AI_Harmony'!AR52+'5C1AJ_Athlos'!AR52+'5C1AG_Collegiate'!AR52+'5C1M_GEOMidCity'!AR52+'5C1AK_NxtGen'!AR52+'5C1AL_RedRiver'!AR52+'5C1AM_Williams'!AR52+'5C1AN_StLandry'!AR52</f>
        <v>0</v>
      </c>
      <c r="AT52" s="206">
        <f>'5C1B_DArbonne'!AS52+'5C1A_Madison'!AS52+'5C1C_IntlHigh'!AS52+'5C3_UnvView'!AT52+'5C1F_LCCharter'!AS52+'5C1E_LFNO'!AS52+'5C1D_NOMMA'!AS52+'5C1AE_NobleMinds'!AS52+'5C1J_JCFAEast'!AS52+'5C1Q_Advantage'!AS52+'5C1AF_JCFA-Laf'!AS52+'5C1W_Willow'!AS52+'5C1Z_LincolnPrep'!AS52+'5C1R_Iberville'!AS52+'5C1N_Delta'!AS52+'5C1S_LCColPrep'!AS52+'5C1T_Northeast'!AS52+'5C1U_AcadianaRen'!AS52+'5C1I_LAKey'!AS52+'5C1V_LafRen'!AS52+'5C1O_Impact'!AS52+'5C2_LAVCA'!AT52+'5C1H_Southwest'!AS52+'5C1G_JSClark'!AS52+'5C1Y_GEOPrep'!AS52+'5C1AI_Harmony'!AS52+'5C1AJ_Athlos'!AS52+'5C1AG_Collegiate'!AS52+'5C1M_GEOMidCity'!AS52+'5C1AK_NxtGen'!AS52+'5C1AL_RedRiver'!AS52+'5C1AM_Williams'!AS52+'5C1AN_StLandry'!AS52</f>
        <v>17724</v>
      </c>
      <c r="AU52" s="800">
        <f t="shared" si="2"/>
        <v>88863</v>
      </c>
      <c r="AV52" s="801">
        <f t="shared" si="3"/>
        <v>17724</v>
      </c>
      <c r="AW52" s="200">
        <f>'5C1B_DArbonne'!AV52+'5C1A_Madison'!AV52+'5C1C_IntlHigh'!AV52+'5C3_UnvView'!AW52+'5C1F_LCCharter'!AV52+'5C1E_LFNO'!AV52+'5C1D_NOMMA'!AV52+'5C1AE_NobleMinds'!AV52+'5C1J_JCFAEast'!AV52+'5C1Q_Advantage'!AV52+'5C1AF_JCFA-Laf'!AV52+'5C1W_Willow'!AV52+'5C1Z_LincolnPrep'!AV52+'5C1R_Iberville'!AV52+'5C1N_Delta'!AV52+'5C1S_LCColPrep'!AV52+'5C1T_Northeast'!AV52+'5C1U_AcadianaRen'!AV52+'5C1I_LAKey'!AV52+'5C1V_LafRen'!AV52+'5C1O_Impact'!AV52+'5C2_LAVCA'!AW52+'5C1H_Southwest'!AV52+'5C1G_JSClark'!AV52+'5C1Y_GEOPrep'!AV52+'5C1AI_Harmony'!AV52+'5C1AJ_Athlos'!AV52+'5C1AG_Collegiate'!AV52+'5C1M_GEOMidCity'!AV52+'5C1AK_NxtGen'!AV52+'5C1AL_RedRiver'!AV52+'5C1AM_Williams'!AV52+'5C1AN_StLandry'!AV52</f>
        <v>240</v>
      </c>
      <c r="AX52" s="200"/>
      <c r="AY52" s="200">
        <f t="shared" si="4"/>
        <v>240</v>
      </c>
    </row>
    <row r="53" spans="1:51" ht="16.149999999999999" customHeight="1" x14ac:dyDescent="0.2">
      <c r="A53" s="421">
        <v>47</v>
      </c>
      <c r="B53" s="214" t="s">
        <v>51</v>
      </c>
      <c r="C53" s="215">
        <f>'5C1B_DArbonne'!C53+'5C1A_Madison'!C53+'5C1C_IntlHigh'!C53+'5C3_UnvView'!C53+'5C1F_LCCharter'!C53+'5C1E_LFNO'!C53+'5C1D_NOMMA'!C53+'5C1AE_NobleMinds'!C53+'5C1J_JCFAEast'!C53+'5C1Q_Advantage'!C53+'5C1AF_JCFA-Laf'!C53+'5C1W_Willow'!C53+'5C1Z_LincolnPrep'!C53+'5C1R_Iberville'!C53+'5C1N_Delta'!C53+'5C1S_LCColPrep'!C53+'5C1T_Northeast'!C53+'5C1U_AcadianaRen'!C53+'5C1I_LAKey'!C53+'5C1V_LafRen'!C53+'5C1O_Impact'!C53+'5C2_LAVCA'!C53+'5C1H_Southwest'!C53+'5C1G_JSClark'!C53+'5C1Y_GEOPrep'!C53+'5C1AI_Harmony'!C53+'5C1AJ_Athlos'!C53+'5C1AG_Collegiate'!C53+'5C1M_GEOMidCity'!C53+'5C1AK_NxtGen'!C53+'5C1AL_RedRiver'!C53+'5C1AM_Williams'!C53+'5C1AN_StLandry'!C53</f>
        <v>0</v>
      </c>
      <c r="D53" s="216">
        <f>'9_Per Pupil Summary'!H52</f>
        <v>2330.0749870383679</v>
      </c>
      <c r="E53" s="217">
        <f>'5C1B_DArbonne'!E53+'5C1A_Madison'!E53+'5C1C_IntlHigh'!E53+'5C3_UnvView'!E53+'5C1F_LCCharter'!E53+'5C1E_LFNO'!E53+'5C1D_NOMMA'!E53+'5C1AE_NobleMinds'!E53+'5C1J_JCFAEast'!E53+'5C1Q_Advantage'!E53+'5C1AF_JCFA-Laf'!E53+'5C1W_Willow'!E53+'5C1Z_LincolnPrep'!E53+'5C1R_Iberville'!E53+'5C1N_Delta'!E53+'5C1S_LCColPrep'!E53+'5C1T_Northeast'!E53+'5C1U_AcadianaRen'!E53+'5C1I_LAKey'!E53+'5C1V_LafRen'!E53+'5C1O_Impact'!E53+'5C2_LAVCA'!E53+'5C1H_Southwest'!E53+'5C1G_JSClark'!E53+'5C1Y_GEOPrep'!E53+'5C1AI_Harmony'!E53+'5C1AJ_Athlos'!E53+'5C1AG_Collegiate'!E53+'5C1M_GEOMidCity'!E53+'5C1AK_NxtGen'!E53+'5C1AL_RedRiver'!E53+'5C1AM_Williams'!E53+'5C1AN_StLandry'!E53</f>
        <v>0</v>
      </c>
      <c r="F53" s="218">
        <f>'5C1B_DArbonne'!F53+'5C1A_Madison'!F53+'5C1C_IntlHigh'!F53+'5C3_UnvView'!F53+'5C1F_LCCharter'!F53+'5C1E_LFNO'!F53+'5C1D_NOMMA'!F53+'5C1AE_NobleMinds'!F53+'5C1J_JCFAEast'!F53+'5C1Q_Advantage'!F53+'5C1AF_JCFA-Laf'!F53+'5C1W_Willow'!F53+'5C1Z_LincolnPrep'!F53+'5C1R_Iberville'!F53+'5C1N_Delta'!F53+'5C1S_LCColPrep'!F53+'5C1T_Northeast'!F53+'5C1U_AcadianaRen'!F53+'5C1I_LAKey'!F53+'5C1V_LafRen'!F53+'5C1O_Impact'!F53+'5C2_LAVCA'!F53+'5C1H_Southwest'!F53+'5C1G_JSClark'!F53+'5C1Y_GEOPrep'!F53+'5C1AI_Harmony'!F53+'5C1AJ_Athlos'!F53+'5C1AG_Collegiate'!F53+'5C1M_GEOMidCity'!F53+'5C1AK_NxtGen'!F53+'5C1AL_RedRiver'!F53+'5C1AM_Williams'!F53+'5C1AN_StLandry'!F53</f>
        <v>0</v>
      </c>
      <c r="G53" s="216">
        <f>'9_Per Pupil Summary'!I52</f>
        <v>220.82499485745606</v>
      </c>
      <c r="H53" s="217">
        <f>'5C1B_DArbonne'!H53+'5C1A_Madison'!H53+'5C1C_IntlHigh'!H53+'5C3_UnvView'!H53+'5C1F_LCCharter'!H53+'5C1E_LFNO'!H53+'5C1D_NOMMA'!H53+'5C1AE_NobleMinds'!H53+'5C1J_JCFAEast'!H53+'5C1Q_Advantage'!H53+'5C1AF_JCFA-Laf'!H53+'5C1W_Willow'!H53+'5C1Z_LincolnPrep'!H53+'5C1R_Iberville'!H53+'5C1N_Delta'!H53+'5C1S_LCColPrep'!H53+'5C1T_Northeast'!H53+'5C1U_AcadianaRen'!H53+'5C1I_LAKey'!H53+'5C1V_LafRen'!H53+'5C1O_Impact'!H53+'5C2_LAVCA'!H53+'5C1H_Southwest'!H53+'5C1G_JSClark'!H53+'5C1Y_GEOPrep'!H53+'5C1AI_Harmony'!H53+'5C1AJ_Athlos'!H53+'5C1AG_Collegiate'!H53+'5C1M_GEOMidCity'!H53+'5C1AK_NxtGen'!H53+'5C1AL_RedRiver'!H53+'5C1AM_Williams'!H53+'5C1AN_StLandry'!H53</f>
        <v>0</v>
      </c>
      <c r="I53" s="218">
        <f>'5C1B_DArbonne'!I53+'5C1A_Madison'!I53+'5C1C_IntlHigh'!I53+'5C3_UnvView'!I53+'5C1F_LCCharter'!I53+'5C1E_LFNO'!I53+'5C1D_NOMMA'!I53+'5C1AE_NobleMinds'!I53+'5C1J_JCFAEast'!I53+'5C1Q_Advantage'!I53+'5C1AF_JCFA-Laf'!I53+'5C1W_Willow'!I53+'5C1Z_LincolnPrep'!I53+'5C1R_Iberville'!I53+'5C1N_Delta'!I53+'5C1S_LCColPrep'!I53+'5C1T_Northeast'!I53+'5C1U_AcadianaRen'!I53+'5C1I_LAKey'!I53+'5C1V_LafRen'!I53+'5C1O_Impact'!I53+'5C2_LAVCA'!I53+'5C1H_Southwest'!I53+'5C1G_JSClark'!I53+'5C1Y_GEOPrep'!I53+'5C1AI_Harmony'!I53+'5C1AJ_Athlos'!I53+'5C1AG_Collegiate'!I53+'5C1M_GEOMidCity'!I53+'5C1AK_NxtGen'!I53+'5C1AL_RedRiver'!I53+'5C1AM_Williams'!I53+'5C1AN_StLandry'!I53</f>
        <v>0</v>
      </c>
      <c r="J53" s="216">
        <f>'9_Per Pupil Summary'!J52</f>
        <v>60.224998597488018</v>
      </c>
      <c r="K53" s="217">
        <f>'5C1B_DArbonne'!K53+'5C1A_Madison'!K53+'5C1C_IntlHigh'!K53+'5C3_UnvView'!K53+'5C1F_LCCharter'!K53+'5C1E_LFNO'!K53+'5C1D_NOMMA'!K53+'5C1AE_NobleMinds'!K53+'5C1J_JCFAEast'!K53+'5C1Q_Advantage'!K53+'5C1AF_JCFA-Laf'!K53+'5C1W_Willow'!K53+'5C1Z_LincolnPrep'!K53+'5C1R_Iberville'!K53+'5C1N_Delta'!K53+'5C1S_LCColPrep'!K53+'5C1T_Northeast'!K53+'5C1U_AcadianaRen'!K53+'5C1I_LAKey'!K53+'5C1V_LafRen'!K53+'5C1O_Impact'!K53+'5C2_LAVCA'!K53+'5C1H_Southwest'!K53+'5C1G_JSClark'!K53+'5C1Y_GEOPrep'!K53+'5C1AI_Harmony'!K53+'5C1AJ_Athlos'!K53+'5C1AG_Collegiate'!K53+'5C1M_GEOMidCity'!K53+'5C1AK_NxtGen'!K53+'5C1AL_RedRiver'!K53+'5C1AM_Williams'!K53+'5C1AN_StLandry'!K53</f>
        <v>0</v>
      </c>
      <c r="L53" s="218">
        <f>'5C1B_DArbonne'!L53+'5C1A_Madison'!L53+'5C1C_IntlHigh'!L53+'5C3_UnvView'!L53+'5C1F_LCCharter'!L53+'5C1E_LFNO'!L53+'5C1D_NOMMA'!L53+'5C1AE_NobleMinds'!L53+'5C1J_JCFAEast'!L53+'5C1Q_Advantage'!L53+'5C1AF_JCFA-Laf'!L53+'5C1W_Willow'!L53+'5C1Z_LincolnPrep'!L53+'5C1R_Iberville'!L53+'5C1N_Delta'!L53+'5C1S_LCColPrep'!L53+'5C1T_Northeast'!L53+'5C1U_AcadianaRen'!L53+'5C1I_LAKey'!L53+'5C1V_LafRen'!L53+'5C1O_Impact'!L53+'5C2_LAVCA'!L53+'5C1H_Southwest'!L53+'5C1G_JSClark'!L53+'5C1Y_GEOPrep'!L53+'5C1AI_Harmony'!L53+'5C1AJ_Athlos'!L53+'5C1AG_Collegiate'!L53+'5C1M_GEOMidCity'!L53+'5C1AK_NxtGen'!L53+'5C1AL_RedRiver'!L53+'5C1AM_Williams'!L53+'5C1AN_StLandry'!L53</f>
        <v>0</v>
      </c>
      <c r="M53" s="216">
        <f>'9_Per Pupil Summary'!K52</f>
        <v>1505.6249649372005</v>
      </c>
      <c r="N53" s="217">
        <f>'5C1B_DArbonne'!N53+'5C1A_Madison'!N53+'5C1C_IntlHigh'!N53+'5C3_UnvView'!N53+'5C1F_LCCharter'!N53+'5C1E_LFNO'!N53+'5C1D_NOMMA'!N53+'5C1AE_NobleMinds'!N53+'5C1J_JCFAEast'!N53+'5C1Q_Advantage'!N53+'5C1AF_JCFA-Laf'!N53+'5C1W_Willow'!N53+'5C1Z_LincolnPrep'!N53+'5C1R_Iberville'!N53+'5C1N_Delta'!N53+'5C1S_LCColPrep'!N53+'5C1T_Northeast'!N53+'5C1U_AcadianaRen'!N53+'5C1I_LAKey'!N53+'5C1V_LafRen'!N53+'5C1O_Impact'!N53+'5C2_LAVCA'!N53+'5C1H_Southwest'!N53+'5C1G_JSClark'!N53+'5C1Y_GEOPrep'!N53+'5C1AI_Harmony'!N53+'5C1AJ_Athlos'!N53+'5C1AG_Collegiate'!N53+'5C1M_GEOMidCity'!N53+'5C1AK_NxtGen'!N53+'5C1AL_RedRiver'!N53+'5C1AM_Williams'!N53+'5C1AN_StLandry'!N53</f>
        <v>0</v>
      </c>
      <c r="O53" s="218">
        <f>'5C1B_DArbonne'!O53+'5C1A_Madison'!O53+'5C1C_IntlHigh'!O53+'5C3_UnvView'!O53+'5C1F_LCCharter'!O53+'5C1E_LFNO'!O53+'5C1D_NOMMA'!O53+'5C1AE_NobleMinds'!O53+'5C1J_JCFAEast'!O53+'5C1Q_Advantage'!O53+'5C1AF_JCFA-Laf'!O53+'5C1W_Willow'!O53+'5C1Z_LincolnPrep'!O53+'5C1R_Iberville'!O53+'5C1N_Delta'!O53+'5C1S_LCColPrep'!O53+'5C1T_Northeast'!O53+'5C1U_AcadianaRen'!O53+'5C1I_LAKey'!O53+'5C1V_LafRen'!O53+'5C1O_Impact'!O53+'5C2_LAVCA'!O53+'5C1H_Southwest'!O53+'5C1G_JSClark'!O53+'5C1Y_GEOPrep'!O53+'5C1AI_Harmony'!O53+'5C1AJ_Athlos'!O53+'5C1AG_Collegiate'!O53+'5C1M_GEOMidCity'!O53+'5C1AK_NxtGen'!O53+'5C1AL_RedRiver'!O53+'5C1AM_Williams'!O53+'5C1AN_StLandry'!O53</f>
        <v>0</v>
      </c>
      <c r="P53" s="216">
        <f>'9_Per Pupil Summary'!L52</f>
        <v>602.24998597488013</v>
      </c>
      <c r="Q53" s="217">
        <f>'5C1B_DArbonne'!Q53+'5C1A_Madison'!Q53+'5C1C_IntlHigh'!Q53+'5C3_UnvView'!Q53+'5C1F_LCCharter'!Q53+'5C1E_LFNO'!Q53+'5C1D_NOMMA'!Q53+'5C1AE_NobleMinds'!Q53+'5C1J_JCFAEast'!Q53+'5C1Q_Advantage'!Q53+'5C1AF_JCFA-Laf'!Q53+'5C1W_Willow'!Q53+'5C1Z_LincolnPrep'!Q53+'5C1R_Iberville'!Q53+'5C1N_Delta'!Q53+'5C1S_LCColPrep'!Q53+'5C1T_Northeast'!Q53+'5C1U_AcadianaRen'!Q53+'5C1I_LAKey'!Q53+'5C1V_LafRen'!Q53+'5C1O_Impact'!Q53+'5C2_LAVCA'!Q53+'5C1H_Southwest'!Q53+'5C1G_JSClark'!Q53+'5C1Y_GEOPrep'!Q53+'5C1AI_Harmony'!Q53+'5C1AJ_Athlos'!Q53+'5C1AG_Collegiate'!Q53+'5C1M_GEOMidCity'!Q53+'5C1AK_NxtGen'!Q53+'5C1AL_RedRiver'!Q53+'5C1AM_Williams'!Q53+'5C1AN_StLandry'!Q53</f>
        <v>0</v>
      </c>
      <c r="R53" s="219">
        <f>'5C1B_DArbonne'!R53+'5C1A_Madison'!R53+'5C1C_IntlHigh'!R53+'5C3_UnvView'!R53+'5C1F_LCCharter'!R53+'5C1E_LFNO'!R53+'5C1D_NOMMA'!R53+'5C1AE_NobleMinds'!R53+'5C1J_JCFAEast'!R53+'5C1Q_Advantage'!R53+'5C1AF_JCFA-Laf'!R53+'5C1W_Willow'!R53+'5C1Z_LincolnPrep'!R53+'5C1R_Iberville'!R53+'5C1N_Delta'!R53+'5C1S_LCColPrep'!R53+'5C1T_Northeast'!R53+'5C1U_AcadianaRen'!R53+'5C1I_LAKey'!R53+'5C1V_LafRen'!R53+'5C1O_Impact'!R53+'5C2_LAVCA'!R53+'5C1H_Southwest'!R53+'5C1G_JSClark'!R53+'5C1Y_GEOPrep'!R53+'5C1AI_Harmony'!R53+'5C1AJ_Athlos'!R53+'5C1AG_Collegiate'!R53+'5C1M_GEOMidCity'!R53+'5C1AK_NxtGen'!R53+'5C1AL_RedRiver'!R53+'5C1AM_Williams'!R53+'5C1AN_StLandry'!R53</f>
        <v>28813</v>
      </c>
      <c r="S53" s="884">
        <f>'5C3_UnvView'!S53+'5C2_LAVCA'!S53</f>
        <v>3201</v>
      </c>
      <c r="T53" s="216">
        <f>'5C1B_DArbonne'!S53+'5C1A_Madison'!S53+'5C1C_IntlHigh'!S53+'5C3_UnvView'!T53+'5C1F_LCCharter'!S53+'5C1E_LFNO'!S53+'5C1D_NOMMA'!S53+'5C1AE_NobleMinds'!S53+'5C1J_JCFAEast'!S53+'5C1Q_Advantage'!S53+'5C1AF_JCFA-Laf'!S53+'5C1W_Willow'!S53+'5C1Z_LincolnPrep'!S53+'5C1R_Iberville'!S53+'5C1N_Delta'!S53+'5C1S_LCColPrep'!S53+'5C1T_Northeast'!S53+'5C1U_AcadianaRen'!S53+'5C1I_LAKey'!S53+'5C1V_LafRen'!S53+'5C1O_Impact'!S53+'5C2_LAVCA'!T53+'5C1H_Southwest'!S53+'5C1G_JSClark'!S53+'5C1Y_GEOPrep'!S53+'5C1AI_Harmony'!S53+'5C1AJ_Athlos'!S53+'5C1AG_Collegiate'!S53+'5C1M_GEOMidCity'!S53+'5C1AK_NxtGen'!S53+'5C1AL_RedRiver'!S53+'5C1AM_Williams'!S53+'5C1AN_StLandry'!S53</f>
        <v>-14534</v>
      </c>
      <c r="U53" s="216">
        <f>'5C1B_DArbonne'!T53+'5C1A_Madison'!T53+'5C1C_IntlHigh'!T53+'5C3_UnvView'!U53+'5C1F_LCCharter'!T53+'5C1E_LFNO'!T53+'5C1D_NOMMA'!T53+'5C1AE_NobleMinds'!T53+'5C1J_JCFAEast'!T53+'5C1Q_Advantage'!T53+'5C1AF_JCFA-Laf'!T53+'5C1W_Willow'!T53+'5C1Z_LincolnPrep'!T53+'5C1R_Iberville'!T53+'5C1N_Delta'!T53+'5C1S_LCColPrep'!T53+'5C1T_Northeast'!T53+'5C1U_AcadianaRen'!T53+'5C1I_LAKey'!T53+'5C1V_LafRen'!T53+'5C1O_Impact'!T53+'5C2_LAVCA'!U53+'5C1H_Southwest'!T53+'5C1G_JSClark'!T53+'5C1Y_GEOPrep'!T53+'5C1AI_Harmony'!T53+'5C1AJ_Athlos'!T53+'5C1AG_Collegiate'!T53+'5C1M_GEOMidCity'!T53+'5C1AK_NxtGen'!T53+'5C1AL_RedRiver'!T53+'5C1AM_Williams'!T53+'5C1AN_StLandry'!T53</f>
        <v>0</v>
      </c>
      <c r="V53" s="220">
        <f>'5C1B_DArbonne'!U53+'5C1A_Madison'!U53+'5C1C_IntlHigh'!U53+'5C3_UnvView'!V53+'5C1F_LCCharter'!U53+'5C1E_LFNO'!U53+'5C1D_NOMMA'!U53+'5C1AE_NobleMinds'!U53+'5C1J_JCFAEast'!U53+'5C1Q_Advantage'!U53+'5C1AF_JCFA-Laf'!U53+'5C1W_Willow'!U53+'5C1Z_LincolnPrep'!U53+'5C1R_Iberville'!U53+'5C1N_Delta'!U53+'5C1S_LCColPrep'!U53+'5C1T_Northeast'!U53+'5C1U_AcadianaRen'!U53+'5C1I_LAKey'!U53+'5C1V_LafRen'!U53+'5C1O_Impact'!U53+'5C2_LAVCA'!V53+'5C1H_Southwest'!U53+'5C1G_JSClark'!U53+'5C1Y_GEOPrep'!U53+'5C1AI_Harmony'!U53+'5C1AJ_Athlos'!U53+'5C1AG_Collegiate'!U53+'5C1M_GEOMidCity'!U53+'5C1AK_NxtGen'!U53+'5C1AL_RedRiver'!U53+'5C1AM_Williams'!U53+'5C1AN_StLandry'!U53</f>
        <v>0</v>
      </c>
      <c r="W53" s="219">
        <f>'5C1B_DArbonne'!V53+'5C1A_Madison'!V53+'5C1C_IntlHigh'!V53+'5C3_UnvView'!W53+'5C1F_LCCharter'!V53+'5C1E_LFNO'!V53+'5C1D_NOMMA'!V53+'5C1AE_NobleMinds'!V53+'5C1J_JCFAEast'!V53+'5C1Q_Advantage'!V53+'5C1AF_JCFA-Laf'!V53+'5C1W_Willow'!V53+'5C1Z_LincolnPrep'!V53+'5C1R_Iberville'!V53+'5C1N_Delta'!V53+'5C1S_LCColPrep'!V53+'5C1T_Northeast'!V53+'5C1U_AcadianaRen'!V53+'5C1I_LAKey'!V53+'5C1V_LafRen'!V53+'5C1O_Impact'!V53+'5C2_LAVCA'!W53+'5C1H_Southwest'!V53+'5C1G_JSClark'!V53+'5C1Y_GEOPrep'!V53+'5C1AI_Harmony'!V53+'5C1AJ_Athlos'!V53+'5C1AG_Collegiate'!V53+'5C1M_GEOMidCity'!V53+'5C1AK_NxtGen'!V53+'5C1AL_RedRiver'!V53+'5C1AM_Williams'!V53+'5C1AN_StLandry'!V53</f>
        <v>0</v>
      </c>
      <c r="X53" s="217">
        <f>'5C1B_DArbonne'!W53+'5C1A_Madison'!W53+'5C1C_IntlHigh'!W53+'5C3_UnvView'!X53+'5C1F_LCCharter'!W53+'5C1E_LFNO'!W53+'5C1D_NOMMA'!W53+'5C1AE_NobleMinds'!W53+'5C1J_JCFAEast'!W53+'5C1Q_Advantage'!W53+'5C1AF_JCFA-Laf'!W53+'5C1W_Willow'!W53+'5C1Z_LincolnPrep'!W53+'5C1R_Iberville'!W53+'5C1N_Delta'!W53+'5C1S_LCColPrep'!W53+'5C1T_Northeast'!W53+'5C1U_AcadianaRen'!W53+'5C1I_LAKey'!W53+'5C1V_LafRen'!W53+'5C1O_Impact'!W53+'5C2_LAVCA'!X53+'5C1H_Southwest'!W53+'5C1G_JSClark'!W53+'5C1Y_GEOPrep'!W53+'5C1AI_Harmony'!W53+'5C1AJ_Athlos'!W53+'5C1AG_Collegiate'!W53+'5C1M_GEOMidCity'!W53+'5C1AK_NxtGen'!W53+'5C1AL_RedRiver'!W53+'5C1AM_Williams'!W53+'5C1AN_StLandry'!W53</f>
        <v>0</v>
      </c>
      <c r="Y53" s="219">
        <f>'5C1B_DArbonne'!X53+'5C1A_Madison'!X53+'5C1C_IntlHigh'!X53+'5C3_UnvView'!Y53+'5C1F_LCCharter'!X53+'5C1E_LFNO'!X53+'5C1D_NOMMA'!X53+'5C1AE_NobleMinds'!X53+'5C1J_JCFAEast'!X53+'5C1Q_Advantage'!X53+'5C1AF_JCFA-Laf'!X53+'5C1W_Willow'!X53+'5C1Z_LincolnPrep'!X53+'5C1R_Iberville'!X53+'5C1N_Delta'!X53+'5C1S_LCColPrep'!X53+'5C1T_Northeast'!X53+'5C1U_AcadianaRen'!X53+'5C1I_LAKey'!X53+'5C1V_LafRen'!X53+'5C1O_Impact'!X53+'5C2_LAVCA'!Y53+'5C1H_Southwest'!X53+'5C1G_JSClark'!X53+'5C1Y_GEOPrep'!X53+'5C1AI_Harmony'!X53+'5C1AJ_Athlos'!X53+'5C1AG_Collegiate'!X53+'5C1M_GEOMidCity'!X53+'5C1AK_NxtGen'!X53+'5C1AL_RedRiver'!X53+'5C1AM_Williams'!X53+'5C1AN_StLandry'!X53</f>
        <v>0</v>
      </c>
      <c r="Z53" s="216">
        <f>'5C1B_DArbonne'!Y53+'5C1A_Madison'!Y53+'5C1C_IntlHigh'!Y53+'5C3_UnvView'!Z53+'5C1F_LCCharter'!Y53+'5C1E_LFNO'!Y53+'5C1D_NOMMA'!Y53+'5C1AE_NobleMinds'!Y53+'5C1J_JCFAEast'!Y53+'5C1Q_Advantage'!Y53+'5C1AF_JCFA-Laf'!Y53+'5C1W_Willow'!Y53+'5C1Z_LincolnPrep'!Y53+'5C1R_Iberville'!Y53+'5C1N_Delta'!Y53+'5C1S_LCColPrep'!Y53+'5C1T_Northeast'!Y53+'5C1U_AcadianaRen'!Y53+'5C1I_LAKey'!Y53+'5C1V_LafRen'!Y53+'5C1O_Impact'!Y53+'5C2_LAVCA'!Z53+'5C1H_Southwest'!Y53+'5C1G_JSClark'!Y53+'5C1Y_GEOPrep'!Y53+'5C1AI_Harmony'!Y53+'5C1AJ_Athlos'!Y53+'5C1AG_Collegiate'!Y53+'5C1M_GEOMidCity'!Y53+'5C1AK_NxtGen'!Y53+'5C1AL_RedRiver'!Y53+'5C1AM_Williams'!Y53+'5C1AN_StLandry'!Y53</f>
        <v>0</v>
      </c>
      <c r="AA53" s="219">
        <f>'5C1B_DArbonne'!Z53+'5C1A_Madison'!Z53+'5C1C_IntlHigh'!Z53+'5C3_UnvView'!AA53+'5C1F_LCCharter'!Z53+'5C1E_LFNO'!Z53+'5C1D_NOMMA'!Z53+'5C1AE_NobleMinds'!Z53+'5C1J_JCFAEast'!Z53+'5C1Q_Advantage'!Z53+'5C1AF_JCFA-Laf'!Z53+'5C1W_Willow'!Z53+'5C1Z_LincolnPrep'!Z53+'5C1R_Iberville'!Z53+'5C1N_Delta'!Z53+'5C1S_LCColPrep'!Z53+'5C1T_Northeast'!Z53+'5C1U_AcadianaRen'!Z53+'5C1I_LAKey'!Z53+'5C1V_LafRen'!Z53+'5C1O_Impact'!Z53+'5C2_LAVCA'!AA53+'5C1H_Southwest'!Z53+'5C1G_JSClark'!Z53+'5C1Y_GEOPrep'!Z53+'5C1AI_Harmony'!Z53+'5C1AJ_Athlos'!Z53+'5C1AG_Collegiate'!Z53+'5C1M_GEOMidCity'!Z53+'5C1AK_NxtGen'!Z53+'5C1AL_RedRiver'!Z53+'5C1AM_Williams'!Z53+'5C1AN_StLandry'!Z53</f>
        <v>0</v>
      </c>
      <c r="AB53" s="216">
        <f>'5C1B_DArbonne'!AA53+'5C1A_Madison'!AA53+'5C1C_IntlHigh'!AA53+'5C3_UnvView'!AB53+'5C1F_LCCharter'!AA53+'5C1E_LFNO'!AA53+'5C1D_NOMMA'!AA53+'5C1AE_NobleMinds'!AA53+'5C1J_JCFAEast'!AA53+'5C1Q_Advantage'!AA53+'5C1AF_JCFA-Laf'!AA53+'5C1W_Willow'!AA53+'5C1Z_LincolnPrep'!AA53+'5C1R_Iberville'!AA53+'5C1N_Delta'!AA53+'5C1S_LCColPrep'!AA53+'5C1T_Northeast'!AA53+'5C1U_AcadianaRen'!AA53+'5C1I_LAKey'!AA53+'5C1V_LafRen'!AA53+'5C1O_Impact'!AA53+'5C2_LAVCA'!AB53+'5C1H_Southwest'!AA53+'5C1G_JSClark'!AA53+'5C1Y_GEOPrep'!AA53+'5C1AI_Harmony'!AA53+'5C1AJ_Athlos'!AA53+'5C1AG_Collegiate'!AA53+'5C1M_GEOMidCity'!AA53+'5C1AK_NxtGen'!AA53+'5C1AL_RedRiver'!AA53+'5C1AM_Williams'!AA53+'5C1AN_StLandry'!AA53</f>
        <v>0</v>
      </c>
      <c r="AC53" s="216">
        <f>'5C1B_DArbonne'!AB53+'5C1A_Madison'!AB53+'5C1C_IntlHigh'!AB53+'5C3_UnvView'!AC53+'5C1F_LCCharter'!AB53+'5C1E_LFNO'!AB53+'5C1D_NOMMA'!AB53+'5C1AE_NobleMinds'!AB53+'5C1J_JCFAEast'!AB53+'5C1Q_Advantage'!AB53+'5C1AF_JCFA-Laf'!AB53+'5C1W_Willow'!AB53+'5C1Z_LincolnPrep'!AB53+'5C1R_Iberville'!AB53+'5C1N_Delta'!AB53+'5C1S_LCColPrep'!AB53+'5C1T_Northeast'!AB53+'5C1U_AcadianaRen'!AB53+'5C1I_LAKey'!AB53+'5C1V_LafRen'!AB53+'5C1O_Impact'!AB53+'5C2_LAVCA'!AC53+'5C1H_Southwest'!AB53+'5C1G_JSClark'!AB53+'5C1Y_GEOPrep'!AB53+'5C1AI_Harmony'!AB53+'5C1AJ_Athlos'!AB53+'5C1AG_Collegiate'!AB53+'5C1M_GEOMidCity'!AB53+'5C1AK_NxtGen'!AB53+'5C1AL_RedRiver'!AB53+'5C1AM_Williams'!AB53+'5C1AN_StLandry'!AB53</f>
        <v>0</v>
      </c>
      <c r="AD53" s="219">
        <f>'5C1B_DArbonne'!AC53+'5C1A_Madison'!AC53+'5C1C_IntlHigh'!AC53+'5C3_UnvView'!AD53+'5C1F_LCCharter'!AC53+'5C1E_LFNO'!AC53+'5C1D_NOMMA'!AC53+'5C1AE_NobleMinds'!AC53+'5C1J_JCFAEast'!AC53+'5C1Q_Advantage'!AC53+'5C1AF_JCFA-Laf'!AC53+'5C1W_Willow'!AC53+'5C1Z_LincolnPrep'!AC53+'5C1R_Iberville'!AC53+'5C1N_Delta'!AC53+'5C1S_LCColPrep'!AC53+'5C1T_Northeast'!AC53+'5C1U_AcadianaRen'!AC53+'5C1I_LAKey'!AC53+'5C1V_LafRen'!AC53+'5C1O_Impact'!AC53+'5C2_LAVCA'!AD53+'5C1H_Southwest'!AC53+'5C1G_JSClark'!AC53+'5C1Y_GEOPrep'!AC53+'5C1AI_Harmony'!AC53+'5C1AJ_Athlos'!AC53+'5C1AG_Collegiate'!AC53+'5C1M_GEOMidCity'!AC53+'5C1AK_NxtGen'!AC53+'5C1AL_RedRiver'!AC53+'5C1AM_Williams'!AC53+'5C1AN_StLandry'!AC53</f>
        <v>0</v>
      </c>
      <c r="AE53" s="222">
        <f>'5C1B_DArbonne'!AD53+'5C1A_Madison'!AD53+'5C1C_IntlHigh'!AD53+'5C3_UnvView'!AE53+'5C1F_LCCharter'!AD53+'5C1E_LFNO'!AD53+'5C1D_NOMMA'!AD53+'5C1AE_NobleMinds'!AD53+'5C1J_JCFAEast'!AD53+'5C1Q_Advantage'!AD53+'5C1AF_JCFA-Laf'!AD53+'5C1W_Willow'!AD53+'5C1Z_LincolnPrep'!AD53+'5C1R_Iberville'!AD53+'5C1N_Delta'!AD53+'5C1S_LCColPrep'!AD53+'5C1T_Northeast'!AD53+'5C1U_AcadianaRen'!AD53+'5C1I_LAKey'!AD53+'5C1V_LafRen'!AD53+'5C1O_Impact'!AD53+'5C2_LAVCA'!AE53+'5C1H_Southwest'!AD53+'5C1G_JSClark'!AD53+'5C1Y_GEOPrep'!AD53+'5C1AI_Harmony'!AD53+'5C1AJ_Athlos'!AD53+'5C1AG_Collegiate'!AD53+'5C1M_GEOMidCity'!AD53+'5C1AK_NxtGen'!AD53+'5C1AL_RedRiver'!AD53+'5C1AM_Williams'!AD53+'5C1AN_StLandry'!AD53</f>
        <v>0</v>
      </c>
      <c r="AF53" s="223">
        <f>'9_Per Pupil Summary'!N52</f>
        <v>15723</v>
      </c>
      <c r="AG53" s="224">
        <f>'5C1B_DArbonne'!AF53+'5C1A_Madison'!AF53+'5C1C_IntlHigh'!AF53+'5C3_UnvView'!AG53+'5C1F_LCCharter'!AF53+'5C1E_LFNO'!AF53+'5C1D_NOMMA'!AF53+'5C1AE_NobleMinds'!AF53+'5C1J_JCFAEast'!AF53+'5C1Q_Advantage'!AF53+'5C1AF_JCFA-Laf'!AF53+'5C1W_Willow'!AF53+'5C1Z_LincolnPrep'!AF53+'5C1R_Iberville'!AF53+'5C1N_Delta'!AF53+'5C1S_LCColPrep'!AF53+'5C1T_Northeast'!AF53+'5C1U_AcadianaRen'!AF53+'5C1I_LAKey'!AF53+'5C1V_LafRen'!AF53+'5C1O_Impact'!AF53+'5C2_LAVCA'!AG53+'5C1H_Southwest'!AF53+'5C1G_JSClark'!AF53+'5C1Y_GEOPrep'!AF53+'5C1AI_Harmony'!AF53+'5C1AJ_Athlos'!AF53+'5C1AG_Collegiate'!AF53+'5C1M_GEOMidCity'!AF53+'5C1AK_NxtGen'!AF53+'5C1AL_RedRiver'!AF53+'5C1AM_Williams'!AF53+'5C1AN_StLandry'!AF53</f>
        <v>0</v>
      </c>
      <c r="AH53" s="215">
        <f>'5C1B_DArbonne'!AG53+'5C1A_Madison'!AG53+'5C1C_IntlHigh'!AG53+'5C3_UnvView'!AH53+'5C1F_LCCharter'!AG53+'5C1E_LFNO'!AG53+'5C1D_NOMMA'!AG53+'5C1AE_NobleMinds'!AG53+'5C1J_JCFAEast'!AG53+'5C1Q_Advantage'!AG53+'5C1AF_JCFA-Laf'!AG53+'5C1W_Willow'!AG53+'5C1Z_LincolnPrep'!AG53+'5C1R_Iberville'!AG53+'5C1N_Delta'!AG53+'5C1S_LCColPrep'!AG53+'5C1T_Northeast'!AG53+'5C1U_AcadianaRen'!AG53+'5C1I_LAKey'!AG53+'5C1V_LafRen'!AG53+'5C1O_Impact'!AG53+'5C2_LAVCA'!AH53+'5C1H_Southwest'!AG53+'5C1G_JSClark'!AG53+'5C1Y_GEOPrep'!AG53+'5C1AI_Harmony'!AG53+'5C1AJ_Athlos'!AG53+'5C1AG_Collegiate'!AG53+'5C1M_GEOMidCity'!AG53+'5C1AK_NxtGen'!AG53+'5C1AL_RedRiver'!AG53+'5C1AM_Williams'!AG53+'5C1AN_StLandry'!AG53</f>
        <v>0</v>
      </c>
      <c r="AI53" s="223">
        <f>'5C1B_DArbonne'!AH53+'5C1A_Madison'!AH53+'5C1C_IntlHigh'!AH53+'5C3_UnvView'!AI53+'5C1F_LCCharter'!AH53+'5C1E_LFNO'!AH53+'5C1D_NOMMA'!AH53+'5C1AE_NobleMinds'!AH53+'5C1J_JCFAEast'!AH53+'5C1Q_Advantage'!AH53+'5C1AF_JCFA-Laf'!AH53+'5C1W_Willow'!AH53+'5C1Z_LincolnPrep'!AH53+'5C1R_Iberville'!AH53+'5C1N_Delta'!AH53+'5C1S_LCColPrep'!AH53+'5C1T_Northeast'!AH53+'5C1U_AcadianaRen'!AH53+'5C1I_LAKey'!AH53+'5C1V_LafRen'!AH53+'5C1O_Impact'!AH53+'5C2_LAVCA'!AI53+'5C1H_Southwest'!AH53+'5C1G_JSClark'!AH53+'5C1Y_GEOPrep'!AH53+'5C1AI_Harmony'!AH53+'5C1AJ_Athlos'!AH53+'5C1AG_Collegiate'!AH53+'5C1M_GEOMidCity'!AH53+'5C1AK_NxtGen'!AH53+'5C1AL_RedRiver'!AH53+'5C1AM_Williams'!AH53+'5C1AN_StLandry'!AH53</f>
        <v>0</v>
      </c>
      <c r="AJ53" s="215">
        <f>'5C1B_DArbonne'!AI53+'5C1A_Madison'!AI53+'5C1C_IntlHigh'!AI53+'5C3_UnvView'!AJ53+'5C1F_LCCharter'!AI53+'5C1E_LFNO'!AI53+'5C1D_NOMMA'!AI53+'5C1AE_NobleMinds'!AI53+'5C1J_JCFAEast'!AI53+'5C1Q_Advantage'!AI53+'5C1AF_JCFA-Laf'!AI53+'5C1W_Willow'!AI53+'5C1Z_LincolnPrep'!AI53+'5C1R_Iberville'!AI53+'5C1N_Delta'!AI53+'5C1S_LCColPrep'!AI53+'5C1T_Northeast'!AI53+'5C1U_AcadianaRen'!AI53+'5C1I_LAKey'!AI53+'5C1V_LafRen'!AI53+'5C1O_Impact'!AI53+'5C2_LAVCA'!AJ53+'5C1H_Southwest'!AI53+'5C1G_JSClark'!AI53+'5C1Y_GEOPrep'!AI53+'5C1AI_Harmony'!AI53+'5C1AJ_Athlos'!AI53+'5C1AG_Collegiate'!AI53+'5C1M_GEOMidCity'!AI53+'5C1AK_NxtGen'!AI53+'5C1AL_RedRiver'!AI53+'5C1AM_Williams'!AI53+'5C1AN_StLandry'!AI53</f>
        <v>0</v>
      </c>
      <c r="AK53" s="225">
        <f>'5C1B_DArbonne'!AJ53+'5C1A_Madison'!AJ53+'5C1C_IntlHigh'!AJ53+'5C3_UnvView'!AK53+'5C1F_LCCharter'!AJ53+'5C1E_LFNO'!AJ53+'5C1D_NOMMA'!AJ53+'5C1AE_NobleMinds'!AJ53+'5C1J_JCFAEast'!AJ53+'5C1Q_Advantage'!AJ53+'5C1AF_JCFA-Laf'!AJ53+'5C1W_Willow'!AJ53+'5C1Z_LincolnPrep'!AJ53+'5C1R_Iberville'!AJ53+'5C1N_Delta'!AJ53+'5C1S_LCColPrep'!AJ53+'5C1T_Northeast'!AJ53+'5C1U_AcadianaRen'!AJ53+'5C1I_LAKey'!AJ53+'5C1V_LafRen'!AJ53+'5C1O_Impact'!AJ53+'5C2_LAVCA'!AK53+'5C1H_Southwest'!AJ53+'5C1G_JSClark'!AJ53+'5C1Y_GEOPrep'!AJ53+'5C1AI_Harmony'!AJ53+'5C1AJ_Athlos'!AJ53+'5C1AG_Collegiate'!AJ53+'5C1M_GEOMidCity'!AJ53+'5C1AK_NxtGen'!AJ53+'5C1AL_RedRiver'!AJ53+'5C1AM_Williams'!AJ53+'5C1AN_StLandry'!AJ53</f>
        <v>0</v>
      </c>
      <c r="AL53" s="226">
        <f>'5C1B_DArbonne'!AK53+'5C1A_Madison'!AK53+'5C1C_IntlHigh'!AK53+'5C3_UnvView'!AL53+'5C1F_LCCharter'!AK53+'5C1E_LFNO'!AK53+'5C1D_NOMMA'!AK53+'5C1AE_NobleMinds'!AK53+'5C1J_JCFAEast'!AK53+'5C1Q_Advantage'!AK53+'5C1AF_JCFA-Laf'!AK53+'5C1W_Willow'!AK53+'5C1Z_LincolnPrep'!AK53+'5C1R_Iberville'!AK53+'5C1N_Delta'!AK53+'5C1S_LCColPrep'!AK53+'5C1T_Northeast'!AK53+'5C1U_AcadianaRen'!AK53+'5C1I_LAKey'!AK53+'5C1V_LafRen'!AK53+'5C1O_Impact'!AK53+'5C2_LAVCA'!AL53+'5C1H_Southwest'!AK53+'5C1G_JSClark'!AK53+'5C1Y_GEOPrep'!AK53+'5C1AI_Harmony'!AK53+'5C1AJ_Athlos'!AK53+'5C1AG_Collegiate'!AK53+'5C1M_GEOMidCity'!AK53+'5C1AK_NxtGen'!AK53+'5C1AL_RedRiver'!AK53+'5C1AM_Williams'!AK53+'5C1AN_StLandry'!AK53</f>
        <v>0</v>
      </c>
      <c r="AM53" s="224">
        <f>'5C1B_DArbonne'!AL53+'5C1A_Madison'!AL53+'5C1C_IntlHigh'!AL53+'5C3_UnvView'!AM53+'5C1F_LCCharter'!AL53+'5C1E_LFNO'!AL53+'5C1D_NOMMA'!AL53+'5C1AE_NobleMinds'!AL53+'5C1J_JCFAEast'!AL53+'5C1Q_Advantage'!AL53+'5C1AF_JCFA-Laf'!AL53+'5C1W_Willow'!AL53+'5C1Z_LincolnPrep'!AL53+'5C1R_Iberville'!AL53+'5C1N_Delta'!AL53+'5C1S_LCColPrep'!AL53+'5C1T_Northeast'!AL53+'5C1U_AcadianaRen'!AL53+'5C1I_LAKey'!AL53+'5C1V_LafRen'!AL53+'5C1O_Impact'!AL53+'5C2_LAVCA'!AM53+'5C1H_Southwest'!AL53+'5C1G_JSClark'!AL53+'5C1Y_GEOPrep'!AL53+'5C1AI_Harmony'!AL53+'5C1AJ_Athlos'!AL53+'5C1AG_Collegiate'!AL53+'5C1M_GEOMidCity'!AL53+'5C1AK_NxtGen'!AL53+'5C1AL_RedRiver'!AL53+'5C1AM_Williams'!AL53+'5C1AN_StLandry'!AL53</f>
        <v>77829</v>
      </c>
      <c r="AN53" s="227">
        <f>'5C1B_DArbonne'!AM53+'5C1A_Madison'!AM53+'5C1C_IntlHigh'!AM53+'5C3_UnvView'!AN53+'5C1F_LCCharter'!AM53+'5C1E_LFNO'!AM53+'5C1D_NOMMA'!AM53+'5C1AE_NobleMinds'!AM53+'5C1J_JCFAEast'!AM53+'5C1Q_Advantage'!AM53+'5C1AF_JCFA-Laf'!AM53+'5C1W_Willow'!AM53+'5C1Z_LincolnPrep'!AM53+'5C1R_Iberville'!AM53+'5C1N_Delta'!AM53+'5C1S_LCColPrep'!AM53+'5C1T_Northeast'!AM53+'5C1U_AcadianaRen'!AM53+'5C1I_LAKey'!AM53+'5C1V_LafRen'!AM53+'5C1O_Impact'!AM53+'5C2_LAVCA'!AN53+'5C1H_Southwest'!AM53+'5C1G_JSClark'!AM53+'5C1Y_GEOPrep'!AM53+'5C1AI_Harmony'!AM53+'5C1AJ_Athlos'!AM53+'5C1AG_Collegiate'!AM53+'5C1M_GEOMidCity'!AM53+'5C1AK_NxtGen'!AM53+'5C1AL_RedRiver'!AM53+'5C1AM_Williams'!AM53+'5C1AN_StLandry'!AM53</f>
        <v>-195</v>
      </c>
      <c r="AO53" s="224">
        <f>'5C1B_DArbonne'!AN53+'5C1A_Madison'!AN53+'5C1C_IntlHigh'!AN53+'5C3_UnvView'!AO53+'5C1F_LCCharter'!AN53+'5C1E_LFNO'!AN53+'5C1D_NOMMA'!AN53+'5C1AE_NobleMinds'!AN53+'5C1J_JCFAEast'!AN53+'5C1Q_Advantage'!AN53+'5C1AF_JCFA-Laf'!AN53+'5C1W_Willow'!AN53+'5C1Z_LincolnPrep'!AN53+'5C1R_Iberville'!AN53+'5C1N_Delta'!AN53+'5C1S_LCColPrep'!AN53+'5C1T_Northeast'!AN53+'5C1U_AcadianaRen'!AN53+'5C1I_LAKey'!AN53+'5C1V_LafRen'!AN53+'5C1O_Impact'!AN53+'5C2_LAVCA'!AO53+'5C1H_Southwest'!AN53+'5C1G_JSClark'!AN53+'5C1Y_GEOPrep'!AN53+'5C1AI_Harmony'!AN53+'5C1AJ_Athlos'!AN53+'5C1AG_Collegiate'!AN53+'5C1M_GEOMidCity'!AN53+'5C1AK_NxtGen'!AN53+'5C1AL_RedRiver'!AN53+'5C1AM_Williams'!AN53+'5C1AN_StLandry'!AN53</f>
        <v>0</v>
      </c>
      <c r="AP53" s="225">
        <f>'5C1B_DArbonne'!AO53+'5C1A_Madison'!AO53+'5C1C_IntlHigh'!AO53+'5C3_UnvView'!AP53+'5C1F_LCCharter'!AO53+'5C1E_LFNO'!AO53+'5C1D_NOMMA'!AO53+'5C1AE_NobleMinds'!AO53+'5C1J_JCFAEast'!AO53+'5C1Q_Advantage'!AO53+'5C1AF_JCFA-Laf'!AO53+'5C1W_Willow'!AO53+'5C1Z_LincolnPrep'!AO53+'5C1R_Iberville'!AO53+'5C1N_Delta'!AO53+'5C1S_LCColPrep'!AO53+'5C1T_Northeast'!AO53+'5C1U_AcadianaRen'!AO53+'5C1I_LAKey'!AO53+'5C1V_LafRen'!AO53+'5C1O_Impact'!AO53+'5C2_LAVCA'!AP53+'5C1H_Southwest'!AO53+'5C1G_JSClark'!AO53+'5C1Y_GEOPrep'!AO53+'5C1AI_Harmony'!AO53+'5C1AJ_Athlos'!AO53+'5C1AG_Collegiate'!AO53+'5C1M_GEOMidCity'!AO53+'5C1AK_NxtGen'!AO53+'5C1AL_RedRiver'!AO53+'5C1AM_Williams'!AO53+'5C1AN_StLandry'!AO53</f>
        <v>0</v>
      </c>
      <c r="AQ53" s="224">
        <f>'5C1B_DArbonne'!AP53+'5C1A_Madison'!AP53+'5C1C_IntlHigh'!AP53+'5C3_UnvView'!AQ53+'5C1F_LCCharter'!AP53+'5C1E_LFNO'!AP53+'5C1D_NOMMA'!AP53+'5C1AE_NobleMinds'!AP53+'5C1J_JCFAEast'!AP53+'5C1Q_Advantage'!AP53+'5C1AF_JCFA-Laf'!AP53+'5C1W_Willow'!AP53+'5C1Z_LincolnPrep'!AP53+'5C1R_Iberville'!AP53+'5C1N_Delta'!AP53+'5C1S_LCColPrep'!AP53+'5C1T_Northeast'!AP53+'5C1U_AcadianaRen'!AP53+'5C1I_LAKey'!AP53+'5C1V_LafRen'!AP53+'5C1O_Impact'!AP53+'5C2_LAVCA'!AQ53+'5C1H_Southwest'!AP53+'5C1G_JSClark'!AP53+'5C1Y_GEOPrep'!AP53+'5C1AI_Harmony'!AP53+'5C1AJ_Athlos'!AP53+'5C1AG_Collegiate'!AP53+'5C1M_GEOMidCity'!AP53+'5C1AK_NxtGen'!AP53+'5C1AL_RedRiver'!AP53+'5C1AM_Williams'!AP53+'5C1AN_StLandry'!AP53</f>
        <v>77634</v>
      </c>
      <c r="AR53" s="225">
        <f>'5C1B_DArbonne'!AQ53+'5C1A_Madison'!AQ53+'5C1C_IntlHigh'!AQ53+'5C3_UnvView'!AR53+'5C1F_LCCharter'!AQ53+'5C1E_LFNO'!AQ53+'5C1D_NOMMA'!AQ53+'5C1AE_NobleMinds'!AQ53+'5C1J_JCFAEast'!AQ53+'5C1Q_Advantage'!AQ53+'5C1AF_JCFA-Laf'!AQ53+'5C1W_Willow'!AQ53+'5C1Z_LincolnPrep'!AQ53+'5C1R_Iberville'!AQ53+'5C1N_Delta'!AQ53+'5C1S_LCColPrep'!AQ53+'5C1T_Northeast'!AQ53+'5C1U_AcadianaRen'!AQ53+'5C1I_LAKey'!AQ53+'5C1V_LafRen'!AQ53+'5C1O_Impact'!AQ53+'5C2_LAVCA'!AR53+'5C1H_Southwest'!AQ53+'5C1G_JSClark'!AQ53+'5C1Y_GEOPrep'!AQ53+'5C1AI_Harmony'!AQ53+'5C1AJ_Athlos'!AQ53+'5C1AG_Collegiate'!AQ53+'5C1M_GEOMidCity'!AQ53+'5C1AK_NxtGen'!AQ53+'5C1AL_RedRiver'!AQ53+'5C1AM_Williams'!AQ53+'5C1AN_StLandry'!AQ53</f>
        <v>0</v>
      </c>
      <c r="AS53" s="225">
        <f>'5C1B_DArbonne'!AR53+'5C1A_Madison'!AR53+'5C1C_IntlHigh'!AR53+'5C3_UnvView'!AS53+'5C1F_LCCharter'!AR53+'5C1E_LFNO'!AR53+'5C1D_NOMMA'!AR53+'5C1AE_NobleMinds'!AR53+'5C1J_JCFAEast'!AR53+'5C1Q_Advantage'!AR53+'5C1AF_JCFA-Laf'!AR53+'5C1W_Willow'!AR53+'5C1Z_LincolnPrep'!AR53+'5C1R_Iberville'!AR53+'5C1N_Delta'!AR53+'5C1S_LCColPrep'!AR53+'5C1T_Northeast'!AR53+'5C1U_AcadianaRen'!AR53+'5C1I_LAKey'!AR53+'5C1V_LafRen'!AR53+'5C1O_Impact'!AR53+'5C2_LAVCA'!AS53+'5C1H_Southwest'!AR53+'5C1G_JSClark'!AR53+'5C1Y_GEOPrep'!AR53+'5C1AI_Harmony'!AR53+'5C1AJ_Athlos'!AR53+'5C1AG_Collegiate'!AR53+'5C1M_GEOMidCity'!AR53+'5C1AK_NxtGen'!AR53+'5C1AL_RedRiver'!AR53+'5C1AM_Williams'!AR53+'5C1AN_StLandry'!AR53</f>
        <v>0</v>
      </c>
      <c r="AT53" s="224">
        <f>'5C1B_DArbonne'!AS53+'5C1A_Madison'!AS53+'5C1C_IntlHigh'!AS53+'5C3_UnvView'!AT53+'5C1F_LCCharter'!AS53+'5C1E_LFNO'!AS53+'5C1D_NOMMA'!AS53+'5C1AE_NobleMinds'!AS53+'5C1J_JCFAEast'!AS53+'5C1Q_Advantage'!AS53+'5C1AF_JCFA-Laf'!AS53+'5C1W_Willow'!AS53+'5C1Z_LincolnPrep'!AS53+'5C1R_Iberville'!AS53+'5C1N_Delta'!AS53+'5C1S_LCColPrep'!AS53+'5C1T_Northeast'!AS53+'5C1U_AcadianaRen'!AS53+'5C1I_LAKey'!AS53+'5C1V_LafRen'!AS53+'5C1O_Impact'!AS53+'5C2_LAVCA'!AT53+'5C1H_Southwest'!AS53+'5C1G_JSClark'!AS53+'5C1Y_GEOPrep'!AS53+'5C1AI_Harmony'!AS53+'5C1AJ_Athlos'!AS53+'5C1AG_Collegiate'!AS53+'5C1M_GEOMidCity'!AS53+'5C1AK_NxtGen'!AS53+'5C1AL_RedRiver'!AS53+'5C1AM_Williams'!AS53+'5C1AN_StLandry'!AS53</f>
        <v>-6129</v>
      </c>
      <c r="AU53" s="802">
        <f t="shared" si="2"/>
        <v>77634</v>
      </c>
      <c r="AV53" s="803">
        <f t="shared" si="3"/>
        <v>-6129</v>
      </c>
      <c r="AW53" s="217">
        <f>'5C1B_DArbonne'!AV53+'5C1A_Madison'!AV53+'5C1C_IntlHigh'!AV53+'5C3_UnvView'!AW53+'5C1F_LCCharter'!AV53+'5C1E_LFNO'!AV53+'5C1D_NOMMA'!AV53+'5C1AE_NobleMinds'!AV53+'5C1J_JCFAEast'!AV53+'5C1Q_Advantage'!AV53+'5C1AF_JCFA-Laf'!AV53+'5C1W_Willow'!AV53+'5C1Z_LincolnPrep'!AV53+'5C1R_Iberville'!AV53+'5C1N_Delta'!AV53+'5C1S_LCColPrep'!AV53+'5C1T_Northeast'!AV53+'5C1U_AcadianaRen'!AV53+'5C1I_LAKey'!AV53+'5C1V_LafRen'!AV53+'5C1O_Impact'!AV53+'5C2_LAVCA'!AW53+'5C1H_Southwest'!AV53+'5C1G_JSClark'!AV53+'5C1Y_GEOPrep'!AV53+'5C1AI_Harmony'!AV53+'5C1AJ_Athlos'!AV53+'5C1AG_Collegiate'!AV53+'5C1M_GEOMidCity'!AV53+'5C1AK_NxtGen'!AV53+'5C1AL_RedRiver'!AV53+'5C1AM_Williams'!AV53+'5C1AN_StLandry'!AV53</f>
        <v>195</v>
      </c>
      <c r="AX53" s="217"/>
      <c r="AY53" s="217">
        <f t="shared" si="4"/>
        <v>195</v>
      </c>
    </row>
    <row r="54" spans="1:51" ht="16.149999999999999" customHeight="1" x14ac:dyDescent="0.2">
      <c r="A54" s="421">
        <v>48</v>
      </c>
      <c r="B54" s="214" t="s">
        <v>89</v>
      </c>
      <c r="C54" s="215">
        <f>'5C1B_DArbonne'!C54+'5C1A_Madison'!C54+'5C1C_IntlHigh'!C54+'5C3_UnvView'!C54+'5C1F_LCCharter'!C54+'5C1E_LFNO'!C54+'5C1D_NOMMA'!C54+'5C1AE_NobleMinds'!C54+'5C1J_JCFAEast'!C54+'5C1Q_Advantage'!C54+'5C1AF_JCFA-Laf'!C54+'5C1W_Willow'!C54+'5C1Z_LincolnPrep'!C54+'5C1R_Iberville'!C54+'5C1N_Delta'!C54+'5C1S_LCColPrep'!C54+'5C1T_Northeast'!C54+'5C1U_AcadianaRen'!C54+'5C1I_LAKey'!C54+'5C1V_LafRen'!C54+'5C1O_Impact'!C54+'5C2_LAVCA'!C54+'5C1H_Southwest'!C54+'5C1G_JSClark'!C54+'5C1Y_GEOPrep'!C54+'5C1AI_Harmony'!C54+'5C1AJ_Athlos'!C54+'5C1AG_Collegiate'!C54+'5C1M_GEOMidCity'!C54+'5C1AK_NxtGen'!C54+'5C1AL_RedRiver'!C54+'5C1AM_Williams'!C54+'5C1AN_StLandry'!C54</f>
        <v>0</v>
      </c>
      <c r="D54" s="216">
        <f>'9_Per Pupil Summary'!H53</f>
        <v>3744.7426864759582</v>
      </c>
      <c r="E54" s="217">
        <f>'5C1B_DArbonne'!E54+'5C1A_Madison'!E54+'5C1C_IntlHigh'!E54+'5C3_UnvView'!E54+'5C1F_LCCharter'!E54+'5C1E_LFNO'!E54+'5C1D_NOMMA'!E54+'5C1AE_NobleMinds'!E54+'5C1J_JCFAEast'!E54+'5C1Q_Advantage'!E54+'5C1AF_JCFA-Laf'!E54+'5C1W_Willow'!E54+'5C1Z_LincolnPrep'!E54+'5C1R_Iberville'!E54+'5C1N_Delta'!E54+'5C1S_LCColPrep'!E54+'5C1T_Northeast'!E54+'5C1U_AcadianaRen'!E54+'5C1I_LAKey'!E54+'5C1V_LafRen'!E54+'5C1O_Impact'!E54+'5C2_LAVCA'!E54+'5C1H_Southwest'!E54+'5C1G_JSClark'!E54+'5C1Y_GEOPrep'!E54+'5C1AI_Harmony'!E54+'5C1AJ_Athlos'!E54+'5C1AG_Collegiate'!E54+'5C1M_GEOMidCity'!E54+'5C1AK_NxtGen'!E54+'5C1AL_RedRiver'!E54+'5C1AM_Williams'!E54+'5C1AN_StLandry'!E54</f>
        <v>0</v>
      </c>
      <c r="F54" s="218">
        <f>'5C1B_DArbonne'!F54+'5C1A_Madison'!F54+'5C1C_IntlHigh'!F54+'5C3_UnvView'!F54+'5C1F_LCCharter'!F54+'5C1E_LFNO'!F54+'5C1D_NOMMA'!F54+'5C1AE_NobleMinds'!F54+'5C1J_JCFAEast'!F54+'5C1Q_Advantage'!F54+'5C1AF_JCFA-Laf'!F54+'5C1W_Willow'!F54+'5C1Z_LincolnPrep'!F54+'5C1R_Iberville'!F54+'5C1N_Delta'!F54+'5C1S_LCColPrep'!F54+'5C1T_Northeast'!F54+'5C1U_AcadianaRen'!F54+'5C1I_LAKey'!F54+'5C1V_LafRen'!F54+'5C1O_Impact'!F54+'5C2_LAVCA'!F54+'5C1H_Southwest'!F54+'5C1G_JSClark'!F54+'5C1Y_GEOPrep'!F54+'5C1AI_Harmony'!F54+'5C1AJ_Athlos'!F54+'5C1AG_Collegiate'!F54+'5C1M_GEOMidCity'!F54+'5C1AK_NxtGen'!F54+'5C1AL_RedRiver'!F54+'5C1AM_Williams'!F54+'5C1AN_StLandry'!F54</f>
        <v>0</v>
      </c>
      <c r="G54" s="216">
        <f>'9_Per Pupil Summary'!I53</f>
        <v>489.34937133184712</v>
      </c>
      <c r="H54" s="217">
        <f>'5C1B_DArbonne'!H54+'5C1A_Madison'!H54+'5C1C_IntlHigh'!H54+'5C3_UnvView'!H54+'5C1F_LCCharter'!H54+'5C1E_LFNO'!H54+'5C1D_NOMMA'!H54+'5C1AE_NobleMinds'!H54+'5C1J_JCFAEast'!H54+'5C1Q_Advantage'!H54+'5C1AF_JCFA-Laf'!H54+'5C1W_Willow'!H54+'5C1Z_LincolnPrep'!H54+'5C1R_Iberville'!H54+'5C1N_Delta'!H54+'5C1S_LCColPrep'!H54+'5C1T_Northeast'!H54+'5C1U_AcadianaRen'!H54+'5C1I_LAKey'!H54+'5C1V_LafRen'!H54+'5C1O_Impact'!H54+'5C2_LAVCA'!H54+'5C1H_Southwest'!H54+'5C1G_JSClark'!H54+'5C1Y_GEOPrep'!H54+'5C1AI_Harmony'!H54+'5C1AJ_Athlos'!H54+'5C1AG_Collegiate'!H54+'5C1M_GEOMidCity'!H54+'5C1AK_NxtGen'!H54+'5C1AL_RedRiver'!H54+'5C1AM_Williams'!H54+'5C1AN_StLandry'!H54</f>
        <v>0</v>
      </c>
      <c r="I54" s="218">
        <f>'5C1B_DArbonne'!I54+'5C1A_Madison'!I54+'5C1C_IntlHigh'!I54+'5C3_UnvView'!I54+'5C1F_LCCharter'!I54+'5C1E_LFNO'!I54+'5C1D_NOMMA'!I54+'5C1AE_NobleMinds'!I54+'5C1J_JCFAEast'!I54+'5C1Q_Advantage'!I54+'5C1AF_JCFA-Laf'!I54+'5C1W_Willow'!I54+'5C1Z_LincolnPrep'!I54+'5C1R_Iberville'!I54+'5C1N_Delta'!I54+'5C1S_LCColPrep'!I54+'5C1T_Northeast'!I54+'5C1U_AcadianaRen'!I54+'5C1I_LAKey'!I54+'5C1V_LafRen'!I54+'5C1O_Impact'!I54+'5C2_LAVCA'!I54+'5C1H_Southwest'!I54+'5C1G_JSClark'!I54+'5C1Y_GEOPrep'!I54+'5C1AI_Harmony'!I54+'5C1AJ_Athlos'!I54+'5C1AG_Collegiate'!I54+'5C1M_GEOMidCity'!I54+'5C1AK_NxtGen'!I54+'5C1AL_RedRiver'!I54+'5C1AM_Williams'!I54+'5C1AN_StLandry'!I54</f>
        <v>0</v>
      </c>
      <c r="J54" s="216">
        <f>'9_Per Pupil Summary'!J53</f>
        <v>133.45891945414013</v>
      </c>
      <c r="K54" s="217">
        <f>'5C1B_DArbonne'!K54+'5C1A_Madison'!K54+'5C1C_IntlHigh'!K54+'5C3_UnvView'!K54+'5C1F_LCCharter'!K54+'5C1E_LFNO'!K54+'5C1D_NOMMA'!K54+'5C1AE_NobleMinds'!K54+'5C1J_JCFAEast'!K54+'5C1Q_Advantage'!K54+'5C1AF_JCFA-Laf'!K54+'5C1W_Willow'!K54+'5C1Z_LincolnPrep'!K54+'5C1R_Iberville'!K54+'5C1N_Delta'!K54+'5C1S_LCColPrep'!K54+'5C1T_Northeast'!K54+'5C1U_AcadianaRen'!K54+'5C1I_LAKey'!K54+'5C1V_LafRen'!K54+'5C1O_Impact'!K54+'5C2_LAVCA'!K54+'5C1H_Southwest'!K54+'5C1G_JSClark'!K54+'5C1Y_GEOPrep'!K54+'5C1AI_Harmony'!K54+'5C1AJ_Athlos'!K54+'5C1AG_Collegiate'!K54+'5C1M_GEOMidCity'!K54+'5C1AK_NxtGen'!K54+'5C1AL_RedRiver'!K54+'5C1AM_Williams'!K54+'5C1AN_StLandry'!K54</f>
        <v>0</v>
      </c>
      <c r="L54" s="218">
        <f>'5C1B_DArbonne'!L54+'5C1A_Madison'!L54+'5C1C_IntlHigh'!L54+'5C3_UnvView'!L54+'5C1F_LCCharter'!L54+'5C1E_LFNO'!L54+'5C1D_NOMMA'!L54+'5C1AE_NobleMinds'!L54+'5C1J_JCFAEast'!L54+'5C1Q_Advantage'!L54+'5C1AF_JCFA-Laf'!L54+'5C1W_Willow'!L54+'5C1Z_LincolnPrep'!L54+'5C1R_Iberville'!L54+'5C1N_Delta'!L54+'5C1S_LCColPrep'!L54+'5C1T_Northeast'!L54+'5C1U_AcadianaRen'!L54+'5C1I_LAKey'!L54+'5C1V_LafRen'!L54+'5C1O_Impact'!L54+'5C2_LAVCA'!L54+'5C1H_Southwest'!L54+'5C1G_JSClark'!L54+'5C1Y_GEOPrep'!L54+'5C1AI_Harmony'!L54+'5C1AJ_Athlos'!L54+'5C1AG_Collegiate'!L54+'5C1M_GEOMidCity'!L54+'5C1AK_NxtGen'!L54+'5C1AL_RedRiver'!L54+'5C1AM_Williams'!L54+'5C1AN_StLandry'!L54</f>
        <v>0</v>
      </c>
      <c r="M54" s="216">
        <f>'9_Per Pupil Summary'!K53</f>
        <v>3336.4729863535031</v>
      </c>
      <c r="N54" s="217">
        <f>'5C1B_DArbonne'!N54+'5C1A_Madison'!N54+'5C1C_IntlHigh'!N54+'5C3_UnvView'!N54+'5C1F_LCCharter'!N54+'5C1E_LFNO'!N54+'5C1D_NOMMA'!N54+'5C1AE_NobleMinds'!N54+'5C1J_JCFAEast'!N54+'5C1Q_Advantage'!N54+'5C1AF_JCFA-Laf'!N54+'5C1W_Willow'!N54+'5C1Z_LincolnPrep'!N54+'5C1R_Iberville'!N54+'5C1N_Delta'!N54+'5C1S_LCColPrep'!N54+'5C1T_Northeast'!N54+'5C1U_AcadianaRen'!N54+'5C1I_LAKey'!N54+'5C1V_LafRen'!N54+'5C1O_Impact'!N54+'5C2_LAVCA'!N54+'5C1H_Southwest'!N54+'5C1G_JSClark'!N54+'5C1Y_GEOPrep'!N54+'5C1AI_Harmony'!N54+'5C1AJ_Athlos'!N54+'5C1AG_Collegiate'!N54+'5C1M_GEOMidCity'!N54+'5C1AK_NxtGen'!N54+'5C1AL_RedRiver'!N54+'5C1AM_Williams'!N54+'5C1AN_StLandry'!N54</f>
        <v>0</v>
      </c>
      <c r="O54" s="218">
        <f>'5C1B_DArbonne'!O54+'5C1A_Madison'!O54+'5C1C_IntlHigh'!O54+'5C3_UnvView'!O54+'5C1F_LCCharter'!O54+'5C1E_LFNO'!O54+'5C1D_NOMMA'!O54+'5C1AE_NobleMinds'!O54+'5C1J_JCFAEast'!O54+'5C1Q_Advantage'!O54+'5C1AF_JCFA-Laf'!O54+'5C1W_Willow'!O54+'5C1Z_LincolnPrep'!O54+'5C1R_Iberville'!O54+'5C1N_Delta'!O54+'5C1S_LCColPrep'!O54+'5C1T_Northeast'!O54+'5C1U_AcadianaRen'!O54+'5C1I_LAKey'!O54+'5C1V_LafRen'!O54+'5C1O_Impact'!O54+'5C2_LAVCA'!O54+'5C1H_Southwest'!O54+'5C1G_JSClark'!O54+'5C1Y_GEOPrep'!O54+'5C1AI_Harmony'!O54+'5C1AJ_Athlos'!O54+'5C1AG_Collegiate'!O54+'5C1M_GEOMidCity'!O54+'5C1AK_NxtGen'!O54+'5C1AL_RedRiver'!O54+'5C1AM_Williams'!O54+'5C1AN_StLandry'!O54</f>
        <v>0</v>
      </c>
      <c r="P54" s="216">
        <f>'9_Per Pupil Summary'!L53</f>
        <v>1334.5891945414012</v>
      </c>
      <c r="Q54" s="217">
        <f>'5C1B_DArbonne'!Q54+'5C1A_Madison'!Q54+'5C1C_IntlHigh'!Q54+'5C3_UnvView'!Q54+'5C1F_LCCharter'!Q54+'5C1E_LFNO'!Q54+'5C1D_NOMMA'!Q54+'5C1AE_NobleMinds'!Q54+'5C1J_JCFAEast'!Q54+'5C1Q_Advantage'!Q54+'5C1AF_JCFA-Laf'!Q54+'5C1W_Willow'!Q54+'5C1Z_LincolnPrep'!Q54+'5C1R_Iberville'!Q54+'5C1N_Delta'!Q54+'5C1S_LCColPrep'!Q54+'5C1T_Northeast'!Q54+'5C1U_AcadianaRen'!Q54+'5C1I_LAKey'!Q54+'5C1V_LafRen'!Q54+'5C1O_Impact'!Q54+'5C2_LAVCA'!Q54+'5C1H_Southwest'!Q54+'5C1G_JSClark'!Q54+'5C1Y_GEOPrep'!Q54+'5C1AI_Harmony'!Q54+'5C1AJ_Athlos'!Q54+'5C1AG_Collegiate'!Q54+'5C1M_GEOMidCity'!Q54+'5C1AK_NxtGen'!Q54+'5C1AL_RedRiver'!Q54+'5C1AM_Williams'!Q54+'5C1AN_StLandry'!Q54</f>
        <v>0</v>
      </c>
      <c r="R54" s="219">
        <f>'5C1B_DArbonne'!R54+'5C1A_Madison'!R54+'5C1C_IntlHigh'!R54+'5C3_UnvView'!R54+'5C1F_LCCharter'!R54+'5C1E_LFNO'!R54+'5C1D_NOMMA'!R54+'5C1AE_NobleMinds'!R54+'5C1J_JCFAEast'!R54+'5C1Q_Advantage'!R54+'5C1AF_JCFA-Laf'!R54+'5C1W_Willow'!R54+'5C1Z_LincolnPrep'!R54+'5C1R_Iberville'!R54+'5C1N_Delta'!R54+'5C1S_LCColPrep'!R54+'5C1T_Northeast'!R54+'5C1U_AcadianaRen'!R54+'5C1I_LAKey'!R54+'5C1V_LafRen'!R54+'5C1O_Impact'!R54+'5C2_LAVCA'!R54+'5C1H_Southwest'!R54+'5C1G_JSClark'!R54+'5C1Y_GEOPrep'!R54+'5C1AI_Harmony'!R54+'5C1AJ_Athlos'!R54+'5C1AG_Collegiate'!R54+'5C1M_GEOMidCity'!R54+'5C1AK_NxtGen'!R54+'5C1AL_RedRiver'!R54+'5C1AM_Williams'!R54+'5C1AN_StLandry'!R54</f>
        <v>318845</v>
      </c>
      <c r="S54" s="884">
        <f>'5C3_UnvView'!S54+'5C2_LAVCA'!S54</f>
        <v>31797</v>
      </c>
      <c r="T54" s="216">
        <f>'5C1B_DArbonne'!S54+'5C1A_Madison'!S54+'5C1C_IntlHigh'!S54+'5C3_UnvView'!T54+'5C1F_LCCharter'!S54+'5C1E_LFNO'!S54+'5C1D_NOMMA'!S54+'5C1AE_NobleMinds'!S54+'5C1J_JCFAEast'!S54+'5C1Q_Advantage'!S54+'5C1AF_JCFA-Laf'!S54+'5C1W_Willow'!S54+'5C1Z_LincolnPrep'!S54+'5C1R_Iberville'!S54+'5C1N_Delta'!S54+'5C1S_LCColPrep'!S54+'5C1T_Northeast'!S54+'5C1U_AcadianaRen'!S54+'5C1I_LAKey'!S54+'5C1V_LafRen'!S54+'5C1O_Impact'!S54+'5C2_LAVCA'!T54+'5C1H_Southwest'!S54+'5C1G_JSClark'!S54+'5C1Y_GEOPrep'!S54+'5C1AI_Harmony'!S54+'5C1AJ_Athlos'!S54+'5C1AG_Collegiate'!S54+'5C1M_GEOMidCity'!S54+'5C1AK_NxtGen'!S54+'5C1AL_RedRiver'!S54+'5C1AM_Williams'!S54+'5C1AN_StLandry'!S54</f>
        <v>108866</v>
      </c>
      <c r="U54" s="216">
        <f>'5C1B_DArbonne'!T54+'5C1A_Madison'!T54+'5C1C_IntlHigh'!T54+'5C3_UnvView'!U54+'5C1F_LCCharter'!T54+'5C1E_LFNO'!T54+'5C1D_NOMMA'!T54+'5C1AE_NobleMinds'!T54+'5C1J_JCFAEast'!T54+'5C1Q_Advantage'!T54+'5C1AF_JCFA-Laf'!T54+'5C1W_Willow'!T54+'5C1Z_LincolnPrep'!T54+'5C1R_Iberville'!T54+'5C1N_Delta'!T54+'5C1S_LCColPrep'!T54+'5C1T_Northeast'!T54+'5C1U_AcadianaRen'!T54+'5C1I_LAKey'!T54+'5C1V_LafRen'!T54+'5C1O_Impact'!T54+'5C2_LAVCA'!U54+'5C1H_Southwest'!T54+'5C1G_JSClark'!T54+'5C1Y_GEOPrep'!T54+'5C1AI_Harmony'!T54+'5C1AJ_Athlos'!T54+'5C1AG_Collegiate'!T54+'5C1M_GEOMidCity'!T54+'5C1AK_NxtGen'!T54+'5C1AL_RedRiver'!T54+'5C1AM_Williams'!T54+'5C1AN_StLandry'!T54</f>
        <v>0</v>
      </c>
      <c r="V54" s="220">
        <f>'5C1B_DArbonne'!U54+'5C1A_Madison'!U54+'5C1C_IntlHigh'!U54+'5C3_UnvView'!V54+'5C1F_LCCharter'!U54+'5C1E_LFNO'!U54+'5C1D_NOMMA'!U54+'5C1AE_NobleMinds'!U54+'5C1J_JCFAEast'!U54+'5C1Q_Advantage'!U54+'5C1AF_JCFA-Laf'!U54+'5C1W_Willow'!U54+'5C1Z_LincolnPrep'!U54+'5C1R_Iberville'!U54+'5C1N_Delta'!U54+'5C1S_LCColPrep'!U54+'5C1T_Northeast'!U54+'5C1U_AcadianaRen'!U54+'5C1I_LAKey'!U54+'5C1V_LafRen'!U54+'5C1O_Impact'!U54+'5C2_LAVCA'!V54+'5C1H_Southwest'!U54+'5C1G_JSClark'!U54+'5C1Y_GEOPrep'!U54+'5C1AI_Harmony'!U54+'5C1AJ_Athlos'!U54+'5C1AG_Collegiate'!U54+'5C1M_GEOMidCity'!U54+'5C1AK_NxtGen'!U54+'5C1AL_RedRiver'!U54+'5C1AM_Williams'!U54+'5C1AN_StLandry'!U54</f>
        <v>0</v>
      </c>
      <c r="W54" s="219">
        <f>'5C1B_DArbonne'!V54+'5C1A_Madison'!V54+'5C1C_IntlHigh'!V54+'5C3_UnvView'!W54+'5C1F_LCCharter'!V54+'5C1E_LFNO'!V54+'5C1D_NOMMA'!V54+'5C1AE_NobleMinds'!V54+'5C1J_JCFAEast'!V54+'5C1Q_Advantage'!V54+'5C1AF_JCFA-Laf'!V54+'5C1W_Willow'!V54+'5C1Z_LincolnPrep'!V54+'5C1R_Iberville'!V54+'5C1N_Delta'!V54+'5C1S_LCColPrep'!V54+'5C1T_Northeast'!V54+'5C1U_AcadianaRen'!V54+'5C1I_LAKey'!V54+'5C1V_LafRen'!V54+'5C1O_Impact'!V54+'5C2_LAVCA'!W54+'5C1H_Southwest'!V54+'5C1G_JSClark'!V54+'5C1Y_GEOPrep'!V54+'5C1AI_Harmony'!V54+'5C1AJ_Athlos'!V54+'5C1AG_Collegiate'!V54+'5C1M_GEOMidCity'!V54+'5C1AK_NxtGen'!V54+'5C1AL_RedRiver'!V54+'5C1AM_Williams'!V54+'5C1AN_StLandry'!V54</f>
        <v>0</v>
      </c>
      <c r="X54" s="217">
        <f>'5C1B_DArbonne'!W54+'5C1A_Madison'!W54+'5C1C_IntlHigh'!W54+'5C3_UnvView'!X54+'5C1F_LCCharter'!W54+'5C1E_LFNO'!W54+'5C1D_NOMMA'!W54+'5C1AE_NobleMinds'!W54+'5C1J_JCFAEast'!W54+'5C1Q_Advantage'!W54+'5C1AF_JCFA-Laf'!W54+'5C1W_Willow'!W54+'5C1Z_LincolnPrep'!W54+'5C1R_Iberville'!W54+'5C1N_Delta'!W54+'5C1S_LCColPrep'!W54+'5C1T_Northeast'!W54+'5C1U_AcadianaRen'!W54+'5C1I_LAKey'!W54+'5C1V_LafRen'!W54+'5C1O_Impact'!W54+'5C2_LAVCA'!X54+'5C1H_Southwest'!W54+'5C1G_JSClark'!W54+'5C1Y_GEOPrep'!W54+'5C1AI_Harmony'!W54+'5C1AJ_Athlos'!W54+'5C1AG_Collegiate'!W54+'5C1M_GEOMidCity'!W54+'5C1AK_NxtGen'!W54+'5C1AL_RedRiver'!W54+'5C1AM_Williams'!W54+'5C1AN_StLandry'!W54</f>
        <v>0</v>
      </c>
      <c r="Y54" s="219">
        <f>'5C1B_DArbonne'!X54+'5C1A_Madison'!X54+'5C1C_IntlHigh'!X54+'5C3_UnvView'!Y54+'5C1F_LCCharter'!X54+'5C1E_LFNO'!X54+'5C1D_NOMMA'!X54+'5C1AE_NobleMinds'!X54+'5C1J_JCFAEast'!X54+'5C1Q_Advantage'!X54+'5C1AF_JCFA-Laf'!X54+'5C1W_Willow'!X54+'5C1Z_LincolnPrep'!X54+'5C1R_Iberville'!X54+'5C1N_Delta'!X54+'5C1S_LCColPrep'!X54+'5C1T_Northeast'!X54+'5C1U_AcadianaRen'!X54+'5C1I_LAKey'!X54+'5C1V_LafRen'!X54+'5C1O_Impact'!X54+'5C2_LAVCA'!Y54+'5C1H_Southwest'!X54+'5C1G_JSClark'!X54+'5C1Y_GEOPrep'!X54+'5C1AI_Harmony'!X54+'5C1AJ_Athlos'!X54+'5C1AG_Collegiate'!X54+'5C1M_GEOMidCity'!X54+'5C1AK_NxtGen'!X54+'5C1AL_RedRiver'!X54+'5C1AM_Williams'!X54+'5C1AN_StLandry'!X54</f>
        <v>0</v>
      </c>
      <c r="Z54" s="216">
        <f>'5C1B_DArbonne'!Y54+'5C1A_Madison'!Y54+'5C1C_IntlHigh'!Y54+'5C3_UnvView'!Z54+'5C1F_LCCharter'!Y54+'5C1E_LFNO'!Y54+'5C1D_NOMMA'!Y54+'5C1AE_NobleMinds'!Y54+'5C1J_JCFAEast'!Y54+'5C1Q_Advantage'!Y54+'5C1AF_JCFA-Laf'!Y54+'5C1W_Willow'!Y54+'5C1Z_LincolnPrep'!Y54+'5C1R_Iberville'!Y54+'5C1N_Delta'!Y54+'5C1S_LCColPrep'!Y54+'5C1T_Northeast'!Y54+'5C1U_AcadianaRen'!Y54+'5C1I_LAKey'!Y54+'5C1V_LafRen'!Y54+'5C1O_Impact'!Y54+'5C2_LAVCA'!Z54+'5C1H_Southwest'!Y54+'5C1G_JSClark'!Y54+'5C1Y_GEOPrep'!Y54+'5C1AI_Harmony'!Y54+'5C1AJ_Athlos'!Y54+'5C1AG_Collegiate'!Y54+'5C1M_GEOMidCity'!Y54+'5C1AK_NxtGen'!Y54+'5C1AL_RedRiver'!Y54+'5C1AM_Williams'!Y54+'5C1AN_StLandry'!Y54</f>
        <v>0</v>
      </c>
      <c r="AA54" s="219">
        <f>'5C1B_DArbonne'!Z54+'5C1A_Madison'!Z54+'5C1C_IntlHigh'!Z54+'5C3_UnvView'!AA54+'5C1F_LCCharter'!Z54+'5C1E_LFNO'!Z54+'5C1D_NOMMA'!Z54+'5C1AE_NobleMinds'!Z54+'5C1J_JCFAEast'!Z54+'5C1Q_Advantage'!Z54+'5C1AF_JCFA-Laf'!Z54+'5C1W_Willow'!Z54+'5C1Z_LincolnPrep'!Z54+'5C1R_Iberville'!Z54+'5C1N_Delta'!Z54+'5C1S_LCColPrep'!Z54+'5C1T_Northeast'!Z54+'5C1U_AcadianaRen'!Z54+'5C1I_LAKey'!Z54+'5C1V_LafRen'!Z54+'5C1O_Impact'!Z54+'5C2_LAVCA'!AA54+'5C1H_Southwest'!Z54+'5C1G_JSClark'!Z54+'5C1Y_GEOPrep'!Z54+'5C1AI_Harmony'!Z54+'5C1AJ_Athlos'!Z54+'5C1AG_Collegiate'!Z54+'5C1M_GEOMidCity'!Z54+'5C1AK_NxtGen'!Z54+'5C1AL_RedRiver'!Z54+'5C1AM_Williams'!Z54+'5C1AN_StLandry'!Z54</f>
        <v>0</v>
      </c>
      <c r="AB54" s="216">
        <f>'5C1B_DArbonne'!AA54+'5C1A_Madison'!AA54+'5C1C_IntlHigh'!AA54+'5C3_UnvView'!AB54+'5C1F_LCCharter'!AA54+'5C1E_LFNO'!AA54+'5C1D_NOMMA'!AA54+'5C1AE_NobleMinds'!AA54+'5C1J_JCFAEast'!AA54+'5C1Q_Advantage'!AA54+'5C1AF_JCFA-Laf'!AA54+'5C1W_Willow'!AA54+'5C1Z_LincolnPrep'!AA54+'5C1R_Iberville'!AA54+'5C1N_Delta'!AA54+'5C1S_LCColPrep'!AA54+'5C1T_Northeast'!AA54+'5C1U_AcadianaRen'!AA54+'5C1I_LAKey'!AA54+'5C1V_LafRen'!AA54+'5C1O_Impact'!AA54+'5C2_LAVCA'!AB54+'5C1H_Southwest'!AA54+'5C1G_JSClark'!AA54+'5C1Y_GEOPrep'!AA54+'5C1AI_Harmony'!AA54+'5C1AJ_Athlos'!AA54+'5C1AG_Collegiate'!AA54+'5C1M_GEOMidCity'!AA54+'5C1AK_NxtGen'!AA54+'5C1AL_RedRiver'!AA54+'5C1AM_Williams'!AA54+'5C1AN_StLandry'!AA54</f>
        <v>0</v>
      </c>
      <c r="AC54" s="216">
        <f>'5C1B_DArbonne'!AB54+'5C1A_Madison'!AB54+'5C1C_IntlHigh'!AB54+'5C3_UnvView'!AC54+'5C1F_LCCharter'!AB54+'5C1E_LFNO'!AB54+'5C1D_NOMMA'!AB54+'5C1AE_NobleMinds'!AB54+'5C1J_JCFAEast'!AB54+'5C1Q_Advantage'!AB54+'5C1AF_JCFA-Laf'!AB54+'5C1W_Willow'!AB54+'5C1Z_LincolnPrep'!AB54+'5C1R_Iberville'!AB54+'5C1N_Delta'!AB54+'5C1S_LCColPrep'!AB54+'5C1T_Northeast'!AB54+'5C1U_AcadianaRen'!AB54+'5C1I_LAKey'!AB54+'5C1V_LafRen'!AB54+'5C1O_Impact'!AB54+'5C2_LAVCA'!AC54+'5C1H_Southwest'!AB54+'5C1G_JSClark'!AB54+'5C1Y_GEOPrep'!AB54+'5C1AI_Harmony'!AB54+'5C1AJ_Athlos'!AB54+'5C1AG_Collegiate'!AB54+'5C1M_GEOMidCity'!AB54+'5C1AK_NxtGen'!AB54+'5C1AL_RedRiver'!AB54+'5C1AM_Williams'!AB54+'5C1AN_StLandry'!AB54</f>
        <v>0</v>
      </c>
      <c r="AD54" s="219">
        <f>'5C1B_DArbonne'!AC54+'5C1A_Madison'!AC54+'5C1C_IntlHigh'!AC54+'5C3_UnvView'!AD54+'5C1F_LCCharter'!AC54+'5C1E_LFNO'!AC54+'5C1D_NOMMA'!AC54+'5C1AE_NobleMinds'!AC54+'5C1J_JCFAEast'!AC54+'5C1Q_Advantage'!AC54+'5C1AF_JCFA-Laf'!AC54+'5C1W_Willow'!AC54+'5C1Z_LincolnPrep'!AC54+'5C1R_Iberville'!AC54+'5C1N_Delta'!AC54+'5C1S_LCColPrep'!AC54+'5C1T_Northeast'!AC54+'5C1U_AcadianaRen'!AC54+'5C1I_LAKey'!AC54+'5C1V_LafRen'!AC54+'5C1O_Impact'!AC54+'5C2_LAVCA'!AD54+'5C1H_Southwest'!AC54+'5C1G_JSClark'!AC54+'5C1Y_GEOPrep'!AC54+'5C1AI_Harmony'!AC54+'5C1AJ_Athlos'!AC54+'5C1AG_Collegiate'!AC54+'5C1M_GEOMidCity'!AC54+'5C1AK_NxtGen'!AC54+'5C1AL_RedRiver'!AC54+'5C1AM_Williams'!AC54+'5C1AN_StLandry'!AC54</f>
        <v>0</v>
      </c>
      <c r="AE54" s="222">
        <f>'5C1B_DArbonne'!AD54+'5C1A_Madison'!AD54+'5C1C_IntlHigh'!AD54+'5C3_UnvView'!AE54+'5C1F_LCCharter'!AD54+'5C1E_LFNO'!AD54+'5C1D_NOMMA'!AD54+'5C1AE_NobleMinds'!AD54+'5C1J_JCFAEast'!AD54+'5C1Q_Advantage'!AD54+'5C1AF_JCFA-Laf'!AD54+'5C1W_Willow'!AD54+'5C1Z_LincolnPrep'!AD54+'5C1R_Iberville'!AD54+'5C1N_Delta'!AD54+'5C1S_LCColPrep'!AD54+'5C1T_Northeast'!AD54+'5C1U_AcadianaRen'!AD54+'5C1I_LAKey'!AD54+'5C1V_LafRen'!AD54+'5C1O_Impact'!AD54+'5C2_LAVCA'!AE54+'5C1H_Southwest'!AD54+'5C1G_JSClark'!AD54+'5C1Y_GEOPrep'!AD54+'5C1AI_Harmony'!AD54+'5C1AJ_Athlos'!AD54+'5C1AG_Collegiate'!AD54+'5C1M_GEOMidCity'!AD54+'5C1AK_NxtGen'!AD54+'5C1AL_RedRiver'!AD54+'5C1AM_Williams'!AD54+'5C1AN_StLandry'!AD54</f>
        <v>0</v>
      </c>
      <c r="AF54" s="223">
        <f>'9_Per Pupil Summary'!N53</f>
        <v>9434</v>
      </c>
      <c r="AG54" s="224">
        <f>'5C1B_DArbonne'!AF54+'5C1A_Madison'!AF54+'5C1C_IntlHigh'!AF54+'5C3_UnvView'!AG54+'5C1F_LCCharter'!AF54+'5C1E_LFNO'!AF54+'5C1D_NOMMA'!AF54+'5C1AE_NobleMinds'!AF54+'5C1J_JCFAEast'!AF54+'5C1Q_Advantage'!AF54+'5C1AF_JCFA-Laf'!AF54+'5C1W_Willow'!AF54+'5C1Z_LincolnPrep'!AF54+'5C1R_Iberville'!AF54+'5C1N_Delta'!AF54+'5C1S_LCColPrep'!AF54+'5C1T_Northeast'!AF54+'5C1U_AcadianaRen'!AF54+'5C1I_LAKey'!AF54+'5C1V_LafRen'!AF54+'5C1O_Impact'!AF54+'5C2_LAVCA'!AG54+'5C1H_Southwest'!AF54+'5C1G_JSClark'!AF54+'5C1Y_GEOPrep'!AF54+'5C1AI_Harmony'!AF54+'5C1AJ_Athlos'!AF54+'5C1AG_Collegiate'!AF54+'5C1M_GEOMidCity'!AF54+'5C1AK_NxtGen'!AF54+'5C1AL_RedRiver'!AF54+'5C1AM_Williams'!AF54+'5C1AN_StLandry'!AF54</f>
        <v>0</v>
      </c>
      <c r="AH54" s="215">
        <f>'5C1B_DArbonne'!AG54+'5C1A_Madison'!AG54+'5C1C_IntlHigh'!AG54+'5C3_UnvView'!AH54+'5C1F_LCCharter'!AG54+'5C1E_LFNO'!AG54+'5C1D_NOMMA'!AG54+'5C1AE_NobleMinds'!AG54+'5C1J_JCFAEast'!AG54+'5C1Q_Advantage'!AG54+'5C1AF_JCFA-Laf'!AG54+'5C1W_Willow'!AG54+'5C1Z_LincolnPrep'!AG54+'5C1R_Iberville'!AG54+'5C1N_Delta'!AG54+'5C1S_LCColPrep'!AG54+'5C1T_Northeast'!AG54+'5C1U_AcadianaRen'!AG54+'5C1I_LAKey'!AG54+'5C1V_LafRen'!AG54+'5C1O_Impact'!AG54+'5C2_LAVCA'!AH54+'5C1H_Southwest'!AG54+'5C1G_JSClark'!AG54+'5C1Y_GEOPrep'!AG54+'5C1AI_Harmony'!AG54+'5C1AJ_Athlos'!AG54+'5C1AG_Collegiate'!AG54+'5C1M_GEOMidCity'!AG54+'5C1AK_NxtGen'!AG54+'5C1AL_RedRiver'!AG54+'5C1AM_Williams'!AG54+'5C1AN_StLandry'!AG54</f>
        <v>0</v>
      </c>
      <c r="AI54" s="223">
        <f>'5C1B_DArbonne'!AH54+'5C1A_Madison'!AH54+'5C1C_IntlHigh'!AH54+'5C3_UnvView'!AI54+'5C1F_LCCharter'!AH54+'5C1E_LFNO'!AH54+'5C1D_NOMMA'!AH54+'5C1AE_NobleMinds'!AH54+'5C1J_JCFAEast'!AH54+'5C1Q_Advantage'!AH54+'5C1AF_JCFA-Laf'!AH54+'5C1W_Willow'!AH54+'5C1Z_LincolnPrep'!AH54+'5C1R_Iberville'!AH54+'5C1N_Delta'!AH54+'5C1S_LCColPrep'!AH54+'5C1T_Northeast'!AH54+'5C1U_AcadianaRen'!AH54+'5C1I_LAKey'!AH54+'5C1V_LafRen'!AH54+'5C1O_Impact'!AH54+'5C2_LAVCA'!AI54+'5C1H_Southwest'!AH54+'5C1G_JSClark'!AH54+'5C1Y_GEOPrep'!AH54+'5C1AI_Harmony'!AH54+'5C1AJ_Athlos'!AH54+'5C1AG_Collegiate'!AH54+'5C1M_GEOMidCity'!AH54+'5C1AK_NxtGen'!AH54+'5C1AL_RedRiver'!AH54+'5C1AM_Williams'!AH54+'5C1AN_StLandry'!AH54</f>
        <v>0</v>
      </c>
      <c r="AJ54" s="215">
        <f>'5C1B_DArbonne'!AI54+'5C1A_Madison'!AI54+'5C1C_IntlHigh'!AI54+'5C3_UnvView'!AJ54+'5C1F_LCCharter'!AI54+'5C1E_LFNO'!AI54+'5C1D_NOMMA'!AI54+'5C1AE_NobleMinds'!AI54+'5C1J_JCFAEast'!AI54+'5C1Q_Advantage'!AI54+'5C1AF_JCFA-Laf'!AI54+'5C1W_Willow'!AI54+'5C1Z_LincolnPrep'!AI54+'5C1R_Iberville'!AI54+'5C1N_Delta'!AI54+'5C1S_LCColPrep'!AI54+'5C1T_Northeast'!AI54+'5C1U_AcadianaRen'!AI54+'5C1I_LAKey'!AI54+'5C1V_LafRen'!AI54+'5C1O_Impact'!AI54+'5C2_LAVCA'!AJ54+'5C1H_Southwest'!AI54+'5C1G_JSClark'!AI54+'5C1Y_GEOPrep'!AI54+'5C1AI_Harmony'!AI54+'5C1AJ_Athlos'!AI54+'5C1AG_Collegiate'!AI54+'5C1M_GEOMidCity'!AI54+'5C1AK_NxtGen'!AI54+'5C1AL_RedRiver'!AI54+'5C1AM_Williams'!AI54+'5C1AN_StLandry'!AI54</f>
        <v>0</v>
      </c>
      <c r="AK54" s="225">
        <f>'5C1B_DArbonne'!AJ54+'5C1A_Madison'!AJ54+'5C1C_IntlHigh'!AJ54+'5C3_UnvView'!AK54+'5C1F_LCCharter'!AJ54+'5C1E_LFNO'!AJ54+'5C1D_NOMMA'!AJ54+'5C1AE_NobleMinds'!AJ54+'5C1J_JCFAEast'!AJ54+'5C1Q_Advantage'!AJ54+'5C1AF_JCFA-Laf'!AJ54+'5C1W_Willow'!AJ54+'5C1Z_LincolnPrep'!AJ54+'5C1R_Iberville'!AJ54+'5C1N_Delta'!AJ54+'5C1S_LCColPrep'!AJ54+'5C1T_Northeast'!AJ54+'5C1U_AcadianaRen'!AJ54+'5C1I_LAKey'!AJ54+'5C1V_LafRen'!AJ54+'5C1O_Impact'!AJ54+'5C2_LAVCA'!AK54+'5C1H_Southwest'!AJ54+'5C1G_JSClark'!AJ54+'5C1Y_GEOPrep'!AJ54+'5C1AI_Harmony'!AJ54+'5C1AJ_Athlos'!AJ54+'5C1AG_Collegiate'!AJ54+'5C1M_GEOMidCity'!AJ54+'5C1AK_NxtGen'!AJ54+'5C1AL_RedRiver'!AJ54+'5C1AM_Williams'!AJ54+'5C1AN_StLandry'!AJ54</f>
        <v>0</v>
      </c>
      <c r="AL54" s="226">
        <f>'5C1B_DArbonne'!AK54+'5C1A_Madison'!AK54+'5C1C_IntlHigh'!AK54+'5C3_UnvView'!AL54+'5C1F_LCCharter'!AK54+'5C1E_LFNO'!AK54+'5C1D_NOMMA'!AK54+'5C1AE_NobleMinds'!AK54+'5C1J_JCFAEast'!AK54+'5C1Q_Advantage'!AK54+'5C1AF_JCFA-Laf'!AK54+'5C1W_Willow'!AK54+'5C1Z_LincolnPrep'!AK54+'5C1R_Iberville'!AK54+'5C1N_Delta'!AK54+'5C1S_LCColPrep'!AK54+'5C1T_Northeast'!AK54+'5C1U_AcadianaRen'!AK54+'5C1I_LAKey'!AK54+'5C1V_LafRen'!AK54+'5C1O_Impact'!AK54+'5C2_LAVCA'!AL54+'5C1H_Southwest'!AK54+'5C1G_JSClark'!AK54+'5C1Y_GEOPrep'!AK54+'5C1AI_Harmony'!AK54+'5C1AJ_Athlos'!AK54+'5C1AG_Collegiate'!AK54+'5C1M_GEOMidCity'!AK54+'5C1AK_NxtGen'!AK54+'5C1AL_RedRiver'!AK54+'5C1AM_Williams'!AK54+'5C1AN_StLandry'!AK54</f>
        <v>0</v>
      </c>
      <c r="AM54" s="224">
        <f>'5C1B_DArbonne'!AL54+'5C1A_Madison'!AL54+'5C1C_IntlHigh'!AL54+'5C3_UnvView'!AM54+'5C1F_LCCharter'!AL54+'5C1E_LFNO'!AL54+'5C1D_NOMMA'!AL54+'5C1AE_NobleMinds'!AL54+'5C1J_JCFAEast'!AL54+'5C1Q_Advantage'!AL54+'5C1AF_JCFA-Laf'!AL54+'5C1W_Willow'!AL54+'5C1Z_LincolnPrep'!AL54+'5C1R_Iberville'!AL54+'5C1N_Delta'!AL54+'5C1S_LCColPrep'!AL54+'5C1T_Northeast'!AL54+'5C1U_AcadianaRen'!AL54+'5C1I_LAKey'!AL54+'5C1V_LafRen'!AL54+'5C1O_Impact'!AL54+'5C2_LAVCA'!AM54+'5C1H_Southwest'!AL54+'5C1G_JSClark'!AL54+'5C1Y_GEOPrep'!AL54+'5C1AI_Harmony'!AL54+'5C1AJ_Athlos'!AL54+'5C1AG_Collegiate'!AL54+'5C1M_GEOMidCity'!AL54+'5C1AK_NxtGen'!AL54+'5C1AL_RedRiver'!AL54+'5C1AM_Williams'!AL54+'5C1AN_StLandry'!AL54</f>
        <v>914155</v>
      </c>
      <c r="AN54" s="227">
        <f>'5C1B_DArbonne'!AM54+'5C1A_Madison'!AM54+'5C1C_IntlHigh'!AM54+'5C3_UnvView'!AN54+'5C1F_LCCharter'!AM54+'5C1E_LFNO'!AM54+'5C1D_NOMMA'!AM54+'5C1AE_NobleMinds'!AM54+'5C1J_JCFAEast'!AM54+'5C1Q_Advantage'!AM54+'5C1AF_JCFA-Laf'!AM54+'5C1W_Willow'!AM54+'5C1Z_LincolnPrep'!AM54+'5C1R_Iberville'!AM54+'5C1N_Delta'!AM54+'5C1S_LCColPrep'!AM54+'5C1T_Northeast'!AM54+'5C1U_AcadianaRen'!AM54+'5C1I_LAKey'!AM54+'5C1V_LafRen'!AM54+'5C1O_Impact'!AM54+'5C2_LAVCA'!AN54+'5C1H_Southwest'!AM54+'5C1G_JSClark'!AM54+'5C1Y_GEOPrep'!AM54+'5C1AI_Harmony'!AM54+'5C1AJ_Athlos'!AM54+'5C1AG_Collegiate'!AM54+'5C1M_GEOMidCity'!AM54+'5C1AK_NxtGen'!AM54+'5C1AL_RedRiver'!AM54+'5C1AM_Williams'!AM54+'5C1AN_StLandry'!AM54</f>
        <v>-1931</v>
      </c>
      <c r="AO54" s="224">
        <f>'5C1B_DArbonne'!AN54+'5C1A_Madison'!AN54+'5C1C_IntlHigh'!AN54+'5C3_UnvView'!AO54+'5C1F_LCCharter'!AN54+'5C1E_LFNO'!AN54+'5C1D_NOMMA'!AN54+'5C1AE_NobleMinds'!AN54+'5C1J_JCFAEast'!AN54+'5C1Q_Advantage'!AN54+'5C1AF_JCFA-Laf'!AN54+'5C1W_Willow'!AN54+'5C1Z_LincolnPrep'!AN54+'5C1R_Iberville'!AN54+'5C1N_Delta'!AN54+'5C1S_LCColPrep'!AN54+'5C1T_Northeast'!AN54+'5C1U_AcadianaRen'!AN54+'5C1I_LAKey'!AN54+'5C1V_LafRen'!AN54+'5C1O_Impact'!AN54+'5C2_LAVCA'!AO54+'5C1H_Southwest'!AN54+'5C1G_JSClark'!AN54+'5C1Y_GEOPrep'!AN54+'5C1AI_Harmony'!AN54+'5C1AJ_Athlos'!AN54+'5C1AG_Collegiate'!AN54+'5C1M_GEOMidCity'!AN54+'5C1AK_NxtGen'!AN54+'5C1AL_RedRiver'!AN54+'5C1AM_Williams'!AN54+'5C1AN_StLandry'!AN54</f>
        <v>0</v>
      </c>
      <c r="AP54" s="225">
        <f>'5C1B_DArbonne'!AO54+'5C1A_Madison'!AO54+'5C1C_IntlHigh'!AO54+'5C3_UnvView'!AP54+'5C1F_LCCharter'!AO54+'5C1E_LFNO'!AO54+'5C1D_NOMMA'!AO54+'5C1AE_NobleMinds'!AO54+'5C1J_JCFAEast'!AO54+'5C1Q_Advantage'!AO54+'5C1AF_JCFA-Laf'!AO54+'5C1W_Willow'!AO54+'5C1Z_LincolnPrep'!AO54+'5C1R_Iberville'!AO54+'5C1N_Delta'!AO54+'5C1S_LCColPrep'!AO54+'5C1T_Northeast'!AO54+'5C1U_AcadianaRen'!AO54+'5C1I_LAKey'!AO54+'5C1V_LafRen'!AO54+'5C1O_Impact'!AO54+'5C2_LAVCA'!AP54+'5C1H_Southwest'!AO54+'5C1G_JSClark'!AO54+'5C1Y_GEOPrep'!AO54+'5C1AI_Harmony'!AO54+'5C1AJ_Athlos'!AO54+'5C1AG_Collegiate'!AO54+'5C1M_GEOMidCity'!AO54+'5C1AK_NxtGen'!AO54+'5C1AL_RedRiver'!AO54+'5C1AM_Williams'!AO54+'5C1AN_StLandry'!AO54</f>
        <v>0</v>
      </c>
      <c r="AQ54" s="224">
        <f>'5C1B_DArbonne'!AP54+'5C1A_Madison'!AP54+'5C1C_IntlHigh'!AP54+'5C3_UnvView'!AQ54+'5C1F_LCCharter'!AP54+'5C1E_LFNO'!AP54+'5C1D_NOMMA'!AP54+'5C1AE_NobleMinds'!AP54+'5C1J_JCFAEast'!AP54+'5C1Q_Advantage'!AP54+'5C1AF_JCFA-Laf'!AP54+'5C1W_Willow'!AP54+'5C1Z_LincolnPrep'!AP54+'5C1R_Iberville'!AP54+'5C1N_Delta'!AP54+'5C1S_LCColPrep'!AP54+'5C1T_Northeast'!AP54+'5C1U_AcadianaRen'!AP54+'5C1I_LAKey'!AP54+'5C1V_LafRen'!AP54+'5C1O_Impact'!AP54+'5C2_LAVCA'!AQ54+'5C1H_Southwest'!AP54+'5C1G_JSClark'!AP54+'5C1Y_GEOPrep'!AP54+'5C1AI_Harmony'!AP54+'5C1AJ_Athlos'!AP54+'5C1AG_Collegiate'!AP54+'5C1M_GEOMidCity'!AP54+'5C1AK_NxtGen'!AP54+'5C1AL_RedRiver'!AP54+'5C1AM_Williams'!AP54+'5C1AN_StLandry'!AP54</f>
        <v>770714</v>
      </c>
      <c r="AR54" s="225">
        <f>'5C1B_DArbonne'!AQ54+'5C1A_Madison'!AQ54+'5C1C_IntlHigh'!AQ54+'5C3_UnvView'!AR54+'5C1F_LCCharter'!AQ54+'5C1E_LFNO'!AQ54+'5C1D_NOMMA'!AQ54+'5C1AE_NobleMinds'!AQ54+'5C1J_JCFAEast'!AQ54+'5C1Q_Advantage'!AQ54+'5C1AF_JCFA-Laf'!AQ54+'5C1W_Willow'!AQ54+'5C1Z_LincolnPrep'!AQ54+'5C1R_Iberville'!AQ54+'5C1N_Delta'!AQ54+'5C1S_LCColPrep'!AQ54+'5C1T_Northeast'!AQ54+'5C1U_AcadianaRen'!AQ54+'5C1I_LAKey'!AQ54+'5C1V_LafRen'!AQ54+'5C1O_Impact'!AQ54+'5C2_LAVCA'!AR54+'5C1H_Southwest'!AQ54+'5C1G_JSClark'!AQ54+'5C1Y_GEOPrep'!AQ54+'5C1AI_Harmony'!AQ54+'5C1AJ_Athlos'!AQ54+'5C1AG_Collegiate'!AQ54+'5C1M_GEOMidCity'!AQ54+'5C1AK_NxtGen'!AQ54+'5C1AL_RedRiver'!AQ54+'5C1AM_Williams'!AQ54+'5C1AN_StLandry'!AQ54</f>
        <v>0</v>
      </c>
      <c r="AS54" s="225">
        <f>'5C1B_DArbonne'!AR54+'5C1A_Madison'!AR54+'5C1C_IntlHigh'!AR54+'5C3_UnvView'!AS54+'5C1F_LCCharter'!AR54+'5C1E_LFNO'!AR54+'5C1D_NOMMA'!AR54+'5C1AE_NobleMinds'!AR54+'5C1J_JCFAEast'!AR54+'5C1Q_Advantage'!AR54+'5C1AF_JCFA-Laf'!AR54+'5C1W_Willow'!AR54+'5C1Z_LincolnPrep'!AR54+'5C1R_Iberville'!AR54+'5C1N_Delta'!AR54+'5C1S_LCColPrep'!AR54+'5C1T_Northeast'!AR54+'5C1U_AcadianaRen'!AR54+'5C1I_LAKey'!AR54+'5C1V_LafRen'!AR54+'5C1O_Impact'!AR54+'5C2_LAVCA'!AS54+'5C1H_Southwest'!AR54+'5C1G_JSClark'!AR54+'5C1Y_GEOPrep'!AR54+'5C1AI_Harmony'!AR54+'5C1AJ_Athlos'!AR54+'5C1AG_Collegiate'!AR54+'5C1M_GEOMidCity'!AR54+'5C1AK_NxtGen'!AR54+'5C1AL_RedRiver'!AR54+'5C1AM_Williams'!AR54+'5C1AN_StLandry'!AR54</f>
        <v>0</v>
      </c>
      <c r="AT54" s="224">
        <f>'5C1B_DArbonne'!AS54+'5C1A_Madison'!AS54+'5C1C_IntlHigh'!AS54+'5C3_UnvView'!AT54+'5C1F_LCCharter'!AS54+'5C1E_LFNO'!AS54+'5C1D_NOMMA'!AS54+'5C1AE_NobleMinds'!AS54+'5C1J_JCFAEast'!AS54+'5C1Q_Advantage'!AS54+'5C1AF_JCFA-Laf'!AS54+'5C1W_Willow'!AS54+'5C1Z_LincolnPrep'!AS54+'5C1R_Iberville'!AS54+'5C1N_Delta'!AS54+'5C1S_LCColPrep'!AS54+'5C1T_Northeast'!AS54+'5C1U_AcadianaRen'!AS54+'5C1I_LAKey'!AS54+'5C1V_LafRen'!AS54+'5C1O_Impact'!AS54+'5C2_LAVCA'!AT54+'5C1H_Southwest'!AS54+'5C1G_JSClark'!AS54+'5C1Y_GEOPrep'!AS54+'5C1AI_Harmony'!AS54+'5C1AJ_Athlos'!AS54+'5C1AG_Collegiate'!AS54+'5C1M_GEOMidCity'!AS54+'5C1AK_NxtGen'!AS54+'5C1AL_RedRiver'!AS54+'5C1AM_Williams'!AS54+'5C1AN_StLandry'!AS54</f>
        <v>130454</v>
      </c>
      <c r="AU54" s="802">
        <f t="shared" si="2"/>
        <v>770714</v>
      </c>
      <c r="AV54" s="803">
        <f t="shared" si="3"/>
        <v>130454</v>
      </c>
      <c r="AW54" s="217">
        <f>'5C1B_DArbonne'!AV54+'5C1A_Madison'!AV54+'5C1C_IntlHigh'!AV54+'5C3_UnvView'!AW54+'5C1F_LCCharter'!AV54+'5C1E_LFNO'!AV54+'5C1D_NOMMA'!AV54+'5C1AE_NobleMinds'!AV54+'5C1J_JCFAEast'!AV54+'5C1Q_Advantage'!AV54+'5C1AF_JCFA-Laf'!AV54+'5C1W_Willow'!AV54+'5C1Z_LincolnPrep'!AV54+'5C1R_Iberville'!AV54+'5C1N_Delta'!AV54+'5C1S_LCColPrep'!AV54+'5C1T_Northeast'!AV54+'5C1U_AcadianaRen'!AV54+'5C1I_LAKey'!AV54+'5C1V_LafRen'!AV54+'5C1O_Impact'!AV54+'5C2_LAVCA'!AW54+'5C1H_Southwest'!AV54+'5C1G_JSClark'!AV54+'5C1Y_GEOPrep'!AV54+'5C1AI_Harmony'!AV54+'5C1AJ_Athlos'!AV54+'5C1AG_Collegiate'!AV54+'5C1M_GEOMidCity'!AV54+'5C1AK_NxtGen'!AV54+'5C1AL_RedRiver'!AV54+'5C1AM_Williams'!AV54+'5C1AN_StLandry'!AV54</f>
        <v>2285</v>
      </c>
      <c r="AX54" s="217"/>
      <c r="AY54" s="217">
        <f t="shared" si="4"/>
        <v>2285</v>
      </c>
    </row>
    <row r="55" spans="1:51" ht="16.149999999999999" customHeight="1" x14ac:dyDescent="0.2">
      <c r="A55" s="421">
        <v>49</v>
      </c>
      <c r="B55" s="214" t="s">
        <v>52</v>
      </c>
      <c r="C55" s="215">
        <f>'5C1B_DArbonne'!C55+'5C1A_Madison'!C55+'5C1C_IntlHigh'!C55+'5C3_UnvView'!C55+'5C1F_LCCharter'!C55+'5C1E_LFNO'!C55+'5C1D_NOMMA'!C55+'5C1AE_NobleMinds'!C55+'5C1J_JCFAEast'!C55+'5C1Q_Advantage'!C55+'5C1AF_JCFA-Laf'!C55+'5C1W_Willow'!C55+'5C1Z_LincolnPrep'!C55+'5C1R_Iberville'!C55+'5C1N_Delta'!C55+'5C1S_LCColPrep'!C55+'5C1T_Northeast'!C55+'5C1U_AcadianaRen'!C55+'5C1I_LAKey'!C55+'5C1V_LafRen'!C55+'5C1O_Impact'!C55+'5C2_LAVCA'!C55+'5C1H_Southwest'!C55+'5C1G_JSClark'!C55+'5C1Y_GEOPrep'!C55+'5C1AI_Harmony'!C55+'5C1AJ_Athlos'!C55+'5C1AG_Collegiate'!C55+'5C1M_GEOMidCity'!C55+'5C1AK_NxtGen'!C55+'5C1AL_RedRiver'!C55+'5C1AM_Williams'!C55+'5C1AN_StLandry'!C55</f>
        <v>0</v>
      </c>
      <c r="D55" s="216">
        <f>'9_Per Pupil Summary'!H54</f>
        <v>4632.3483380132075</v>
      </c>
      <c r="E55" s="217">
        <f>'5C1B_DArbonne'!E55+'5C1A_Madison'!E55+'5C1C_IntlHigh'!E55+'5C3_UnvView'!E55+'5C1F_LCCharter'!E55+'5C1E_LFNO'!E55+'5C1D_NOMMA'!E55+'5C1AE_NobleMinds'!E55+'5C1J_JCFAEast'!E55+'5C1Q_Advantage'!E55+'5C1AF_JCFA-Laf'!E55+'5C1W_Willow'!E55+'5C1Z_LincolnPrep'!E55+'5C1R_Iberville'!E55+'5C1N_Delta'!E55+'5C1S_LCColPrep'!E55+'5C1T_Northeast'!E55+'5C1U_AcadianaRen'!E55+'5C1I_LAKey'!E55+'5C1V_LafRen'!E55+'5C1O_Impact'!E55+'5C2_LAVCA'!E55+'5C1H_Southwest'!E55+'5C1G_JSClark'!E55+'5C1Y_GEOPrep'!E55+'5C1AI_Harmony'!E55+'5C1AJ_Athlos'!E55+'5C1AG_Collegiate'!E55+'5C1M_GEOMidCity'!E55+'5C1AK_NxtGen'!E55+'5C1AL_RedRiver'!E55+'5C1AM_Williams'!E55+'5C1AN_StLandry'!E55</f>
        <v>0</v>
      </c>
      <c r="F55" s="218">
        <f>'5C1B_DArbonne'!F55+'5C1A_Madison'!F55+'5C1C_IntlHigh'!F55+'5C3_UnvView'!F55+'5C1F_LCCharter'!F55+'5C1E_LFNO'!F55+'5C1D_NOMMA'!F55+'5C1AE_NobleMinds'!F55+'5C1J_JCFAEast'!F55+'5C1Q_Advantage'!F55+'5C1AF_JCFA-Laf'!F55+'5C1W_Willow'!F55+'5C1Z_LincolnPrep'!F55+'5C1R_Iberville'!F55+'5C1N_Delta'!F55+'5C1S_LCColPrep'!F55+'5C1T_Northeast'!F55+'5C1U_AcadianaRen'!F55+'5C1I_LAKey'!F55+'5C1V_LafRen'!F55+'5C1O_Impact'!F55+'5C2_LAVCA'!F55+'5C1H_Southwest'!F55+'5C1G_JSClark'!F55+'5C1Y_GEOPrep'!F55+'5C1AI_Harmony'!F55+'5C1AJ_Athlos'!F55+'5C1AG_Collegiate'!F55+'5C1M_GEOMidCity'!F55+'5C1AK_NxtGen'!F55+'5C1AL_RedRiver'!F55+'5C1AM_Williams'!F55+'5C1AN_StLandry'!F55</f>
        <v>0</v>
      </c>
      <c r="G55" s="216">
        <f>'9_Per Pupil Summary'!I54</f>
        <v>661.22123459810746</v>
      </c>
      <c r="H55" s="217">
        <f>'5C1B_DArbonne'!H55+'5C1A_Madison'!H55+'5C1C_IntlHigh'!H55+'5C3_UnvView'!H55+'5C1F_LCCharter'!H55+'5C1E_LFNO'!H55+'5C1D_NOMMA'!H55+'5C1AE_NobleMinds'!H55+'5C1J_JCFAEast'!H55+'5C1Q_Advantage'!H55+'5C1AF_JCFA-Laf'!H55+'5C1W_Willow'!H55+'5C1Z_LincolnPrep'!H55+'5C1R_Iberville'!H55+'5C1N_Delta'!H55+'5C1S_LCColPrep'!H55+'5C1T_Northeast'!H55+'5C1U_AcadianaRen'!H55+'5C1I_LAKey'!H55+'5C1V_LafRen'!H55+'5C1O_Impact'!H55+'5C2_LAVCA'!H55+'5C1H_Southwest'!H55+'5C1G_JSClark'!H55+'5C1Y_GEOPrep'!H55+'5C1AI_Harmony'!H55+'5C1AJ_Athlos'!H55+'5C1AG_Collegiate'!H55+'5C1M_GEOMidCity'!H55+'5C1AK_NxtGen'!H55+'5C1AL_RedRiver'!H55+'5C1AM_Williams'!H55+'5C1AN_StLandry'!H55</f>
        <v>0</v>
      </c>
      <c r="I55" s="218">
        <f>'5C1B_DArbonne'!I55+'5C1A_Madison'!I55+'5C1C_IntlHigh'!I55+'5C3_UnvView'!I55+'5C1F_LCCharter'!I55+'5C1E_LFNO'!I55+'5C1D_NOMMA'!I55+'5C1AE_NobleMinds'!I55+'5C1J_JCFAEast'!I55+'5C1Q_Advantage'!I55+'5C1AF_JCFA-Laf'!I55+'5C1W_Willow'!I55+'5C1Z_LincolnPrep'!I55+'5C1R_Iberville'!I55+'5C1N_Delta'!I55+'5C1S_LCColPrep'!I55+'5C1T_Northeast'!I55+'5C1U_AcadianaRen'!I55+'5C1I_LAKey'!I55+'5C1V_LafRen'!I55+'5C1O_Impact'!I55+'5C2_LAVCA'!I55+'5C1H_Southwest'!I55+'5C1G_JSClark'!I55+'5C1Y_GEOPrep'!I55+'5C1AI_Harmony'!I55+'5C1AJ_Athlos'!I55+'5C1AG_Collegiate'!I55+'5C1M_GEOMidCity'!I55+'5C1AK_NxtGen'!I55+'5C1AL_RedRiver'!I55+'5C1AM_Williams'!I55+'5C1AN_StLandry'!I55</f>
        <v>0</v>
      </c>
      <c r="J55" s="216">
        <f>'9_Per Pupil Summary'!J54</f>
        <v>180.33306398130202</v>
      </c>
      <c r="K55" s="217">
        <f>'5C1B_DArbonne'!K55+'5C1A_Madison'!K55+'5C1C_IntlHigh'!K55+'5C3_UnvView'!K55+'5C1F_LCCharter'!K55+'5C1E_LFNO'!K55+'5C1D_NOMMA'!K55+'5C1AE_NobleMinds'!K55+'5C1J_JCFAEast'!K55+'5C1Q_Advantage'!K55+'5C1AF_JCFA-Laf'!K55+'5C1W_Willow'!K55+'5C1Z_LincolnPrep'!K55+'5C1R_Iberville'!K55+'5C1N_Delta'!K55+'5C1S_LCColPrep'!K55+'5C1T_Northeast'!K55+'5C1U_AcadianaRen'!K55+'5C1I_LAKey'!K55+'5C1V_LafRen'!K55+'5C1O_Impact'!K55+'5C2_LAVCA'!K55+'5C1H_Southwest'!K55+'5C1G_JSClark'!K55+'5C1Y_GEOPrep'!K55+'5C1AI_Harmony'!K55+'5C1AJ_Athlos'!K55+'5C1AG_Collegiate'!K55+'5C1M_GEOMidCity'!K55+'5C1AK_NxtGen'!K55+'5C1AL_RedRiver'!K55+'5C1AM_Williams'!K55+'5C1AN_StLandry'!K55</f>
        <v>0</v>
      </c>
      <c r="L55" s="218">
        <f>'5C1B_DArbonne'!L55+'5C1A_Madison'!L55+'5C1C_IntlHigh'!L55+'5C3_UnvView'!L55+'5C1F_LCCharter'!L55+'5C1E_LFNO'!L55+'5C1D_NOMMA'!L55+'5C1AE_NobleMinds'!L55+'5C1J_JCFAEast'!L55+'5C1Q_Advantage'!L55+'5C1AF_JCFA-Laf'!L55+'5C1W_Willow'!L55+'5C1Z_LincolnPrep'!L55+'5C1R_Iberville'!L55+'5C1N_Delta'!L55+'5C1S_LCColPrep'!L55+'5C1T_Northeast'!L55+'5C1U_AcadianaRen'!L55+'5C1I_LAKey'!L55+'5C1V_LafRen'!L55+'5C1O_Impact'!L55+'5C2_LAVCA'!L55+'5C1H_Southwest'!L55+'5C1G_JSClark'!L55+'5C1Y_GEOPrep'!L55+'5C1AI_Harmony'!L55+'5C1AJ_Athlos'!L55+'5C1AG_Collegiate'!L55+'5C1M_GEOMidCity'!L55+'5C1AK_NxtGen'!L55+'5C1AL_RedRiver'!L55+'5C1AM_Williams'!L55+'5C1AN_StLandry'!L55</f>
        <v>0</v>
      </c>
      <c r="M55" s="216">
        <f>'9_Per Pupil Summary'!K54</f>
        <v>4508.326599532551</v>
      </c>
      <c r="N55" s="217">
        <f>'5C1B_DArbonne'!N55+'5C1A_Madison'!N55+'5C1C_IntlHigh'!N55+'5C3_UnvView'!N55+'5C1F_LCCharter'!N55+'5C1E_LFNO'!N55+'5C1D_NOMMA'!N55+'5C1AE_NobleMinds'!N55+'5C1J_JCFAEast'!N55+'5C1Q_Advantage'!N55+'5C1AF_JCFA-Laf'!N55+'5C1W_Willow'!N55+'5C1Z_LincolnPrep'!N55+'5C1R_Iberville'!N55+'5C1N_Delta'!N55+'5C1S_LCColPrep'!N55+'5C1T_Northeast'!N55+'5C1U_AcadianaRen'!N55+'5C1I_LAKey'!N55+'5C1V_LafRen'!N55+'5C1O_Impact'!N55+'5C2_LAVCA'!N55+'5C1H_Southwest'!N55+'5C1G_JSClark'!N55+'5C1Y_GEOPrep'!N55+'5C1AI_Harmony'!N55+'5C1AJ_Athlos'!N55+'5C1AG_Collegiate'!N55+'5C1M_GEOMidCity'!N55+'5C1AK_NxtGen'!N55+'5C1AL_RedRiver'!N55+'5C1AM_Williams'!N55+'5C1AN_StLandry'!N55</f>
        <v>0</v>
      </c>
      <c r="O55" s="218">
        <f>'5C1B_DArbonne'!O55+'5C1A_Madison'!O55+'5C1C_IntlHigh'!O55+'5C3_UnvView'!O55+'5C1F_LCCharter'!O55+'5C1E_LFNO'!O55+'5C1D_NOMMA'!O55+'5C1AE_NobleMinds'!O55+'5C1J_JCFAEast'!O55+'5C1Q_Advantage'!O55+'5C1AF_JCFA-Laf'!O55+'5C1W_Willow'!O55+'5C1Z_LincolnPrep'!O55+'5C1R_Iberville'!O55+'5C1N_Delta'!O55+'5C1S_LCColPrep'!O55+'5C1T_Northeast'!O55+'5C1U_AcadianaRen'!O55+'5C1I_LAKey'!O55+'5C1V_LafRen'!O55+'5C1O_Impact'!O55+'5C2_LAVCA'!O55+'5C1H_Southwest'!O55+'5C1G_JSClark'!O55+'5C1Y_GEOPrep'!O55+'5C1AI_Harmony'!O55+'5C1AJ_Athlos'!O55+'5C1AG_Collegiate'!O55+'5C1M_GEOMidCity'!O55+'5C1AK_NxtGen'!O55+'5C1AL_RedRiver'!O55+'5C1AM_Williams'!O55+'5C1AN_StLandry'!O55</f>
        <v>0</v>
      </c>
      <c r="P55" s="216">
        <f>'9_Per Pupil Summary'!L54</f>
        <v>1803.3306398130203</v>
      </c>
      <c r="Q55" s="217">
        <f>'5C1B_DArbonne'!Q55+'5C1A_Madison'!Q55+'5C1C_IntlHigh'!Q55+'5C3_UnvView'!Q55+'5C1F_LCCharter'!Q55+'5C1E_LFNO'!Q55+'5C1D_NOMMA'!Q55+'5C1AE_NobleMinds'!Q55+'5C1J_JCFAEast'!Q55+'5C1Q_Advantage'!Q55+'5C1AF_JCFA-Laf'!Q55+'5C1W_Willow'!Q55+'5C1Z_LincolnPrep'!Q55+'5C1R_Iberville'!Q55+'5C1N_Delta'!Q55+'5C1S_LCColPrep'!Q55+'5C1T_Northeast'!Q55+'5C1U_AcadianaRen'!Q55+'5C1I_LAKey'!Q55+'5C1V_LafRen'!Q55+'5C1O_Impact'!Q55+'5C2_LAVCA'!Q55+'5C1H_Southwest'!Q55+'5C1G_JSClark'!Q55+'5C1Y_GEOPrep'!Q55+'5C1AI_Harmony'!Q55+'5C1AJ_Athlos'!Q55+'5C1AG_Collegiate'!Q55+'5C1M_GEOMidCity'!Q55+'5C1AK_NxtGen'!Q55+'5C1AL_RedRiver'!Q55+'5C1AM_Williams'!Q55+'5C1AN_StLandry'!Q55</f>
        <v>0</v>
      </c>
      <c r="R55" s="219">
        <f>'5C1B_DArbonne'!R55+'5C1A_Madison'!R55+'5C1C_IntlHigh'!R55+'5C3_UnvView'!R55+'5C1F_LCCharter'!R55+'5C1E_LFNO'!R55+'5C1D_NOMMA'!R55+'5C1AE_NobleMinds'!R55+'5C1J_JCFAEast'!R55+'5C1Q_Advantage'!R55+'5C1AF_JCFA-Laf'!R55+'5C1W_Willow'!R55+'5C1Z_LincolnPrep'!R55+'5C1R_Iberville'!R55+'5C1N_Delta'!R55+'5C1S_LCColPrep'!R55+'5C1T_Northeast'!R55+'5C1U_AcadianaRen'!R55+'5C1I_LAKey'!R55+'5C1V_LafRen'!R55+'5C1O_Impact'!R55+'5C2_LAVCA'!R55+'5C1H_Southwest'!R55+'5C1G_JSClark'!R55+'5C1Y_GEOPrep'!R55+'5C1AI_Harmony'!R55+'5C1AJ_Athlos'!R55+'5C1AG_Collegiate'!R55+'5C1M_GEOMidCity'!R55+'5C1AK_NxtGen'!R55+'5C1AL_RedRiver'!R55+'5C1AM_Williams'!R55+'5C1AN_StLandry'!R55</f>
        <v>2962110</v>
      </c>
      <c r="S55" s="884">
        <f>'5C3_UnvView'!S55+'5C2_LAVCA'!S55</f>
        <v>95152</v>
      </c>
      <c r="T55" s="216">
        <f>'5C1B_DArbonne'!S55+'5C1A_Madison'!S55+'5C1C_IntlHigh'!S55+'5C3_UnvView'!T55+'5C1F_LCCharter'!S55+'5C1E_LFNO'!S55+'5C1D_NOMMA'!S55+'5C1AE_NobleMinds'!S55+'5C1J_JCFAEast'!S55+'5C1Q_Advantage'!S55+'5C1AF_JCFA-Laf'!S55+'5C1W_Willow'!S55+'5C1Z_LincolnPrep'!S55+'5C1R_Iberville'!S55+'5C1N_Delta'!S55+'5C1S_LCColPrep'!S55+'5C1T_Northeast'!S55+'5C1U_AcadianaRen'!S55+'5C1I_LAKey'!S55+'5C1V_LafRen'!S55+'5C1O_Impact'!S55+'5C2_LAVCA'!T55+'5C1H_Southwest'!S55+'5C1G_JSClark'!S55+'5C1Y_GEOPrep'!S55+'5C1AI_Harmony'!S55+'5C1AJ_Athlos'!S55+'5C1AG_Collegiate'!S55+'5C1M_GEOMidCity'!S55+'5C1AK_NxtGen'!S55+'5C1AL_RedRiver'!S55+'5C1AM_Williams'!S55+'5C1AN_StLandry'!S55</f>
        <v>46286</v>
      </c>
      <c r="U55" s="216">
        <f>'5C1B_DArbonne'!T55+'5C1A_Madison'!T55+'5C1C_IntlHigh'!T55+'5C3_UnvView'!U55+'5C1F_LCCharter'!T55+'5C1E_LFNO'!T55+'5C1D_NOMMA'!T55+'5C1AE_NobleMinds'!T55+'5C1J_JCFAEast'!T55+'5C1Q_Advantage'!T55+'5C1AF_JCFA-Laf'!T55+'5C1W_Willow'!T55+'5C1Z_LincolnPrep'!T55+'5C1R_Iberville'!T55+'5C1N_Delta'!T55+'5C1S_LCColPrep'!T55+'5C1T_Northeast'!T55+'5C1U_AcadianaRen'!T55+'5C1I_LAKey'!T55+'5C1V_LafRen'!T55+'5C1O_Impact'!T55+'5C2_LAVCA'!U55+'5C1H_Southwest'!T55+'5C1G_JSClark'!T55+'5C1Y_GEOPrep'!T55+'5C1AI_Harmony'!T55+'5C1AJ_Athlos'!T55+'5C1AG_Collegiate'!T55+'5C1M_GEOMidCity'!T55+'5C1AK_NxtGen'!T55+'5C1AL_RedRiver'!T55+'5C1AM_Williams'!T55+'5C1AN_StLandry'!T55</f>
        <v>0</v>
      </c>
      <c r="V55" s="220">
        <f>'5C1B_DArbonne'!U55+'5C1A_Madison'!U55+'5C1C_IntlHigh'!U55+'5C3_UnvView'!V55+'5C1F_LCCharter'!U55+'5C1E_LFNO'!U55+'5C1D_NOMMA'!U55+'5C1AE_NobleMinds'!U55+'5C1J_JCFAEast'!U55+'5C1Q_Advantage'!U55+'5C1AF_JCFA-Laf'!U55+'5C1W_Willow'!U55+'5C1Z_LincolnPrep'!U55+'5C1R_Iberville'!U55+'5C1N_Delta'!U55+'5C1S_LCColPrep'!U55+'5C1T_Northeast'!U55+'5C1U_AcadianaRen'!U55+'5C1I_LAKey'!U55+'5C1V_LafRen'!U55+'5C1O_Impact'!U55+'5C2_LAVCA'!V55+'5C1H_Southwest'!U55+'5C1G_JSClark'!U55+'5C1Y_GEOPrep'!U55+'5C1AI_Harmony'!U55+'5C1AJ_Athlos'!U55+'5C1AG_Collegiate'!U55+'5C1M_GEOMidCity'!U55+'5C1AK_NxtGen'!U55+'5C1AL_RedRiver'!U55+'5C1AM_Williams'!U55+'5C1AN_StLandry'!U55</f>
        <v>0</v>
      </c>
      <c r="W55" s="219">
        <f>'5C1B_DArbonne'!V55+'5C1A_Madison'!V55+'5C1C_IntlHigh'!V55+'5C3_UnvView'!W55+'5C1F_LCCharter'!V55+'5C1E_LFNO'!V55+'5C1D_NOMMA'!V55+'5C1AE_NobleMinds'!V55+'5C1J_JCFAEast'!V55+'5C1Q_Advantage'!V55+'5C1AF_JCFA-Laf'!V55+'5C1W_Willow'!V55+'5C1Z_LincolnPrep'!V55+'5C1R_Iberville'!V55+'5C1N_Delta'!V55+'5C1S_LCColPrep'!V55+'5C1T_Northeast'!V55+'5C1U_AcadianaRen'!V55+'5C1I_LAKey'!V55+'5C1V_LafRen'!V55+'5C1O_Impact'!V55+'5C2_LAVCA'!W55+'5C1H_Southwest'!V55+'5C1G_JSClark'!V55+'5C1Y_GEOPrep'!V55+'5C1AI_Harmony'!V55+'5C1AJ_Athlos'!V55+'5C1AG_Collegiate'!V55+'5C1M_GEOMidCity'!V55+'5C1AK_NxtGen'!V55+'5C1AL_RedRiver'!V55+'5C1AM_Williams'!V55+'5C1AN_StLandry'!V55</f>
        <v>0</v>
      </c>
      <c r="X55" s="217">
        <f>'5C1B_DArbonne'!W55+'5C1A_Madison'!W55+'5C1C_IntlHigh'!W55+'5C3_UnvView'!X55+'5C1F_LCCharter'!W55+'5C1E_LFNO'!W55+'5C1D_NOMMA'!W55+'5C1AE_NobleMinds'!W55+'5C1J_JCFAEast'!W55+'5C1Q_Advantage'!W55+'5C1AF_JCFA-Laf'!W55+'5C1W_Willow'!W55+'5C1Z_LincolnPrep'!W55+'5C1R_Iberville'!W55+'5C1N_Delta'!W55+'5C1S_LCColPrep'!W55+'5C1T_Northeast'!W55+'5C1U_AcadianaRen'!W55+'5C1I_LAKey'!W55+'5C1V_LafRen'!W55+'5C1O_Impact'!W55+'5C2_LAVCA'!X55+'5C1H_Southwest'!W55+'5C1G_JSClark'!W55+'5C1Y_GEOPrep'!W55+'5C1AI_Harmony'!W55+'5C1AJ_Athlos'!W55+'5C1AG_Collegiate'!W55+'5C1M_GEOMidCity'!W55+'5C1AK_NxtGen'!W55+'5C1AL_RedRiver'!W55+'5C1AM_Williams'!W55+'5C1AN_StLandry'!W55</f>
        <v>0</v>
      </c>
      <c r="Y55" s="219">
        <f>'5C1B_DArbonne'!X55+'5C1A_Madison'!X55+'5C1C_IntlHigh'!X55+'5C3_UnvView'!Y55+'5C1F_LCCharter'!X55+'5C1E_LFNO'!X55+'5C1D_NOMMA'!X55+'5C1AE_NobleMinds'!X55+'5C1J_JCFAEast'!X55+'5C1Q_Advantage'!X55+'5C1AF_JCFA-Laf'!X55+'5C1W_Willow'!X55+'5C1Z_LincolnPrep'!X55+'5C1R_Iberville'!X55+'5C1N_Delta'!X55+'5C1S_LCColPrep'!X55+'5C1T_Northeast'!X55+'5C1U_AcadianaRen'!X55+'5C1I_LAKey'!X55+'5C1V_LafRen'!X55+'5C1O_Impact'!X55+'5C2_LAVCA'!Y55+'5C1H_Southwest'!X55+'5C1G_JSClark'!X55+'5C1Y_GEOPrep'!X55+'5C1AI_Harmony'!X55+'5C1AJ_Athlos'!X55+'5C1AG_Collegiate'!X55+'5C1M_GEOMidCity'!X55+'5C1AK_NxtGen'!X55+'5C1AL_RedRiver'!X55+'5C1AM_Williams'!X55+'5C1AN_StLandry'!X55</f>
        <v>0</v>
      </c>
      <c r="Z55" s="216">
        <f>'5C1B_DArbonne'!Y55+'5C1A_Madison'!Y55+'5C1C_IntlHigh'!Y55+'5C3_UnvView'!Z55+'5C1F_LCCharter'!Y55+'5C1E_LFNO'!Y55+'5C1D_NOMMA'!Y55+'5C1AE_NobleMinds'!Y55+'5C1J_JCFAEast'!Y55+'5C1Q_Advantage'!Y55+'5C1AF_JCFA-Laf'!Y55+'5C1W_Willow'!Y55+'5C1Z_LincolnPrep'!Y55+'5C1R_Iberville'!Y55+'5C1N_Delta'!Y55+'5C1S_LCColPrep'!Y55+'5C1T_Northeast'!Y55+'5C1U_AcadianaRen'!Y55+'5C1I_LAKey'!Y55+'5C1V_LafRen'!Y55+'5C1O_Impact'!Y55+'5C2_LAVCA'!Z55+'5C1H_Southwest'!Y55+'5C1G_JSClark'!Y55+'5C1Y_GEOPrep'!Y55+'5C1AI_Harmony'!Y55+'5C1AJ_Athlos'!Y55+'5C1AG_Collegiate'!Y55+'5C1M_GEOMidCity'!Y55+'5C1AK_NxtGen'!Y55+'5C1AL_RedRiver'!Y55+'5C1AM_Williams'!Y55+'5C1AN_StLandry'!Y55</f>
        <v>0</v>
      </c>
      <c r="AA55" s="219">
        <f>'5C1B_DArbonne'!Z55+'5C1A_Madison'!Z55+'5C1C_IntlHigh'!Z55+'5C3_UnvView'!AA55+'5C1F_LCCharter'!Z55+'5C1E_LFNO'!Z55+'5C1D_NOMMA'!Z55+'5C1AE_NobleMinds'!Z55+'5C1J_JCFAEast'!Z55+'5C1Q_Advantage'!Z55+'5C1AF_JCFA-Laf'!Z55+'5C1W_Willow'!Z55+'5C1Z_LincolnPrep'!Z55+'5C1R_Iberville'!Z55+'5C1N_Delta'!Z55+'5C1S_LCColPrep'!Z55+'5C1T_Northeast'!Z55+'5C1U_AcadianaRen'!Z55+'5C1I_LAKey'!Z55+'5C1V_LafRen'!Z55+'5C1O_Impact'!Z55+'5C2_LAVCA'!AA55+'5C1H_Southwest'!Z55+'5C1G_JSClark'!Z55+'5C1Y_GEOPrep'!Z55+'5C1AI_Harmony'!Z55+'5C1AJ_Athlos'!Z55+'5C1AG_Collegiate'!Z55+'5C1M_GEOMidCity'!Z55+'5C1AK_NxtGen'!Z55+'5C1AL_RedRiver'!Z55+'5C1AM_Williams'!Z55+'5C1AN_StLandry'!Z55</f>
        <v>0</v>
      </c>
      <c r="AB55" s="216">
        <f>'5C1B_DArbonne'!AA55+'5C1A_Madison'!AA55+'5C1C_IntlHigh'!AA55+'5C3_UnvView'!AB55+'5C1F_LCCharter'!AA55+'5C1E_LFNO'!AA55+'5C1D_NOMMA'!AA55+'5C1AE_NobleMinds'!AA55+'5C1J_JCFAEast'!AA55+'5C1Q_Advantage'!AA55+'5C1AF_JCFA-Laf'!AA55+'5C1W_Willow'!AA55+'5C1Z_LincolnPrep'!AA55+'5C1R_Iberville'!AA55+'5C1N_Delta'!AA55+'5C1S_LCColPrep'!AA55+'5C1T_Northeast'!AA55+'5C1U_AcadianaRen'!AA55+'5C1I_LAKey'!AA55+'5C1V_LafRen'!AA55+'5C1O_Impact'!AA55+'5C2_LAVCA'!AB55+'5C1H_Southwest'!AA55+'5C1G_JSClark'!AA55+'5C1Y_GEOPrep'!AA55+'5C1AI_Harmony'!AA55+'5C1AJ_Athlos'!AA55+'5C1AG_Collegiate'!AA55+'5C1M_GEOMidCity'!AA55+'5C1AK_NxtGen'!AA55+'5C1AL_RedRiver'!AA55+'5C1AM_Williams'!AA55+'5C1AN_StLandry'!AA55</f>
        <v>0</v>
      </c>
      <c r="AC55" s="216">
        <f>'5C1B_DArbonne'!AB55+'5C1A_Madison'!AB55+'5C1C_IntlHigh'!AB55+'5C3_UnvView'!AC55+'5C1F_LCCharter'!AB55+'5C1E_LFNO'!AB55+'5C1D_NOMMA'!AB55+'5C1AE_NobleMinds'!AB55+'5C1J_JCFAEast'!AB55+'5C1Q_Advantage'!AB55+'5C1AF_JCFA-Laf'!AB55+'5C1W_Willow'!AB55+'5C1Z_LincolnPrep'!AB55+'5C1R_Iberville'!AB55+'5C1N_Delta'!AB55+'5C1S_LCColPrep'!AB55+'5C1T_Northeast'!AB55+'5C1U_AcadianaRen'!AB55+'5C1I_LAKey'!AB55+'5C1V_LafRen'!AB55+'5C1O_Impact'!AB55+'5C2_LAVCA'!AC55+'5C1H_Southwest'!AB55+'5C1G_JSClark'!AB55+'5C1Y_GEOPrep'!AB55+'5C1AI_Harmony'!AB55+'5C1AJ_Athlos'!AB55+'5C1AG_Collegiate'!AB55+'5C1M_GEOMidCity'!AB55+'5C1AK_NxtGen'!AB55+'5C1AL_RedRiver'!AB55+'5C1AM_Williams'!AB55+'5C1AN_StLandry'!AB55</f>
        <v>0</v>
      </c>
      <c r="AD55" s="219">
        <f>'5C1B_DArbonne'!AC55+'5C1A_Madison'!AC55+'5C1C_IntlHigh'!AC55+'5C3_UnvView'!AD55+'5C1F_LCCharter'!AC55+'5C1E_LFNO'!AC55+'5C1D_NOMMA'!AC55+'5C1AE_NobleMinds'!AC55+'5C1J_JCFAEast'!AC55+'5C1Q_Advantage'!AC55+'5C1AF_JCFA-Laf'!AC55+'5C1W_Willow'!AC55+'5C1Z_LincolnPrep'!AC55+'5C1R_Iberville'!AC55+'5C1N_Delta'!AC55+'5C1S_LCColPrep'!AC55+'5C1T_Northeast'!AC55+'5C1U_AcadianaRen'!AC55+'5C1I_LAKey'!AC55+'5C1V_LafRen'!AC55+'5C1O_Impact'!AC55+'5C2_LAVCA'!AD55+'5C1H_Southwest'!AC55+'5C1G_JSClark'!AC55+'5C1Y_GEOPrep'!AC55+'5C1AI_Harmony'!AC55+'5C1AJ_Athlos'!AC55+'5C1AG_Collegiate'!AC55+'5C1M_GEOMidCity'!AC55+'5C1AK_NxtGen'!AC55+'5C1AL_RedRiver'!AC55+'5C1AM_Williams'!AC55+'5C1AN_StLandry'!AC55</f>
        <v>0</v>
      </c>
      <c r="AE55" s="222">
        <f>'5C1B_DArbonne'!AD55+'5C1A_Madison'!AD55+'5C1C_IntlHigh'!AD55+'5C3_UnvView'!AE55+'5C1F_LCCharter'!AD55+'5C1E_LFNO'!AD55+'5C1D_NOMMA'!AD55+'5C1AE_NobleMinds'!AD55+'5C1J_JCFAEast'!AD55+'5C1Q_Advantage'!AD55+'5C1AF_JCFA-Laf'!AD55+'5C1W_Willow'!AD55+'5C1Z_LincolnPrep'!AD55+'5C1R_Iberville'!AD55+'5C1N_Delta'!AD55+'5C1S_LCColPrep'!AD55+'5C1T_Northeast'!AD55+'5C1U_AcadianaRen'!AD55+'5C1I_LAKey'!AD55+'5C1V_LafRen'!AD55+'5C1O_Impact'!AD55+'5C2_LAVCA'!AE55+'5C1H_Southwest'!AD55+'5C1G_JSClark'!AD55+'5C1Y_GEOPrep'!AD55+'5C1AI_Harmony'!AD55+'5C1AJ_Athlos'!AD55+'5C1AG_Collegiate'!AD55+'5C1M_GEOMidCity'!AD55+'5C1AK_NxtGen'!AD55+'5C1AL_RedRiver'!AD55+'5C1AM_Williams'!AD55+'5C1AN_StLandry'!AD55</f>
        <v>0</v>
      </c>
      <c r="AF55" s="223">
        <f>'9_Per Pupil Summary'!N54</f>
        <v>3367</v>
      </c>
      <c r="AG55" s="224">
        <f>'5C1B_DArbonne'!AF55+'5C1A_Madison'!AF55+'5C1C_IntlHigh'!AF55+'5C3_UnvView'!AG55+'5C1F_LCCharter'!AF55+'5C1E_LFNO'!AF55+'5C1D_NOMMA'!AF55+'5C1AE_NobleMinds'!AF55+'5C1J_JCFAEast'!AF55+'5C1Q_Advantage'!AF55+'5C1AF_JCFA-Laf'!AF55+'5C1W_Willow'!AF55+'5C1Z_LincolnPrep'!AF55+'5C1R_Iberville'!AF55+'5C1N_Delta'!AF55+'5C1S_LCColPrep'!AF55+'5C1T_Northeast'!AF55+'5C1U_AcadianaRen'!AF55+'5C1I_LAKey'!AF55+'5C1V_LafRen'!AF55+'5C1O_Impact'!AF55+'5C2_LAVCA'!AG55+'5C1H_Southwest'!AF55+'5C1G_JSClark'!AF55+'5C1Y_GEOPrep'!AF55+'5C1AI_Harmony'!AF55+'5C1AJ_Athlos'!AF55+'5C1AG_Collegiate'!AF55+'5C1M_GEOMidCity'!AF55+'5C1AK_NxtGen'!AF55+'5C1AL_RedRiver'!AF55+'5C1AM_Williams'!AF55+'5C1AN_StLandry'!AF55</f>
        <v>0</v>
      </c>
      <c r="AH55" s="215">
        <f>'5C1B_DArbonne'!AG55+'5C1A_Madison'!AG55+'5C1C_IntlHigh'!AG55+'5C3_UnvView'!AH55+'5C1F_LCCharter'!AG55+'5C1E_LFNO'!AG55+'5C1D_NOMMA'!AG55+'5C1AE_NobleMinds'!AG55+'5C1J_JCFAEast'!AG55+'5C1Q_Advantage'!AG55+'5C1AF_JCFA-Laf'!AG55+'5C1W_Willow'!AG55+'5C1Z_LincolnPrep'!AG55+'5C1R_Iberville'!AG55+'5C1N_Delta'!AG55+'5C1S_LCColPrep'!AG55+'5C1T_Northeast'!AG55+'5C1U_AcadianaRen'!AG55+'5C1I_LAKey'!AG55+'5C1V_LafRen'!AG55+'5C1O_Impact'!AG55+'5C2_LAVCA'!AH55+'5C1H_Southwest'!AG55+'5C1G_JSClark'!AG55+'5C1Y_GEOPrep'!AG55+'5C1AI_Harmony'!AG55+'5C1AJ_Athlos'!AG55+'5C1AG_Collegiate'!AG55+'5C1M_GEOMidCity'!AG55+'5C1AK_NxtGen'!AG55+'5C1AL_RedRiver'!AG55+'5C1AM_Williams'!AG55+'5C1AN_StLandry'!AG55</f>
        <v>0</v>
      </c>
      <c r="AI55" s="223">
        <f>'5C1B_DArbonne'!AH55+'5C1A_Madison'!AH55+'5C1C_IntlHigh'!AH55+'5C3_UnvView'!AI55+'5C1F_LCCharter'!AH55+'5C1E_LFNO'!AH55+'5C1D_NOMMA'!AH55+'5C1AE_NobleMinds'!AH55+'5C1J_JCFAEast'!AH55+'5C1Q_Advantage'!AH55+'5C1AF_JCFA-Laf'!AH55+'5C1W_Willow'!AH55+'5C1Z_LincolnPrep'!AH55+'5C1R_Iberville'!AH55+'5C1N_Delta'!AH55+'5C1S_LCColPrep'!AH55+'5C1T_Northeast'!AH55+'5C1U_AcadianaRen'!AH55+'5C1I_LAKey'!AH55+'5C1V_LafRen'!AH55+'5C1O_Impact'!AH55+'5C2_LAVCA'!AI55+'5C1H_Southwest'!AH55+'5C1G_JSClark'!AH55+'5C1Y_GEOPrep'!AH55+'5C1AI_Harmony'!AH55+'5C1AJ_Athlos'!AH55+'5C1AG_Collegiate'!AH55+'5C1M_GEOMidCity'!AH55+'5C1AK_NxtGen'!AH55+'5C1AL_RedRiver'!AH55+'5C1AM_Williams'!AH55+'5C1AN_StLandry'!AH55</f>
        <v>0</v>
      </c>
      <c r="AJ55" s="215">
        <f>'5C1B_DArbonne'!AI55+'5C1A_Madison'!AI55+'5C1C_IntlHigh'!AI55+'5C3_UnvView'!AJ55+'5C1F_LCCharter'!AI55+'5C1E_LFNO'!AI55+'5C1D_NOMMA'!AI55+'5C1AE_NobleMinds'!AI55+'5C1J_JCFAEast'!AI55+'5C1Q_Advantage'!AI55+'5C1AF_JCFA-Laf'!AI55+'5C1W_Willow'!AI55+'5C1Z_LincolnPrep'!AI55+'5C1R_Iberville'!AI55+'5C1N_Delta'!AI55+'5C1S_LCColPrep'!AI55+'5C1T_Northeast'!AI55+'5C1U_AcadianaRen'!AI55+'5C1I_LAKey'!AI55+'5C1V_LafRen'!AI55+'5C1O_Impact'!AI55+'5C2_LAVCA'!AJ55+'5C1H_Southwest'!AI55+'5C1G_JSClark'!AI55+'5C1Y_GEOPrep'!AI55+'5C1AI_Harmony'!AI55+'5C1AJ_Athlos'!AI55+'5C1AG_Collegiate'!AI55+'5C1M_GEOMidCity'!AI55+'5C1AK_NxtGen'!AI55+'5C1AL_RedRiver'!AI55+'5C1AM_Williams'!AI55+'5C1AN_StLandry'!AI55</f>
        <v>0</v>
      </c>
      <c r="AK55" s="225">
        <f>'5C1B_DArbonne'!AJ55+'5C1A_Madison'!AJ55+'5C1C_IntlHigh'!AJ55+'5C3_UnvView'!AK55+'5C1F_LCCharter'!AJ55+'5C1E_LFNO'!AJ55+'5C1D_NOMMA'!AJ55+'5C1AE_NobleMinds'!AJ55+'5C1J_JCFAEast'!AJ55+'5C1Q_Advantage'!AJ55+'5C1AF_JCFA-Laf'!AJ55+'5C1W_Willow'!AJ55+'5C1Z_LincolnPrep'!AJ55+'5C1R_Iberville'!AJ55+'5C1N_Delta'!AJ55+'5C1S_LCColPrep'!AJ55+'5C1T_Northeast'!AJ55+'5C1U_AcadianaRen'!AJ55+'5C1I_LAKey'!AJ55+'5C1V_LafRen'!AJ55+'5C1O_Impact'!AJ55+'5C2_LAVCA'!AK55+'5C1H_Southwest'!AJ55+'5C1G_JSClark'!AJ55+'5C1Y_GEOPrep'!AJ55+'5C1AI_Harmony'!AJ55+'5C1AJ_Athlos'!AJ55+'5C1AG_Collegiate'!AJ55+'5C1M_GEOMidCity'!AJ55+'5C1AK_NxtGen'!AJ55+'5C1AL_RedRiver'!AJ55+'5C1AM_Williams'!AJ55+'5C1AN_StLandry'!AJ55</f>
        <v>0</v>
      </c>
      <c r="AL55" s="226">
        <f>'5C1B_DArbonne'!AK55+'5C1A_Madison'!AK55+'5C1C_IntlHigh'!AK55+'5C3_UnvView'!AL55+'5C1F_LCCharter'!AK55+'5C1E_LFNO'!AK55+'5C1D_NOMMA'!AK55+'5C1AE_NobleMinds'!AK55+'5C1J_JCFAEast'!AK55+'5C1Q_Advantage'!AK55+'5C1AF_JCFA-Laf'!AK55+'5C1W_Willow'!AK55+'5C1Z_LincolnPrep'!AK55+'5C1R_Iberville'!AK55+'5C1N_Delta'!AK55+'5C1S_LCColPrep'!AK55+'5C1T_Northeast'!AK55+'5C1U_AcadianaRen'!AK55+'5C1I_LAKey'!AK55+'5C1V_LafRen'!AK55+'5C1O_Impact'!AK55+'5C2_LAVCA'!AL55+'5C1H_Southwest'!AK55+'5C1G_JSClark'!AK55+'5C1Y_GEOPrep'!AK55+'5C1AI_Harmony'!AK55+'5C1AJ_Athlos'!AK55+'5C1AG_Collegiate'!AK55+'5C1M_GEOMidCity'!AK55+'5C1AK_NxtGen'!AK55+'5C1AL_RedRiver'!AK55+'5C1AM_Williams'!AK55+'5C1AN_StLandry'!AK55</f>
        <v>0</v>
      </c>
      <c r="AM55" s="224">
        <f>'5C1B_DArbonne'!AL55+'5C1A_Madison'!AL55+'5C1C_IntlHigh'!AL55+'5C3_UnvView'!AM55+'5C1F_LCCharter'!AL55+'5C1E_LFNO'!AL55+'5C1D_NOMMA'!AL55+'5C1AE_NobleMinds'!AL55+'5C1J_JCFAEast'!AL55+'5C1Q_Advantage'!AL55+'5C1AF_JCFA-Laf'!AL55+'5C1W_Willow'!AL55+'5C1Z_LincolnPrep'!AL55+'5C1R_Iberville'!AL55+'5C1N_Delta'!AL55+'5C1S_LCColPrep'!AL55+'5C1T_Northeast'!AL55+'5C1U_AcadianaRen'!AL55+'5C1I_LAKey'!AL55+'5C1V_LafRen'!AL55+'5C1O_Impact'!AL55+'5C2_LAVCA'!AM55+'5C1H_Southwest'!AL55+'5C1G_JSClark'!AL55+'5C1Y_GEOPrep'!AL55+'5C1AI_Harmony'!AL55+'5C1AJ_Athlos'!AL55+'5C1AG_Collegiate'!AL55+'5C1M_GEOMidCity'!AL55+'5C1AK_NxtGen'!AL55+'5C1AL_RedRiver'!AL55+'5C1AM_Williams'!AL55+'5C1AN_StLandry'!AL55</f>
        <v>2696125</v>
      </c>
      <c r="AN55" s="227">
        <f>'5C1B_DArbonne'!AM55+'5C1A_Madison'!AM55+'5C1C_IntlHigh'!AM55+'5C3_UnvView'!AN55+'5C1F_LCCharter'!AM55+'5C1E_LFNO'!AM55+'5C1D_NOMMA'!AM55+'5C1AE_NobleMinds'!AM55+'5C1J_JCFAEast'!AM55+'5C1Q_Advantage'!AM55+'5C1AF_JCFA-Laf'!AM55+'5C1W_Willow'!AM55+'5C1Z_LincolnPrep'!AM55+'5C1R_Iberville'!AM55+'5C1N_Delta'!AM55+'5C1S_LCColPrep'!AM55+'5C1T_Northeast'!AM55+'5C1U_AcadianaRen'!AM55+'5C1I_LAKey'!AM55+'5C1V_LafRen'!AM55+'5C1O_Impact'!AM55+'5C2_LAVCA'!AN55+'5C1H_Southwest'!AM55+'5C1G_JSClark'!AM55+'5C1Y_GEOPrep'!AM55+'5C1AI_Harmony'!AM55+'5C1AJ_Athlos'!AM55+'5C1AG_Collegiate'!AM55+'5C1M_GEOMidCity'!AM55+'5C1AK_NxtGen'!AM55+'5C1AL_RedRiver'!AM55+'5C1AM_Williams'!AM55+'5C1AN_StLandry'!AM55</f>
        <v>-1421</v>
      </c>
      <c r="AO55" s="224">
        <f>'5C1B_DArbonne'!AN55+'5C1A_Madison'!AN55+'5C1C_IntlHigh'!AN55+'5C3_UnvView'!AO55+'5C1F_LCCharter'!AN55+'5C1E_LFNO'!AN55+'5C1D_NOMMA'!AN55+'5C1AE_NobleMinds'!AN55+'5C1J_JCFAEast'!AN55+'5C1Q_Advantage'!AN55+'5C1AF_JCFA-Laf'!AN55+'5C1W_Willow'!AN55+'5C1Z_LincolnPrep'!AN55+'5C1R_Iberville'!AN55+'5C1N_Delta'!AN55+'5C1S_LCColPrep'!AN55+'5C1T_Northeast'!AN55+'5C1U_AcadianaRen'!AN55+'5C1I_LAKey'!AN55+'5C1V_LafRen'!AN55+'5C1O_Impact'!AN55+'5C2_LAVCA'!AO55+'5C1H_Southwest'!AN55+'5C1G_JSClark'!AN55+'5C1Y_GEOPrep'!AN55+'5C1AI_Harmony'!AN55+'5C1AJ_Athlos'!AN55+'5C1AG_Collegiate'!AN55+'5C1M_GEOMidCity'!AN55+'5C1AK_NxtGen'!AN55+'5C1AL_RedRiver'!AN55+'5C1AM_Williams'!AN55+'5C1AN_StLandry'!AN55</f>
        <v>0</v>
      </c>
      <c r="AP55" s="225">
        <f>'5C1B_DArbonne'!AO55+'5C1A_Madison'!AO55+'5C1C_IntlHigh'!AO55+'5C3_UnvView'!AP55+'5C1F_LCCharter'!AO55+'5C1E_LFNO'!AO55+'5C1D_NOMMA'!AO55+'5C1AE_NobleMinds'!AO55+'5C1J_JCFAEast'!AO55+'5C1Q_Advantage'!AO55+'5C1AF_JCFA-Laf'!AO55+'5C1W_Willow'!AO55+'5C1Z_LincolnPrep'!AO55+'5C1R_Iberville'!AO55+'5C1N_Delta'!AO55+'5C1S_LCColPrep'!AO55+'5C1T_Northeast'!AO55+'5C1U_AcadianaRen'!AO55+'5C1I_LAKey'!AO55+'5C1V_LafRen'!AO55+'5C1O_Impact'!AO55+'5C2_LAVCA'!AP55+'5C1H_Southwest'!AO55+'5C1G_JSClark'!AO55+'5C1Y_GEOPrep'!AO55+'5C1AI_Harmony'!AO55+'5C1AJ_Athlos'!AO55+'5C1AG_Collegiate'!AO55+'5C1M_GEOMidCity'!AO55+'5C1AK_NxtGen'!AO55+'5C1AL_RedRiver'!AO55+'5C1AM_Williams'!AO55+'5C1AN_StLandry'!AO55</f>
        <v>0</v>
      </c>
      <c r="AQ55" s="224">
        <f>'5C1B_DArbonne'!AP55+'5C1A_Madison'!AP55+'5C1C_IntlHigh'!AP55+'5C3_UnvView'!AQ55+'5C1F_LCCharter'!AP55+'5C1E_LFNO'!AP55+'5C1D_NOMMA'!AP55+'5C1AE_NobleMinds'!AP55+'5C1J_JCFAEast'!AP55+'5C1Q_Advantage'!AP55+'5C1AF_JCFA-Laf'!AP55+'5C1W_Willow'!AP55+'5C1Z_LincolnPrep'!AP55+'5C1R_Iberville'!AP55+'5C1N_Delta'!AP55+'5C1S_LCColPrep'!AP55+'5C1T_Northeast'!AP55+'5C1U_AcadianaRen'!AP55+'5C1I_LAKey'!AP55+'5C1V_LafRen'!AP55+'5C1O_Impact'!AP55+'5C2_LAVCA'!AQ55+'5C1H_Southwest'!AP55+'5C1G_JSClark'!AP55+'5C1Y_GEOPrep'!AP55+'5C1AI_Harmony'!AP55+'5C1AJ_Athlos'!AP55+'5C1AG_Collegiate'!AP55+'5C1M_GEOMidCity'!AP55+'5C1AK_NxtGen'!AP55+'5C1AL_RedRiver'!AP55+'5C1AM_Williams'!AP55+'5C1AN_StLandry'!AP55</f>
        <v>566761</v>
      </c>
      <c r="AR55" s="225">
        <f>'5C1B_DArbonne'!AQ55+'5C1A_Madison'!AQ55+'5C1C_IntlHigh'!AQ55+'5C3_UnvView'!AR55+'5C1F_LCCharter'!AQ55+'5C1E_LFNO'!AQ55+'5C1D_NOMMA'!AQ55+'5C1AE_NobleMinds'!AQ55+'5C1J_JCFAEast'!AQ55+'5C1Q_Advantage'!AQ55+'5C1AF_JCFA-Laf'!AQ55+'5C1W_Willow'!AQ55+'5C1Z_LincolnPrep'!AQ55+'5C1R_Iberville'!AQ55+'5C1N_Delta'!AQ55+'5C1S_LCColPrep'!AQ55+'5C1T_Northeast'!AQ55+'5C1U_AcadianaRen'!AQ55+'5C1I_LAKey'!AQ55+'5C1V_LafRen'!AQ55+'5C1O_Impact'!AQ55+'5C2_LAVCA'!AR55+'5C1H_Southwest'!AQ55+'5C1G_JSClark'!AQ55+'5C1Y_GEOPrep'!AQ55+'5C1AI_Harmony'!AQ55+'5C1AJ_Athlos'!AQ55+'5C1AG_Collegiate'!AQ55+'5C1M_GEOMidCity'!AQ55+'5C1AK_NxtGen'!AQ55+'5C1AL_RedRiver'!AQ55+'5C1AM_Williams'!AQ55+'5C1AN_StLandry'!AQ55</f>
        <v>0</v>
      </c>
      <c r="AS55" s="225">
        <f>'5C1B_DArbonne'!AR55+'5C1A_Madison'!AR55+'5C1C_IntlHigh'!AR55+'5C3_UnvView'!AS55+'5C1F_LCCharter'!AR55+'5C1E_LFNO'!AR55+'5C1D_NOMMA'!AR55+'5C1AE_NobleMinds'!AR55+'5C1J_JCFAEast'!AR55+'5C1Q_Advantage'!AR55+'5C1AF_JCFA-Laf'!AR55+'5C1W_Willow'!AR55+'5C1Z_LincolnPrep'!AR55+'5C1R_Iberville'!AR55+'5C1N_Delta'!AR55+'5C1S_LCColPrep'!AR55+'5C1T_Northeast'!AR55+'5C1U_AcadianaRen'!AR55+'5C1I_LAKey'!AR55+'5C1V_LafRen'!AR55+'5C1O_Impact'!AR55+'5C2_LAVCA'!AS55+'5C1H_Southwest'!AR55+'5C1G_JSClark'!AR55+'5C1Y_GEOPrep'!AR55+'5C1AI_Harmony'!AR55+'5C1AJ_Athlos'!AR55+'5C1AG_Collegiate'!AR55+'5C1M_GEOMidCity'!AR55+'5C1AK_NxtGen'!AR55+'5C1AL_RedRiver'!AR55+'5C1AM_Williams'!AR55+'5C1AN_StLandry'!AR55</f>
        <v>0</v>
      </c>
      <c r="AT55" s="224">
        <f>'5C1B_DArbonne'!AS55+'5C1A_Madison'!AS55+'5C1C_IntlHigh'!AS55+'5C3_UnvView'!AT55+'5C1F_LCCharter'!AS55+'5C1E_LFNO'!AS55+'5C1D_NOMMA'!AS55+'5C1AE_NobleMinds'!AS55+'5C1J_JCFAEast'!AS55+'5C1Q_Advantage'!AS55+'5C1AF_JCFA-Laf'!AS55+'5C1W_Willow'!AS55+'5C1Z_LincolnPrep'!AS55+'5C1R_Iberville'!AS55+'5C1N_Delta'!AS55+'5C1S_LCColPrep'!AS55+'5C1T_Northeast'!AS55+'5C1U_AcadianaRen'!AS55+'5C1I_LAKey'!AS55+'5C1V_LafRen'!AS55+'5C1O_Impact'!AS55+'5C2_LAVCA'!AT55+'5C1H_Southwest'!AS55+'5C1G_JSClark'!AS55+'5C1Y_GEOPrep'!AS55+'5C1AI_Harmony'!AS55+'5C1AJ_Athlos'!AS55+'5C1AG_Collegiate'!AS55+'5C1M_GEOMidCity'!AS55+'5C1AK_NxtGen'!AS55+'5C1AL_RedRiver'!AS55+'5C1AM_Williams'!AS55+'5C1AN_StLandry'!AS55</f>
        <v>280766</v>
      </c>
      <c r="AU55" s="802">
        <f t="shared" si="2"/>
        <v>566761</v>
      </c>
      <c r="AV55" s="803">
        <f t="shared" si="3"/>
        <v>280766</v>
      </c>
      <c r="AW55" s="217">
        <f>'5C1B_DArbonne'!AV55+'5C1A_Madison'!AV55+'5C1C_IntlHigh'!AV55+'5C3_UnvView'!AW55+'5C1F_LCCharter'!AV55+'5C1E_LFNO'!AV55+'5C1D_NOMMA'!AV55+'5C1AE_NobleMinds'!AV55+'5C1J_JCFAEast'!AV55+'5C1Q_Advantage'!AV55+'5C1AF_JCFA-Laf'!AV55+'5C1W_Willow'!AV55+'5C1Z_LincolnPrep'!AV55+'5C1R_Iberville'!AV55+'5C1N_Delta'!AV55+'5C1S_LCColPrep'!AV55+'5C1T_Northeast'!AV55+'5C1U_AcadianaRen'!AV55+'5C1I_LAKey'!AV55+'5C1V_LafRen'!AV55+'5C1O_Impact'!AV55+'5C2_LAVCA'!AW55+'5C1H_Southwest'!AV55+'5C1G_JSClark'!AV55+'5C1Y_GEOPrep'!AV55+'5C1AI_Harmony'!AV55+'5C1AJ_Athlos'!AV55+'5C1AG_Collegiate'!AV55+'5C1M_GEOMidCity'!AV55+'5C1AK_NxtGen'!AV55+'5C1AL_RedRiver'!AV55+'5C1AM_Williams'!AV55+'5C1AN_StLandry'!AV55</f>
        <v>6739</v>
      </c>
      <c r="AX55" s="217"/>
      <c r="AY55" s="217">
        <f t="shared" si="4"/>
        <v>6739</v>
      </c>
    </row>
    <row r="56" spans="1:51" ht="16.149999999999999" customHeight="1" x14ac:dyDescent="0.2">
      <c r="A56" s="422">
        <v>50</v>
      </c>
      <c r="B56" s="228" t="s">
        <v>53</v>
      </c>
      <c r="C56" s="229">
        <f>'5C1B_DArbonne'!C56+'5C1A_Madison'!C56+'5C1C_IntlHigh'!C56+'5C3_UnvView'!C56+'5C1F_LCCharter'!C56+'5C1E_LFNO'!C56+'5C1D_NOMMA'!C56+'5C1AE_NobleMinds'!C56+'5C1J_JCFAEast'!C56+'5C1Q_Advantage'!C56+'5C1AF_JCFA-Laf'!C56+'5C1W_Willow'!C56+'5C1Z_LincolnPrep'!C56+'5C1R_Iberville'!C56+'5C1N_Delta'!C56+'5C1S_LCColPrep'!C56+'5C1T_Northeast'!C56+'5C1U_AcadianaRen'!C56+'5C1I_LAKey'!C56+'5C1V_LafRen'!C56+'5C1O_Impact'!C56+'5C2_LAVCA'!C56+'5C1H_Southwest'!C56+'5C1G_JSClark'!C56+'5C1Y_GEOPrep'!C56+'5C1AI_Harmony'!C56+'5C1AJ_Athlos'!C56+'5C1AG_Collegiate'!C56+'5C1M_GEOMidCity'!C56+'5C1AK_NxtGen'!C56+'5C1AL_RedRiver'!C56+'5C1AM_Williams'!C56+'5C1AN_StLandry'!C56</f>
        <v>0</v>
      </c>
      <c r="D56" s="230">
        <f>'9_Per Pupil Summary'!H55</f>
        <v>4725.5923591270694</v>
      </c>
      <c r="E56" s="231">
        <f>'5C1B_DArbonne'!E56+'5C1A_Madison'!E56+'5C1C_IntlHigh'!E56+'5C3_UnvView'!E56+'5C1F_LCCharter'!E56+'5C1E_LFNO'!E56+'5C1D_NOMMA'!E56+'5C1AE_NobleMinds'!E56+'5C1J_JCFAEast'!E56+'5C1Q_Advantage'!E56+'5C1AF_JCFA-Laf'!E56+'5C1W_Willow'!E56+'5C1Z_LincolnPrep'!E56+'5C1R_Iberville'!E56+'5C1N_Delta'!E56+'5C1S_LCColPrep'!E56+'5C1T_Northeast'!E56+'5C1U_AcadianaRen'!E56+'5C1I_LAKey'!E56+'5C1V_LafRen'!E56+'5C1O_Impact'!E56+'5C2_LAVCA'!E56+'5C1H_Southwest'!E56+'5C1G_JSClark'!E56+'5C1Y_GEOPrep'!E56+'5C1AI_Harmony'!E56+'5C1AJ_Athlos'!E56+'5C1AG_Collegiate'!E56+'5C1M_GEOMidCity'!E56+'5C1AK_NxtGen'!E56+'5C1AL_RedRiver'!E56+'5C1AM_Williams'!E56+'5C1AN_StLandry'!E56</f>
        <v>0</v>
      </c>
      <c r="F56" s="232">
        <f>'5C1B_DArbonne'!F56+'5C1A_Madison'!F56+'5C1C_IntlHigh'!F56+'5C3_UnvView'!F56+'5C1F_LCCharter'!F56+'5C1E_LFNO'!F56+'5C1D_NOMMA'!F56+'5C1AE_NobleMinds'!F56+'5C1J_JCFAEast'!F56+'5C1Q_Advantage'!F56+'5C1AF_JCFA-Laf'!F56+'5C1W_Willow'!F56+'5C1Z_LincolnPrep'!F56+'5C1R_Iberville'!F56+'5C1N_Delta'!F56+'5C1S_LCColPrep'!F56+'5C1T_Northeast'!F56+'5C1U_AcadianaRen'!F56+'5C1I_LAKey'!F56+'5C1V_LafRen'!F56+'5C1O_Impact'!F56+'5C2_LAVCA'!F56+'5C1H_Southwest'!F56+'5C1G_JSClark'!F56+'5C1Y_GEOPrep'!F56+'5C1AI_Harmony'!F56+'5C1AJ_Athlos'!F56+'5C1AG_Collegiate'!F56+'5C1M_GEOMidCity'!F56+'5C1AK_NxtGen'!F56+'5C1AL_RedRiver'!F56+'5C1AM_Williams'!F56+'5C1AN_StLandry'!F56</f>
        <v>0</v>
      </c>
      <c r="G56" s="230">
        <f>'9_Per Pupil Summary'!I55</f>
        <v>640.81051321243865</v>
      </c>
      <c r="H56" s="231">
        <f>'5C1B_DArbonne'!H56+'5C1A_Madison'!H56+'5C1C_IntlHigh'!H56+'5C3_UnvView'!H56+'5C1F_LCCharter'!H56+'5C1E_LFNO'!H56+'5C1D_NOMMA'!H56+'5C1AE_NobleMinds'!H56+'5C1J_JCFAEast'!H56+'5C1Q_Advantage'!H56+'5C1AF_JCFA-Laf'!H56+'5C1W_Willow'!H56+'5C1Z_LincolnPrep'!H56+'5C1R_Iberville'!H56+'5C1N_Delta'!H56+'5C1S_LCColPrep'!H56+'5C1T_Northeast'!H56+'5C1U_AcadianaRen'!H56+'5C1I_LAKey'!H56+'5C1V_LafRen'!H56+'5C1O_Impact'!H56+'5C2_LAVCA'!H56+'5C1H_Southwest'!H56+'5C1G_JSClark'!H56+'5C1Y_GEOPrep'!H56+'5C1AI_Harmony'!H56+'5C1AJ_Athlos'!H56+'5C1AG_Collegiate'!H56+'5C1M_GEOMidCity'!H56+'5C1AK_NxtGen'!H56+'5C1AL_RedRiver'!H56+'5C1AM_Williams'!H56+'5C1AN_StLandry'!H56</f>
        <v>0</v>
      </c>
      <c r="I56" s="232">
        <f>'5C1B_DArbonne'!I56+'5C1A_Madison'!I56+'5C1C_IntlHigh'!I56+'5C3_UnvView'!I56+'5C1F_LCCharter'!I56+'5C1E_LFNO'!I56+'5C1D_NOMMA'!I56+'5C1AE_NobleMinds'!I56+'5C1J_JCFAEast'!I56+'5C1Q_Advantage'!I56+'5C1AF_JCFA-Laf'!I56+'5C1W_Willow'!I56+'5C1Z_LincolnPrep'!I56+'5C1R_Iberville'!I56+'5C1N_Delta'!I56+'5C1S_LCColPrep'!I56+'5C1T_Northeast'!I56+'5C1U_AcadianaRen'!I56+'5C1I_LAKey'!I56+'5C1V_LafRen'!I56+'5C1O_Impact'!I56+'5C2_LAVCA'!I56+'5C1H_Southwest'!I56+'5C1G_JSClark'!I56+'5C1Y_GEOPrep'!I56+'5C1AI_Harmony'!I56+'5C1AJ_Athlos'!I56+'5C1AG_Collegiate'!I56+'5C1M_GEOMidCity'!I56+'5C1AK_NxtGen'!I56+'5C1AL_RedRiver'!I56+'5C1AM_Williams'!I56+'5C1AN_StLandry'!I56</f>
        <v>0</v>
      </c>
      <c r="J56" s="230">
        <f>'9_Per Pupil Summary'!J55</f>
        <v>174.76650360339235</v>
      </c>
      <c r="K56" s="231">
        <f>'5C1B_DArbonne'!K56+'5C1A_Madison'!K56+'5C1C_IntlHigh'!K56+'5C3_UnvView'!K56+'5C1F_LCCharter'!K56+'5C1E_LFNO'!K56+'5C1D_NOMMA'!K56+'5C1AE_NobleMinds'!K56+'5C1J_JCFAEast'!K56+'5C1Q_Advantage'!K56+'5C1AF_JCFA-Laf'!K56+'5C1W_Willow'!K56+'5C1Z_LincolnPrep'!K56+'5C1R_Iberville'!K56+'5C1N_Delta'!K56+'5C1S_LCColPrep'!K56+'5C1T_Northeast'!K56+'5C1U_AcadianaRen'!K56+'5C1I_LAKey'!K56+'5C1V_LafRen'!K56+'5C1O_Impact'!K56+'5C2_LAVCA'!K56+'5C1H_Southwest'!K56+'5C1G_JSClark'!K56+'5C1Y_GEOPrep'!K56+'5C1AI_Harmony'!K56+'5C1AJ_Athlos'!K56+'5C1AG_Collegiate'!K56+'5C1M_GEOMidCity'!K56+'5C1AK_NxtGen'!K56+'5C1AL_RedRiver'!K56+'5C1AM_Williams'!K56+'5C1AN_StLandry'!K56</f>
        <v>0</v>
      </c>
      <c r="L56" s="232">
        <f>'5C1B_DArbonne'!L56+'5C1A_Madison'!L56+'5C1C_IntlHigh'!L56+'5C3_UnvView'!L56+'5C1F_LCCharter'!L56+'5C1E_LFNO'!L56+'5C1D_NOMMA'!L56+'5C1AE_NobleMinds'!L56+'5C1J_JCFAEast'!L56+'5C1Q_Advantage'!L56+'5C1AF_JCFA-Laf'!L56+'5C1W_Willow'!L56+'5C1Z_LincolnPrep'!L56+'5C1R_Iberville'!L56+'5C1N_Delta'!L56+'5C1S_LCColPrep'!L56+'5C1T_Northeast'!L56+'5C1U_AcadianaRen'!L56+'5C1I_LAKey'!L56+'5C1V_LafRen'!L56+'5C1O_Impact'!L56+'5C2_LAVCA'!L56+'5C1H_Southwest'!L56+'5C1G_JSClark'!L56+'5C1Y_GEOPrep'!L56+'5C1AI_Harmony'!L56+'5C1AJ_Athlos'!L56+'5C1AG_Collegiate'!L56+'5C1M_GEOMidCity'!L56+'5C1AK_NxtGen'!L56+'5C1AL_RedRiver'!L56+'5C1AM_Williams'!L56+'5C1AN_StLandry'!L56</f>
        <v>0</v>
      </c>
      <c r="M56" s="230">
        <f>'9_Per Pupil Summary'!K55</f>
        <v>4369.1625900848085</v>
      </c>
      <c r="N56" s="231">
        <f>'5C1B_DArbonne'!N56+'5C1A_Madison'!N56+'5C1C_IntlHigh'!N56+'5C3_UnvView'!N56+'5C1F_LCCharter'!N56+'5C1E_LFNO'!N56+'5C1D_NOMMA'!N56+'5C1AE_NobleMinds'!N56+'5C1J_JCFAEast'!N56+'5C1Q_Advantage'!N56+'5C1AF_JCFA-Laf'!N56+'5C1W_Willow'!N56+'5C1Z_LincolnPrep'!N56+'5C1R_Iberville'!N56+'5C1N_Delta'!N56+'5C1S_LCColPrep'!N56+'5C1T_Northeast'!N56+'5C1U_AcadianaRen'!N56+'5C1I_LAKey'!N56+'5C1V_LafRen'!N56+'5C1O_Impact'!N56+'5C2_LAVCA'!N56+'5C1H_Southwest'!N56+'5C1G_JSClark'!N56+'5C1Y_GEOPrep'!N56+'5C1AI_Harmony'!N56+'5C1AJ_Athlos'!N56+'5C1AG_Collegiate'!N56+'5C1M_GEOMidCity'!N56+'5C1AK_NxtGen'!N56+'5C1AL_RedRiver'!N56+'5C1AM_Williams'!N56+'5C1AN_StLandry'!N56</f>
        <v>0</v>
      </c>
      <c r="O56" s="232">
        <f>'5C1B_DArbonne'!O56+'5C1A_Madison'!O56+'5C1C_IntlHigh'!O56+'5C3_UnvView'!O56+'5C1F_LCCharter'!O56+'5C1E_LFNO'!O56+'5C1D_NOMMA'!O56+'5C1AE_NobleMinds'!O56+'5C1J_JCFAEast'!O56+'5C1Q_Advantage'!O56+'5C1AF_JCFA-Laf'!O56+'5C1W_Willow'!O56+'5C1Z_LincolnPrep'!O56+'5C1R_Iberville'!O56+'5C1N_Delta'!O56+'5C1S_LCColPrep'!O56+'5C1T_Northeast'!O56+'5C1U_AcadianaRen'!O56+'5C1I_LAKey'!O56+'5C1V_LafRen'!O56+'5C1O_Impact'!O56+'5C2_LAVCA'!O56+'5C1H_Southwest'!O56+'5C1G_JSClark'!O56+'5C1Y_GEOPrep'!O56+'5C1AI_Harmony'!O56+'5C1AJ_Athlos'!O56+'5C1AG_Collegiate'!O56+'5C1M_GEOMidCity'!O56+'5C1AK_NxtGen'!O56+'5C1AL_RedRiver'!O56+'5C1AM_Williams'!O56+'5C1AN_StLandry'!O56</f>
        <v>0</v>
      </c>
      <c r="P56" s="230">
        <f>'9_Per Pupil Summary'!L55</f>
        <v>1747.6650360339233</v>
      </c>
      <c r="Q56" s="231">
        <f>'5C1B_DArbonne'!Q56+'5C1A_Madison'!Q56+'5C1C_IntlHigh'!Q56+'5C3_UnvView'!Q56+'5C1F_LCCharter'!Q56+'5C1E_LFNO'!Q56+'5C1D_NOMMA'!Q56+'5C1AE_NobleMinds'!Q56+'5C1J_JCFAEast'!Q56+'5C1Q_Advantage'!Q56+'5C1AF_JCFA-Laf'!Q56+'5C1W_Willow'!Q56+'5C1Z_LincolnPrep'!Q56+'5C1R_Iberville'!Q56+'5C1N_Delta'!Q56+'5C1S_LCColPrep'!Q56+'5C1T_Northeast'!Q56+'5C1U_AcadianaRen'!Q56+'5C1I_LAKey'!Q56+'5C1V_LafRen'!Q56+'5C1O_Impact'!Q56+'5C2_LAVCA'!Q56+'5C1H_Southwest'!Q56+'5C1G_JSClark'!Q56+'5C1Y_GEOPrep'!Q56+'5C1AI_Harmony'!Q56+'5C1AJ_Athlos'!Q56+'5C1AG_Collegiate'!Q56+'5C1M_GEOMidCity'!Q56+'5C1AK_NxtGen'!Q56+'5C1AL_RedRiver'!Q56+'5C1AM_Williams'!Q56+'5C1AN_StLandry'!Q56</f>
        <v>0</v>
      </c>
      <c r="R56" s="233">
        <f>'5C1B_DArbonne'!R56+'5C1A_Madison'!R56+'5C1C_IntlHigh'!R56+'5C3_UnvView'!R56+'5C1F_LCCharter'!R56+'5C1E_LFNO'!R56+'5C1D_NOMMA'!R56+'5C1AE_NobleMinds'!R56+'5C1J_JCFAEast'!R56+'5C1Q_Advantage'!R56+'5C1AF_JCFA-Laf'!R56+'5C1W_Willow'!R56+'5C1Z_LincolnPrep'!R56+'5C1R_Iberville'!R56+'5C1N_Delta'!R56+'5C1S_LCColPrep'!R56+'5C1T_Northeast'!R56+'5C1U_AcadianaRen'!R56+'5C1I_LAKey'!R56+'5C1V_LafRen'!R56+'5C1O_Impact'!R56+'5C2_LAVCA'!R56+'5C1H_Southwest'!R56+'5C1G_JSClark'!R56+'5C1Y_GEOPrep'!R56+'5C1AI_Harmony'!R56+'5C1AJ_Athlos'!R56+'5C1AG_Collegiate'!R56+'5C1M_GEOMidCity'!R56+'5C1AK_NxtGen'!R56+'5C1AL_RedRiver'!R56+'5C1AM_Williams'!R56+'5C1AN_StLandry'!R56</f>
        <v>1195814</v>
      </c>
      <c r="S56" s="996">
        <f>'5C3_UnvView'!S56+'5C2_LAVCA'!S56</f>
        <v>25167</v>
      </c>
      <c r="T56" s="230">
        <f>'5C1B_DArbonne'!S56+'5C1A_Madison'!S56+'5C1C_IntlHigh'!S56+'5C3_UnvView'!T56+'5C1F_LCCharter'!S56+'5C1E_LFNO'!S56+'5C1D_NOMMA'!S56+'5C1AE_NobleMinds'!S56+'5C1J_JCFAEast'!S56+'5C1Q_Advantage'!S56+'5C1AF_JCFA-Laf'!S56+'5C1W_Willow'!S56+'5C1Z_LincolnPrep'!S56+'5C1R_Iberville'!S56+'5C1N_Delta'!S56+'5C1S_LCColPrep'!S56+'5C1T_Northeast'!S56+'5C1U_AcadianaRen'!S56+'5C1I_LAKey'!S56+'5C1V_LafRen'!S56+'5C1O_Impact'!S56+'5C2_LAVCA'!T56+'5C1H_Southwest'!S56+'5C1G_JSClark'!S56+'5C1Y_GEOPrep'!S56+'5C1AI_Harmony'!S56+'5C1AJ_Athlos'!S56+'5C1AG_Collegiate'!S56+'5C1M_GEOMidCity'!S56+'5C1AK_NxtGen'!S56+'5C1AL_RedRiver'!S56+'5C1AM_Williams'!S56+'5C1AN_StLandry'!S56</f>
        <v>60329</v>
      </c>
      <c r="U56" s="230">
        <f>'5C1B_DArbonne'!T56+'5C1A_Madison'!T56+'5C1C_IntlHigh'!T56+'5C3_UnvView'!U56+'5C1F_LCCharter'!T56+'5C1E_LFNO'!T56+'5C1D_NOMMA'!T56+'5C1AE_NobleMinds'!T56+'5C1J_JCFAEast'!T56+'5C1Q_Advantage'!T56+'5C1AF_JCFA-Laf'!T56+'5C1W_Willow'!T56+'5C1Z_LincolnPrep'!T56+'5C1R_Iberville'!T56+'5C1N_Delta'!T56+'5C1S_LCColPrep'!T56+'5C1T_Northeast'!T56+'5C1U_AcadianaRen'!T56+'5C1I_LAKey'!T56+'5C1V_LafRen'!T56+'5C1O_Impact'!T56+'5C2_LAVCA'!U56+'5C1H_Southwest'!T56+'5C1G_JSClark'!T56+'5C1Y_GEOPrep'!T56+'5C1AI_Harmony'!T56+'5C1AJ_Athlos'!T56+'5C1AG_Collegiate'!T56+'5C1M_GEOMidCity'!T56+'5C1AK_NxtGen'!T56+'5C1AL_RedRiver'!T56+'5C1AM_Williams'!T56+'5C1AN_StLandry'!T56</f>
        <v>0</v>
      </c>
      <c r="V56" s="234">
        <f>'5C1B_DArbonne'!U56+'5C1A_Madison'!U56+'5C1C_IntlHigh'!U56+'5C3_UnvView'!V56+'5C1F_LCCharter'!U56+'5C1E_LFNO'!U56+'5C1D_NOMMA'!U56+'5C1AE_NobleMinds'!U56+'5C1J_JCFAEast'!U56+'5C1Q_Advantage'!U56+'5C1AF_JCFA-Laf'!U56+'5C1W_Willow'!U56+'5C1Z_LincolnPrep'!U56+'5C1R_Iberville'!U56+'5C1N_Delta'!U56+'5C1S_LCColPrep'!U56+'5C1T_Northeast'!U56+'5C1U_AcadianaRen'!U56+'5C1I_LAKey'!U56+'5C1V_LafRen'!U56+'5C1O_Impact'!U56+'5C2_LAVCA'!V56+'5C1H_Southwest'!U56+'5C1G_JSClark'!U56+'5C1Y_GEOPrep'!U56+'5C1AI_Harmony'!U56+'5C1AJ_Athlos'!U56+'5C1AG_Collegiate'!U56+'5C1M_GEOMidCity'!U56+'5C1AK_NxtGen'!U56+'5C1AL_RedRiver'!U56+'5C1AM_Williams'!U56+'5C1AN_StLandry'!U56</f>
        <v>0</v>
      </c>
      <c r="W56" s="233">
        <f>'5C1B_DArbonne'!V56+'5C1A_Madison'!V56+'5C1C_IntlHigh'!V56+'5C3_UnvView'!W56+'5C1F_LCCharter'!V56+'5C1E_LFNO'!V56+'5C1D_NOMMA'!V56+'5C1AE_NobleMinds'!V56+'5C1J_JCFAEast'!V56+'5C1Q_Advantage'!V56+'5C1AF_JCFA-Laf'!V56+'5C1W_Willow'!V56+'5C1Z_LincolnPrep'!V56+'5C1R_Iberville'!V56+'5C1N_Delta'!V56+'5C1S_LCColPrep'!V56+'5C1T_Northeast'!V56+'5C1U_AcadianaRen'!V56+'5C1I_LAKey'!V56+'5C1V_LafRen'!V56+'5C1O_Impact'!V56+'5C2_LAVCA'!W56+'5C1H_Southwest'!V56+'5C1G_JSClark'!V56+'5C1Y_GEOPrep'!V56+'5C1AI_Harmony'!V56+'5C1AJ_Athlos'!V56+'5C1AG_Collegiate'!V56+'5C1M_GEOMidCity'!V56+'5C1AK_NxtGen'!V56+'5C1AL_RedRiver'!V56+'5C1AM_Williams'!V56+'5C1AN_StLandry'!V56</f>
        <v>0</v>
      </c>
      <c r="X56" s="231">
        <f>'5C1B_DArbonne'!W56+'5C1A_Madison'!W56+'5C1C_IntlHigh'!W56+'5C3_UnvView'!X56+'5C1F_LCCharter'!W56+'5C1E_LFNO'!W56+'5C1D_NOMMA'!W56+'5C1AE_NobleMinds'!W56+'5C1J_JCFAEast'!W56+'5C1Q_Advantage'!W56+'5C1AF_JCFA-Laf'!W56+'5C1W_Willow'!W56+'5C1Z_LincolnPrep'!W56+'5C1R_Iberville'!W56+'5C1N_Delta'!W56+'5C1S_LCColPrep'!W56+'5C1T_Northeast'!W56+'5C1U_AcadianaRen'!W56+'5C1I_LAKey'!W56+'5C1V_LafRen'!W56+'5C1O_Impact'!W56+'5C2_LAVCA'!X56+'5C1H_Southwest'!W56+'5C1G_JSClark'!W56+'5C1Y_GEOPrep'!W56+'5C1AI_Harmony'!W56+'5C1AJ_Athlos'!W56+'5C1AG_Collegiate'!W56+'5C1M_GEOMidCity'!W56+'5C1AK_NxtGen'!W56+'5C1AL_RedRiver'!W56+'5C1AM_Williams'!W56+'5C1AN_StLandry'!W56</f>
        <v>0</v>
      </c>
      <c r="Y56" s="233">
        <f>'5C1B_DArbonne'!X56+'5C1A_Madison'!X56+'5C1C_IntlHigh'!X56+'5C3_UnvView'!Y56+'5C1F_LCCharter'!X56+'5C1E_LFNO'!X56+'5C1D_NOMMA'!X56+'5C1AE_NobleMinds'!X56+'5C1J_JCFAEast'!X56+'5C1Q_Advantage'!X56+'5C1AF_JCFA-Laf'!X56+'5C1W_Willow'!X56+'5C1Z_LincolnPrep'!X56+'5C1R_Iberville'!X56+'5C1N_Delta'!X56+'5C1S_LCColPrep'!X56+'5C1T_Northeast'!X56+'5C1U_AcadianaRen'!X56+'5C1I_LAKey'!X56+'5C1V_LafRen'!X56+'5C1O_Impact'!X56+'5C2_LAVCA'!Y56+'5C1H_Southwest'!X56+'5C1G_JSClark'!X56+'5C1Y_GEOPrep'!X56+'5C1AI_Harmony'!X56+'5C1AJ_Athlos'!X56+'5C1AG_Collegiate'!X56+'5C1M_GEOMidCity'!X56+'5C1AK_NxtGen'!X56+'5C1AL_RedRiver'!X56+'5C1AM_Williams'!X56+'5C1AN_StLandry'!X56</f>
        <v>0</v>
      </c>
      <c r="Z56" s="230">
        <f>'5C1B_DArbonne'!Y56+'5C1A_Madison'!Y56+'5C1C_IntlHigh'!Y56+'5C3_UnvView'!Z56+'5C1F_LCCharter'!Y56+'5C1E_LFNO'!Y56+'5C1D_NOMMA'!Y56+'5C1AE_NobleMinds'!Y56+'5C1J_JCFAEast'!Y56+'5C1Q_Advantage'!Y56+'5C1AF_JCFA-Laf'!Y56+'5C1W_Willow'!Y56+'5C1Z_LincolnPrep'!Y56+'5C1R_Iberville'!Y56+'5C1N_Delta'!Y56+'5C1S_LCColPrep'!Y56+'5C1T_Northeast'!Y56+'5C1U_AcadianaRen'!Y56+'5C1I_LAKey'!Y56+'5C1V_LafRen'!Y56+'5C1O_Impact'!Y56+'5C2_LAVCA'!Z56+'5C1H_Southwest'!Y56+'5C1G_JSClark'!Y56+'5C1Y_GEOPrep'!Y56+'5C1AI_Harmony'!Y56+'5C1AJ_Athlos'!Y56+'5C1AG_Collegiate'!Y56+'5C1M_GEOMidCity'!Y56+'5C1AK_NxtGen'!Y56+'5C1AL_RedRiver'!Y56+'5C1AM_Williams'!Y56+'5C1AN_StLandry'!Y56</f>
        <v>0</v>
      </c>
      <c r="AA56" s="233">
        <f>'5C1B_DArbonne'!Z56+'5C1A_Madison'!Z56+'5C1C_IntlHigh'!Z56+'5C3_UnvView'!AA56+'5C1F_LCCharter'!Z56+'5C1E_LFNO'!Z56+'5C1D_NOMMA'!Z56+'5C1AE_NobleMinds'!Z56+'5C1J_JCFAEast'!Z56+'5C1Q_Advantage'!Z56+'5C1AF_JCFA-Laf'!Z56+'5C1W_Willow'!Z56+'5C1Z_LincolnPrep'!Z56+'5C1R_Iberville'!Z56+'5C1N_Delta'!Z56+'5C1S_LCColPrep'!Z56+'5C1T_Northeast'!Z56+'5C1U_AcadianaRen'!Z56+'5C1I_LAKey'!Z56+'5C1V_LafRen'!Z56+'5C1O_Impact'!Z56+'5C2_LAVCA'!AA56+'5C1H_Southwest'!Z56+'5C1G_JSClark'!Z56+'5C1Y_GEOPrep'!Z56+'5C1AI_Harmony'!Z56+'5C1AJ_Athlos'!Z56+'5C1AG_Collegiate'!Z56+'5C1M_GEOMidCity'!Z56+'5C1AK_NxtGen'!Z56+'5C1AL_RedRiver'!Z56+'5C1AM_Williams'!Z56+'5C1AN_StLandry'!Z56</f>
        <v>0</v>
      </c>
      <c r="AB56" s="236">
        <f>'5C1B_DArbonne'!AA56+'5C1A_Madison'!AA56+'5C1C_IntlHigh'!AA56+'5C3_UnvView'!AB56+'5C1F_LCCharter'!AA56+'5C1E_LFNO'!AA56+'5C1D_NOMMA'!AA56+'5C1AE_NobleMinds'!AA56+'5C1J_JCFAEast'!AA56+'5C1Q_Advantage'!AA56+'5C1AF_JCFA-Laf'!AA56+'5C1W_Willow'!AA56+'5C1Z_LincolnPrep'!AA56+'5C1R_Iberville'!AA56+'5C1N_Delta'!AA56+'5C1S_LCColPrep'!AA56+'5C1T_Northeast'!AA56+'5C1U_AcadianaRen'!AA56+'5C1I_LAKey'!AA56+'5C1V_LafRen'!AA56+'5C1O_Impact'!AA56+'5C2_LAVCA'!AB56+'5C1H_Southwest'!AA56+'5C1G_JSClark'!AA56+'5C1Y_GEOPrep'!AA56+'5C1AI_Harmony'!AA56+'5C1AJ_Athlos'!AA56+'5C1AG_Collegiate'!AA56+'5C1M_GEOMidCity'!AA56+'5C1AK_NxtGen'!AA56+'5C1AL_RedRiver'!AA56+'5C1AM_Williams'!AA56+'5C1AN_StLandry'!AA56</f>
        <v>0</v>
      </c>
      <c r="AC56" s="230">
        <f>'5C1B_DArbonne'!AB56+'5C1A_Madison'!AB56+'5C1C_IntlHigh'!AB56+'5C3_UnvView'!AC56+'5C1F_LCCharter'!AB56+'5C1E_LFNO'!AB56+'5C1D_NOMMA'!AB56+'5C1AE_NobleMinds'!AB56+'5C1J_JCFAEast'!AB56+'5C1Q_Advantage'!AB56+'5C1AF_JCFA-Laf'!AB56+'5C1W_Willow'!AB56+'5C1Z_LincolnPrep'!AB56+'5C1R_Iberville'!AB56+'5C1N_Delta'!AB56+'5C1S_LCColPrep'!AB56+'5C1T_Northeast'!AB56+'5C1U_AcadianaRen'!AB56+'5C1I_LAKey'!AB56+'5C1V_LafRen'!AB56+'5C1O_Impact'!AB56+'5C2_LAVCA'!AC56+'5C1H_Southwest'!AB56+'5C1G_JSClark'!AB56+'5C1Y_GEOPrep'!AB56+'5C1AI_Harmony'!AB56+'5C1AJ_Athlos'!AB56+'5C1AG_Collegiate'!AB56+'5C1M_GEOMidCity'!AB56+'5C1AK_NxtGen'!AB56+'5C1AL_RedRiver'!AB56+'5C1AM_Williams'!AB56+'5C1AN_StLandry'!AB56</f>
        <v>0</v>
      </c>
      <c r="AD56" s="237">
        <f>'5C1B_DArbonne'!AC56+'5C1A_Madison'!AC56+'5C1C_IntlHigh'!AC56+'5C3_UnvView'!AD56+'5C1F_LCCharter'!AC56+'5C1E_LFNO'!AC56+'5C1D_NOMMA'!AC56+'5C1AE_NobleMinds'!AC56+'5C1J_JCFAEast'!AC56+'5C1Q_Advantage'!AC56+'5C1AF_JCFA-Laf'!AC56+'5C1W_Willow'!AC56+'5C1Z_LincolnPrep'!AC56+'5C1R_Iberville'!AC56+'5C1N_Delta'!AC56+'5C1S_LCColPrep'!AC56+'5C1T_Northeast'!AC56+'5C1U_AcadianaRen'!AC56+'5C1I_LAKey'!AC56+'5C1V_LafRen'!AC56+'5C1O_Impact'!AC56+'5C2_LAVCA'!AD56+'5C1H_Southwest'!AC56+'5C1G_JSClark'!AC56+'5C1Y_GEOPrep'!AC56+'5C1AI_Harmony'!AC56+'5C1AJ_Athlos'!AC56+'5C1AG_Collegiate'!AC56+'5C1M_GEOMidCity'!AC56+'5C1AK_NxtGen'!AC56+'5C1AL_RedRiver'!AC56+'5C1AM_Williams'!AC56+'5C1AN_StLandry'!AC56</f>
        <v>0</v>
      </c>
      <c r="AE56" s="237">
        <f>'5C1B_DArbonne'!AD56+'5C1A_Madison'!AD56+'5C1C_IntlHigh'!AD56+'5C3_UnvView'!AE56+'5C1F_LCCharter'!AD56+'5C1E_LFNO'!AD56+'5C1D_NOMMA'!AD56+'5C1AE_NobleMinds'!AD56+'5C1J_JCFAEast'!AD56+'5C1Q_Advantage'!AD56+'5C1AF_JCFA-Laf'!AD56+'5C1W_Willow'!AD56+'5C1Z_LincolnPrep'!AD56+'5C1R_Iberville'!AD56+'5C1N_Delta'!AD56+'5C1S_LCColPrep'!AD56+'5C1T_Northeast'!AD56+'5C1U_AcadianaRen'!AD56+'5C1I_LAKey'!AD56+'5C1V_LafRen'!AD56+'5C1O_Impact'!AD56+'5C2_LAVCA'!AE56+'5C1H_Southwest'!AD56+'5C1G_JSClark'!AD56+'5C1Y_GEOPrep'!AD56+'5C1AI_Harmony'!AD56+'5C1AJ_Athlos'!AD56+'5C1AG_Collegiate'!AD56+'5C1M_GEOMidCity'!AD56+'5C1AK_NxtGen'!AD56+'5C1AL_RedRiver'!AD56+'5C1AM_Williams'!AD56+'5C1AN_StLandry'!AD56</f>
        <v>0</v>
      </c>
      <c r="AF56" s="238">
        <f>'9_Per Pupil Summary'!N55</f>
        <v>4172</v>
      </c>
      <c r="AG56" s="239">
        <f>'5C1B_DArbonne'!AF56+'5C1A_Madison'!AF56+'5C1C_IntlHigh'!AF56+'5C3_UnvView'!AG56+'5C1F_LCCharter'!AF56+'5C1E_LFNO'!AF56+'5C1D_NOMMA'!AF56+'5C1AE_NobleMinds'!AF56+'5C1J_JCFAEast'!AF56+'5C1Q_Advantage'!AF56+'5C1AF_JCFA-Laf'!AF56+'5C1W_Willow'!AF56+'5C1Z_LincolnPrep'!AF56+'5C1R_Iberville'!AF56+'5C1N_Delta'!AF56+'5C1S_LCColPrep'!AF56+'5C1T_Northeast'!AF56+'5C1U_AcadianaRen'!AF56+'5C1I_LAKey'!AF56+'5C1V_LafRen'!AF56+'5C1O_Impact'!AF56+'5C2_LAVCA'!AG56+'5C1H_Southwest'!AF56+'5C1G_JSClark'!AF56+'5C1Y_GEOPrep'!AF56+'5C1AI_Harmony'!AF56+'5C1AJ_Athlos'!AF56+'5C1AG_Collegiate'!AF56+'5C1M_GEOMidCity'!AF56+'5C1AK_NxtGen'!AF56+'5C1AL_RedRiver'!AF56+'5C1AM_Williams'!AF56+'5C1AN_StLandry'!AF56</f>
        <v>0</v>
      </c>
      <c r="AH56" s="229">
        <f>'5C1B_DArbonne'!AG56+'5C1A_Madison'!AG56+'5C1C_IntlHigh'!AG56+'5C3_UnvView'!AH56+'5C1F_LCCharter'!AG56+'5C1E_LFNO'!AG56+'5C1D_NOMMA'!AG56+'5C1AE_NobleMinds'!AG56+'5C1J_JCFAEast'!AG56+'5C1Q_Advantage'!AG56+'5C1AF_JCFA-Laf'!AG56+'5C1W_Willow'!AG56+'5C1Z_LincolnPrep'!AG56+'5C1R_Iberville'!AG56+'5C1N_Delta'!AG56+'5C1S_LCColPrep'!AG56+'5C1T_Northeast'!AG56+'5C1U_AcadianaRen'!AG56+'5C1I_LAKey'!AG56+'5C1V_LafRen'!AG56+'5C1O_Impact'!AG56+'5C2_LAVCA'!AH56+'5C1H_Southwest'!AG56+'5C1G_JSClark'!AG56+'5C1Y_GEOPrep'!AG56+'5C1AI_Harmony'!AG56+'5C1AJ_Athlos'!AG56+'5C1AG_Collegiate'!AG56+'5C1M_GEOMidCity'!AG56+'5C1AK_NxtGen'!AG56+'5C1AL_RedRiver'!AG56+'5C1AM_Williams'!AG56+'5C1AN_StLandry'!AG56</f>
        <v>0</v>
      </c>
      <c r="AI56" s="238">
        <f>'5C1B_DArbonne'!AH56+'5C1A_Madison'!AH56+'5C1C_IntlHigh'!AH56+'5C3_UnvView'!AI56+'5C1F_LCCharter'!AH56+'5C1E_LFNO'!AH56+'5C1D_NOMMA'!AH56+'5C1AE_NobleMinds'!AH56+'5C1J_JCFAEast'!AH56+'5C1Q_Advantage'!AH56+'5C1AF_JCFA-Laf'!AH56+'5C1W_Willow'!AH56+'5C1Z_LincolnPrep'!AH56+'5C1R_Iberville'!AH56+'5C1N_Delta'!AH56+'5C1S_LCColPrep'!AH56+'5C1T_Northeast'!AH56+'5C1U_AcadianaRen'!AH56+'5C1I_LAKey'!AH56+'5C1V_LafRen'!AH56+'5C1O_Impact'!AH56+'5C2_LAVCA'!AI56+'5C1H_Southwest'!AH56+'5C1G_JSClark'!AH56+'5C1Y_GEOPrep'!AH56+'5C1AI_Harmony'!AH56+'5C1AJ_Athlos'!AH56+'5C1AG_Collegiate'!AH56+'5C1M_GEOMidCity'!AH56+'5C1AK_NxtGen'!AH56+'5C1AL_RedRiver'!AH56+'5C1AM_Williams'!AH56+'5C1AN_StLandry'!AH56</f>
        <v>0</v>
      </c>
      <c r="AJ56" s="229">
        <f>'5C1B_DArbonne'!AI56+'5C1A_Madison'!AI56+'5C1C_IntlHigh'!AI56+'5C3_UnvView'!AJ56+'5C1F_LCCharter'!AI56+'5C1E_LFNO'!AI56+'5C1D_NOMMA'!AI56+'5C1AE_NobleMinds'!AI56+'5C1J_JCFAEast'!AI56+'5C1Q_Advantage'!AI56+'5C1AF_JCFA-Laf'!AI56+'5C1W_Willow'!AI56+'5C1Z_LincolnPrep'!AI56+'5C1R_Iberville'!AI56+'5C1N_Delta'!AI56+'5C1S_LCColPrep'!AI56+'5C1T_Northeast'!AI56+'5C1U_AcadianaRen'!AI56+'5C1I_LAKey'!AI56+'5C1V_LafRen'!AI56+'5C1O_Impact'!AI56+'5C2_LAVCA'!AJ56+'5C1H_Southwest'!AI56+'5C1G_JSClark'!AI56+'5C1Y_GEOPrep'!AI56+'5C1AI_Harmony'!AI56+'5C1AJ_Athlos'!AI56+'5C1AG_Collegiate'!AI56+'5C1M_GEOMidCity'!AI56+'5C1AK_NxtGen'!AI56+'5C1AL_RedRiver'!AI56+'5C1AM_Williams'!AI56+'5C1AN_StLandry'!AI56</f>
        <v>0</v>
      </c>
      <c r="AK56" s="240">
        <f>'5C1B_DArbonne'!AJ56+'5C1A_Madison'!AJ56+'5C1C_IntlHigh'!AJ56+'5C3_UnvView'!AK56+'5C1F_LCCharter'!AJ56+'5C1E_LFNO'!AJ56+'5C1D_NOMMA'!AJ56+'5C1AE_NobleMinds'!AJ56+'5C1J_JCFAEast'!AJ56+'5C1Q_Advantage'!AJ56+'5C1AF_JCFA-Laf'!AJ56+'5C1W_Willow'!AJ56+'5C1Z_LincolnPrep'!AJ56+'5C1R_Iberville'!AJ56+'5C1N_Delta'!AJ56+'5C1S_LCColPrep'!AJ56+'5C1T_Northeast'!AJ56+'5C1U_AcadianaRen'!AJ56+'5C1I_LAKey'!AJ56+'5C1V_LafRen'!AJ56+'5C1O_Impact'!AJ56+'5C2_LAVCA'!AK56+'5C1H_Southwest'!AJ56+'5C1G_JSClark'!AJ56+'5C1Y_GEOPrep'!AJ56+'5C1AI_Harmony'!AJ56+'5C1AJ_Athlos'!AJ56+'5C1AG_Collegiate'!AJ56+'5C1M_GEOMidCity'!AJ56+'5C1AK_NxtGen'!AJ56+'5C1AL_RedRiver'!AJ56+'5C1AM_Williams'!AJ56+'5C1AN_StLandry'!AJ56</f>
        <v>0</v>
      </c>
      <c r="AL56" s="241">
        <f>'5C1B_DArbonne'!AK56+'5C1A_Madison'!AK56+'5C1C_IntlHigh'!AK56+'5C3_UnvView'!AL56+'5C1F_LCCharter'!AK56+'5C1E_LFNO'!AK56+'5C1D_NOMMA'!AK56+'5C1AE_NobleMinds'!AK56+'5C1J_JCFAEast'!AK56+'5C1Q_Advantage'!AK56+'5C1AF_JCFA-Laf'!AK56+'5C1W_Willow'!AK56+'5C1Z_LincolnPrep'!AK56+'5C1R_Iberville'!AK56+'5C1N_Delta'!AK56+'5C1S_LCColPrep'!AK56+'5C1T_Northeast'!AK56+'5C1U_AcadianaRen'!AK56+'5C1I_LAKey'!AK56+'5C1V_LafRen'!AK56+'5C1O_Impact'!AK56+'5C2_LAVCA'!AL56+'5C1H_Southwest'!AK56+'5C1G_JSClark'!AK56+'5C1Y_GEOPrep'!AK56+'5C1AI_Harmony'!AK56+'5C1AJ_Athlos'!AK56+'5C1AG_Collegiate'!AK56+'5C1M_GEOMidCity'!AK56+'5C1AK_NxtGen'!AK56+'5C1AL_RedRiver'!AK56+'5C1AM_Williams'!AK56+'5C1AN_StLandry'!AK56</f>
        <v>0</v>
      </c>
      <c r="AM56" s="239">
        <f>'5C1B_DArbonne'!AL56+'5C1A_Madison'!AL56+'5C1C_IntlHigh'!AL56+'5C3_UnvView'!AM56+'5C1F_LCCharter'!AL56+'5C1E_LFNO'!AL56+'5C1D_NOMMA'!AL56+'5C1AE_NobleMinds'!AL56+'5C1J_JCFAEast'!AL56+'5C1Q_Advantage'!AL56+'5C1AF_JCFA-Laf'!AL56+'5C1W_Willow'!AL56+'5C1Z_LincolnPrep'!AL56+'5C1R_Iberville'!AL56+'5C1N_Delta'!AL56+'5C1S_LCColPrep'!AL56+'5C1T_Northeast'!AL56+'5C1U_AcadianaRen'!AL56+'5C1I_LAKey'!AL56+'5C1V_LafRen'!AL56+'5C1O_Impact'!AL56+'5C2_LAVCA'!AM56+'5C1H_Southwest'!AL56+'5C1G_JSClark'!AL56+'5C1Y_GEOPrep'!AL56+'5C1AI_Harmony'!AL56+'5C1AJ_Athlos'!AL56+'5C1AG_Collegiate'!AL56+'5C1M_GEOMidCity'!AL56+'5C1AK_NxtGen'!AL56+'5C1AL_RedRiver'!AL56+'5C1AM_Williams'!AL56+'5C1AN_StLandry'!AL56</f>
        <v>1083468</v>
      </c>
      <c r="AN56" s="242">
        <f>'5C1B_DArbonne'!AM56+'5C1A_Madison'!AM56+'5C1C_IntlHigh'!AM56+'5C3_UnvView'!AN56+'5C1F_LCCharter'!AM56+'5C1E_LFNO'!AM56+'5C1D_NOMMA'!AM56+'5C1AE_NobleMinds'!AM56+'5C1J_JCFAEast'!AM56+'5C1Q_Advantage'!AM56+'5C1AF_JCFA-Laf'!AM56+'5C1W_Willow'!AM56+'5C1Z_LincolnPrep'!AM56+'5C1R_Iberville'!AM56+'5C1N_Delta'!AM56+'5C1S_LCColPrep'!AM56+'5C1T_Northeast'!AM56+'5C1U_AcadianaRen'!AM56+'5C1I_LAKey'!AM56+'5C1V_LafRen'!AM56+'5C1O_Impact'!AM56+'5C2_LAVCA'!AN56+'5C1H_Southwest'!AM56+'5C1G_JSClark'!AM56+'5C1Y_GEOPrep'!AM56+'5C1AI_Harmony'!AM56+'5C1AJ_Athlos'!AM56+'5C1AG_Collegiate'!AM56+'5C1M_GEOMidCity'!AM56+'5C1AK_NxtGen'!AM56+'5C1AL_RedRiver'!AM56+'5C1AM_Williams'!AM56+'5C1AN_StLandry'!AM56</f>
        <v>-497</v>
      </c>
      <c r="AO56" s="239">
        <f>'5C1B_DArbonne'!AN56+'5C1A_Madison'!AN56+'5C1C_IntlHigh'!AN56+'5C3_UnvView'!AO56+'5C1F_LCCharter'!AN56+'5C1E_LFNO'!AN56+'5C1D_NOMMA'!AN56+'5C1AE_NobleMinds'!AN56+'5C1J_JCFAEast'!AN56+'5C1Q_Advantage'!AN56+'5C1AF_JCFA-Laf'!AN56+'5C1W_Willow'!AN56+'5C1Z_LincolnPrep'!AN56+'5C1R_Iberville'!AN56+'5C1N_Delta'!AN56+'5C1S_LCColPrep'!AN56+'5C1T_Northeast'!AN56+'5C1U_AcadianaRen'!AN56+'5C1I_LAKey'!AN56+'5C1V_LafRen'!AN56+'5C1O_Impact'!AN56+'5C2_LAVCA'!AO56+'5C1H_Southwest'!AN56+'5C1G_JSClark'!AN56+'5C1Y_GEOPrep'!AN56+'5C1AI_Harmony'!AN56+'5C1AJ_Athlos'!AN56+'5C1AG_Collegiate'!AN56+'5C1M_GEOMidCity'!AN56+'5C1AK_NxtGen'!AN56+'5C1AL_RedRiver'!AN56+'5C1AM_Williams'!AN56+'5C1AN_StLandry'!AN56</f>
        <v>0</v>
      </c>
      <c r="AP56" s="240">
        <f>'5C1B_DArbonne'!AO56+'5C1A_Madison'!AO56+'5C1C_IntlHigh'!AO56+'5C3_UnvView'!AP56+'5C1F_LCCharter'!AO56+'5C1E_LFNO'!AO56+'5C1D_NOMMA'!AO56+'5C1AE_NobleMinds'!AO56+'5C1J_JCFAEast'!AO56+'5C1Q_Advantage'!AO56+'5C1AF_JCFA-Laf'!AO56+'5C1W_Willow'!AO56+'5C1Z_LincolnPrep'!AO56+'5C1R_Iberville'!AO56+'5C1N_Delta'!AO56+'5C1S_LCColPrep'!AO56+'5C1T_Northeast'!AO56+'5C1U_AcadianaRen'!AO56+'5C1I_LAKey'!AO56+'5C1V_LafRen'!AO56+'5C1O_Impact'!AO56+'5C2_LAVCA'!AP56+'5C1H_Southwest'!AO56+'5C1G_JSClark'!AO56+'5C1Y_GEOPrep'!AO56+'5C1AI_Harmony'!AO56+'5C1AJ_Athlos'!AO56+'5C1AG_Collegiate'!AO56+'5C1M_GEOMidCity'!AO56+'5C1AK_NxtGen'!AO56+'5C1AL_RedRiver'!AO56+'5C1AM_Williams'!AO56+'5C1AN_StLandry'!AO56</f>
        <v>0</v>
      </c>
      <c r="AQ56" s="239">
        <f>'5C1B_DArbonne'!AP56+'5C1A_Madison'!AP56+'5C1C_IntlHigh'!AP56+'5C3_UnvView'!AQ56+'5C1F_LCCharter'!AP56+'5C1E_LFNO'!AP56+'5C1D_NOMMA'!AP56+'5C1AE_NobleMinds'!AP56+'5C1J_JCFAEast'!AP56+'5C1Q_Advantage'!AP56+'5C1AF_JCFA-Laf'!AP56+'5C1W_Willow'!AP56+'5C1Z_LincolnPrep'!AP56+'5C1R_Iberville'!AP56+'5C1N_Delta'!AP56+'5C1S_LCColPrep'!AP56+'5C1T_Northeast'!AP56+'5C1U_AcadianaRen'!AP56+'5C1I_LAKey'!AP56+'5C1V_LafRen'!AP56+'5C1O_Impact'!AP56+'5C2_LAVCA'!AQ56+'5C1H_Southwest'!AP56+'5C1G_JSClark'!AP56+'5C1Y_GEOPrep'!AP56+'5C1AI_Harmony'!AP56+'5C1AJ_Athlos'!AP56+'5C1AG_Collegiate'!AP56+'5C1M_GEOMidCity'!AP56+'5C1AK_NxtGen'!AP56+'5C1AL_RedRiver'!AP56+'5C1AM_Williams'!AP56+'5C1AN_StLandry'!AP56</f>
        <v>198507</v>
      </c>
      <c r="AR56" s="240">
        <f>'5C1B_DArbonne'!AQ56+'5C1A_Madison'!AQ56+'5C1C_IntlHigh'!AQ56+'5C3_UnvView'!AR56+'5C1F_LCCharter'!AQ56+'5C1E_LFNO'!AQ56+'5C1D_NOMMA'!AQ56+'5C1AE_NobleMinds'!AQ56+'5C1J_JCFAEast'!AQ56+'5C1Q_Advantage'!AQ56+'5C1AF_JCFA-Laf'!AQ56+'5C1W_Willow'!AQ56+'5C1Z_LincolnPrep'!AQ56+'5C1R_Iberville'!AQ56+'5C1N_Delta'!AQ56+'5C1S_LCColPrep'!AQ56+'5C1T_Northeast'!AQ56+'5C1U_AcadianaRen'!AQ56+'5C1I_LAKey'!AQ56+'5C1V_LafRen'!AQ56+'5C1O_Impact'!AQ56+'5C2_LAVCA'!AR56+'5C1H_Southwest'!AQ56+'5C1G_JSClark'!AQ56+'5C1Y_GEOPrep'!AQ56+'5C1AI_Harmony'!AQ56+'5C1AJ_Athlos'!AQ56+'5C1AG_Collegiate'!AQ56+'5C1M_GEOMidCity'!AQ56+'5C1AK_NxtGen'!AQ56+'5C1AL_RedRiver'!AQ56+'5C1AM_Williams'!AQ56+'5C1AN_StLandry'!AQ56</f>
        <v>0</v>
      </c>
      <c r="AS56" s="240">
        <f>'5C1B_DArbonne'!AR56+'5C1A_Madison'!AR56+'5C1C_IntlHigh'!AR56+'5C3_UnvView'!AS56+'5C1F_LCCharter'!AR56+'5C1E_LFNO'!AR56+'5C1D_NOMMA'!AR56+'5C1AE_NobleMinds'!AR56+'5C1J_JCFAEast'!AR56+'5C1Q_Advantage'!AR56+'5C1AF_JCFA-Laf'!AR56+'5C1W_Willow'!AR56+'5C1Z_LincolnPrep'!AR56+'5C1R_Iberville'!AR56+'5C1N_Delta'!AR56+'5C1S_LCColPrep'!AR56+'5C1T_Northeast'!AR56+'5C1U_AcadianaRen'!AR56+'5C1I_LAKey'!AR56+'5C1V_LafRen'!AR56+'5C1O_Impact'!AR56+'5C2_LAVCA'!AS56+'5C1H_Southwest'!AR56+'5C1G_JSClark'!AR56+'5C1Y_GEOPrep'!AR56+'5C1AI_Harmony'!AR56+'5C1AJ_Athlos'!AR56+'5C1AG_Collegiate'!AR56+'5C1M_GEOMidCity'!AR56+'5C1AK_NxtGen'!AR56+'5C1AL_RedRiver'!AR56+'5C1AM_Williams'!AR56+'5C1AN_StLandry'!AR56</f>
        <v>0</v>
      </c>
      <c r="AT56" s="239">
        <f>'5C1B_DArbonne'!AS56+'5C1A_Madison'!AS56+'5C1C_IntlHigh'!AS56+'5C3_UnvView'!AT56+'5C1F_LCCharter'!AS56+'5C1E_LFNO'!AS56+'5C1D_NOMMA'!AS56+'5C1AE_NobleMinds'!AS56+'5C1J_JCFAEast'!AS56+'5C1Q_Advantage'!AS56+'5C1AF_JCFA-Laf'!AS56+'5C1W_Willow'!AS56+'5C1Z_LincolnPrep'!AS56+'5C1R_Iberville'!AS56+'5C1N_Delta'!AS56+'5C1S_LCColPrep'!AS56+'5C1T_Northeast'!AS56+'5C1U_AcadianaRen'!AS56+'5C1I_LAKey'!AS56+'5C1V_LafRen'!AS56+'5C1O_Impact'!AS56+'5C2_LAVCA'!AT56+'5C1H_Southwest'!AS56+'5C1G_JSClark'!AS56+'5C1Y_GEOPrep'!AS56+'5C1AI_Harmony'!AS56+'5C1AJ_Athlos'!AS56+'5C1AG_Collegiate'!AS56+'5C1M_GEOMidCity'!AS56+'5C1AK_NxtGen'!AS56+'5C1AL_RedRiver'!AS56+'5C1AM_Williams'!AS56+'5C1AN_StLandry'!AS56</f>
        <v>124272</v>
      </c>
      <c r="AU56" s="804">
        <f t="shared" si="2"/>
        <v>198507</v>
      </c>
      <c r="AV56" s="805">
        <f t="shared" si="3"/>
        <v>124272</v>
      </c>
      <c r="AW56" s="231">
        <f>'5C1B_DArbonne'!AV56+'5C1A_Madison'!AV56+'5C1C_IntlHigh'!AV56+'5C3_UnvView'!AW56+'5C1F_LCCharter'!AV56+'5C1E_LFNO'!AV56+'5C1D_NOMMA'!AV56+'5C1AE_NobleMinds'!AV56+'5C1J_JCFAEast'!AV56+'5C1Q_Advantage'!AV56+'5C1AF_JCFA-Laf'!AV56+'5C1W_Willow'!AV56+'5C1Z_LincolnPrep'!AV56+'5C1R_Iberville'!AV56+'5C1N_Delta'!AV56+'5C1S_LCColPrep'!AV56+'5C1T_Northeast'!AV56+'5C1U_AcadianaRen'!AV56+'5C1I_LAKey'!AV56+'5C1V_LafRen'!AV56+'5C1O_Impact'!AV56+'5C2_LAVCA'!AW56+'5C1H_Southwest'!AV56+'5C1G_JSClark'!AV56+'5C1Y_GEOPrep'!AV56+'5C1AI_Harmony'!AV56+'5C1AJ_Athlos'!AV56+'5C1AG_Collegiate'!AV56+'5C1M_GEOMidCity'!AV56+'5C1AK_NxtGen'!AV56+'5C1AL_RedRiver'!AV56+'5C1AM_Williams'!AV56+'5C1AN_StLandry'!AV56</f>
        <v>2708</v>
      </c>
      <c r="AX56" s="231"/>
      <c r="AY56" s="231">
        <f t="shared" si="4"/>
        <v>2708</v>
      </c>
    </row>
    <row r="57" spans="1:51" ht="16.149999999999999" customHeight="1" x14ac:dyDescent="0.2">
      <c r="A57" s="420">
        <v>51</v>
      </c>
      <c r="B57" s="197" t="s">
        <v>54</v>
      </c>
      <c r="C57" s="198">
        <f>'5C1B_DArbonne'!C57+'5C1A_Madison'!C57+'5C1C_IntlHigh'!C57+'5C3_UnvView'!C57+'5C1F_LCCharter'!C57+'5C1E_LFNO'!C57+'5C1D_NOMMA'!C57+'5C1AE_NobleMinds'!C57+'5C1J_JCFAEast'!C57+'5C1Q_Advantage'!C57+'5C1AF_JCFA-Laf'!C57+'5C1W_Willow'!C57+'5C1Z_LincolnPrep'!C57+'5C1R_Iberville'!C57+'5C1N_Delta'!C57+'5C1S_LCColPrep'!C57+'5C1T_Northeast'!C57+'5C1U_AcadianaRen'!C57+'5C1I_LAKey'!C57+'5C1V_LafRen'!C57+'5C1O_Impact'!C57+'5C2_LAVCA'!C57+'5C1H_Southwest'!C57+'5C1G_JSClark'!C57+'5C1Y_GEOPrep'!C57+'5C1AI_Harmony'!C57+'5C1AJ_Athlos'!C57+'5C1AG_Collegiate'!C57+'5C1M_GEOMidCity'!C57+'5C1AK_NxtGen'!C57+'5C1AL_RedRiver'!C57+'5C1AM_Williams'!C57+'5C1AN_StLandry'!C57</f>
        <v>0</v>
      </c>
      <c r="D57" s="199">
        <f>'9_Per Pupil Summary'!H56</f>
        <v>4476.1363509351204</v>
      </c>
      <c r="E57" s="200">
        <f>'5C1B_DArbonne'!E57+'5C1A_Madison'!E57+'5C1C_IntlHigh'!E57+'5C3_UnvView'!E57+'5C1F_LCCharter'!E57+'5C1E_LFNO'!E57+'5C1D_NOMMA'!E57+'5C1AE_NobleMinds'!E57+'5C1J_JCFAEast'!E57+'5C1Q_Advantage'!E57+'5C1AF_JCFA-Laf'!E57+'5C1W_Willow'!E57+'5C1Z_LincolnPrep'!E57+'5C1R_Iberville'!E57+'5C1N_Delta'!E57+'5C1S_LCColPrep'!E57+'5C1T_Northeast'!E57+'5C1U_AcadianaRen'!E57+'5C1I_LAKey'!E57+'5C1V_LafRen'!E57+'5C1O_Impact'!E57+'5C2_LAVCA'!E57+'5C1H_Southwest'!E57+'5C1G_JSClark'!E57+'5C1Y_GEOPrep'!E57+'5C1AI_Harmony'!E57+'5C1AJ_Athlos'!E57+'5C1AG_Collegiate'!E57+'5C1M_GEOMidCity'!E57+'5C1AK_NxtGen'!E57+'5C1AL_RedRiver'!E57+'5C1AM_Williams'!E57+'5C1AN_StLandry'!E57</f>
        <v>0</v>
      </c>
      <c r="F57" s="201">
        <f>'5C1B_DArbonne'!F57+'5C1A_Madison'!F57+'5C1C_IntlHigh'!F57+'5C3_UnvView'!F57+'5C1F_LCCharter'!F57+'5C1E_LFNO'!F57+'5C1D_NOMMA'!F57+'5C1AE_NobleMinds'!F57+'5C1J_JCFAEast'!F57+'5C1Q_Advantage'!F57+'5C1AF_JCFA-Laf'!F57+'5C1W_Willow'!F57+'5C1Z_LincolnPrep'!F57+'5C1R_Iberville'!F57+'5C1N_Delta'!F57+'5C1S_LCColPrep'!F57+'5C1T_Northeast'!F57+'5C1U_AcadianaRen'!F57+'5C1I_LAKey'!F57+'5C1V_LafRen'!F57+'5C1O_Impact'!F57+'5C2_LAVCA'!F57+'5C1H_Southwest'!F57+'5C1G_JSClark'!F57+'5C1Y_GEOPrep'!F57+'5C1AI_Harmony'!F57+'5C1AJ_Athlos'!F57+'5C1AG_Collegiate'!F57+'5C1M_GEOMidCity'!F57+'5C1AK_NxtGen'!F57+'5C1AL_RedRiver'!F57+'5C1AM_Williams'!F57+'5C1AN_StLandry'!F57</f>
        <v>0</v>
      </c>
      <c r="G57" s="199">
        <f>'9_Per Pupil Summary'!I56</f>
        <v>593.58618516127046</v>
      </c>
      <c r="H57" s="200">
        <f>'5C1B_DArbonne'!H57+'5C1A_Madison'!H57+'5C1C_IntlHigh'!H57+'5C3_UnvView'!H57+'5C1F_LCCharter'!H57+'5C1E_LFNO'!H57+'5C1D_NOMMA'!H57+'5C1AE_NobleMinds'!H57+'5C1J_JCFAEast'!H57+'5C1Q_Advantage'!H57+'5C1AF_JCFA-Laf'!H57+'5C1W_Willow'!H57+'5C1Z_LincolnPrep'!H57+'5C1R_Iberville'!H57+'5C1N_Delta'!H57+'5C1S_LCColPrep'!H57+'5C1T_Northeast'!H57+'5C1U_AcadianaRen'!H57+'5C1I_LAKey'!H57+'5C1V_LafRen'!H57+'5C1O_Impact'!H57+'5C2_LAVCA'!H57+'5C1H_Southwest'!H57+'5C1G_JSClark'!H57+'5C1Y_GEOPrep'!H57+'5C1AI_Harmony'!H57+'5C1AJ_Athlos'!H57+'5C1AG_Collegiate'!H57+'5C1M_GEOMidCity'!H57+'5C1AK_NxtGen'!H57+'5C1AL_RedRiver'!H57+'5C1AM_Williams'!H57+'5C1AN_StLandry'!H57</f>
        <v>0</v>
      </c>
      <c r="I57" s="201">
        <f>'5C1B_DArbonne'!I57+'5C1A_Madison'!I57+'5C1C_IntlHigh'!I57+'5C3_UnvView'!I57+'5C1F_LCCharter'!I57+'5C1E_LFNO'!I57+'5C1D_NOMMA'!I57+'5C1AE_NobleMinds'!I57+'5C1J_JCFAEast'!I57+'5C1Q_Advantage'!I57+'5C1AF_JCFA-Laf'!I57+'5C1W_Willow'!I57+'5C1Z_LincolnPrep'!I57+'5C1R_Iberville'!I57+'5C1N_Delta'!I57+'5C1S_LCColPrep'!I57+'5C1T_Northeast'!I57+'5C1U_AcadianaRen'!I57+'5C1I_LAKey'!I57+'5C1V_LafRen'!I57+'5C1O_Impact'!I57+'5C2_LAVCA'!I57+'5C1H_Southwest'!I57+'5C1G_JSClark'!I57+'5C1Y_GEOPrep'!I57+'5C1AI_Harmony'!I57+'5C1AJ_Athlos'!I57+'5C1AG_Collegiate'!I57+'5C1M_GEOMidCity'!I57+'5C1AK_NxtGen'!I57+'5C1AL_RedRiver'!I57+'5C1AM_Williams'!I57+'5C1AN_StLandry'!I57</f>
        <v>0</v>
      </c>
      <c r="J57" s="199">
        <f>'9_Per Pupil Summary'!J56</f>
        <v>161.88714140761925</v>
      </c>
      <c r="K57" s="200">
        <f>'5C1B_DArbonne'!K57+'5C1A_Madison'!K57+'5C1C_IntlHigh'!K57+'5C3_UnvView'!K57+'5C1F_LCCharter'!K57+'5C1E_LFNO'!K57+'5C1D_NOMMA'!K57+'5C1AE_NobleMinds'!K57+'5C1J_JCFAEast'!K57+'5C1Q_Advantage'!K57+'5C1AF_JCFA-Laf'!K57+'5C1W_Willow'!K57+'5C1Z_LincolnPrep'!K57+'5C1R_Iberville'!K57+'5C1N_Delta'!K57+'5C1S_LCColPrep'!K57+'5C1T_Northeast'!K57+'5C1U_AcadianaRen'!K57+'5C1I_LAKey'!K57+'5C1V_LafRen'!K57+'5C1O_Impact'!K57+'5C2_LAVCA'!K57+'5C1H_Southwest'!K57+'5C1G_JSClark'!K57+'5C1Y_GEOPrep'!K57+'5C1AI_Harmony'!K57+'5C1AJ_Athlos'!K57+'5C1AG_Collegiate'!K57+'5C1M_GEOMidCity'!K57+'5C1AK_NxtGen'!K57+'5C1AL_RedRiver'!K57+'5C1AM_Williams'!K57+'5C1AN_StLandry'!K57</f>
        <v>0</v>
      </c>
      <c r="L57" s="201">
        <f>'5C1B_DArbonne'!L57+'5C1A_Madison'!L57+'5C1C_IntlHigh'!L57+'5C3_UnvView'!L57+'5C1F_LCCharter'!L57+'5C1E_LFNO'!L57+'5C1D_NOMMA'!L57+'5C1AE_NobleMinds'!L57+'5C1J_JCFAEast'!L57+'5C1Q_Advantage'!L57+'5C1AF_JCFA-Laf'!L57+'5C1W_Willow'!L57+'5C1Z_LincolnPrep'!L57+'5C1R_Iberville'!L57+'5C1N_Delta'!L57+'5C1S_LCColPrep'!L57+'5C1T_Northeast'!L57+'5C1U_AcadianaRen'!L57+'5C1I_LAKey'!L57+'5C1V_LafRen'!L57+'5C1O_Impact'!L57+'5C2_LAVCA'!L57+'5C1H_Southwest'!L57+'5C1G_JSClark'!L57+'5C1Y_GEOPrep'!L57+'5C1AI_Harmony'!L57+'5C1AJ_Athlos'!L57+'5C1AG_Collegiate'!L57+'5C1M_GEOMidCity'!L57+'5C1AK_NxtGen'!L57+'5C1AL_RedRiver'!L57+'5C1AM_Williams'!L57+'5C1AN_StLandry'!L57</f>
        <v>0</v>
      </c>
      <c r="M57" s="199">
        <f>'9_Per Pupil Summary'!K56</f>
        <v>4047.1785351904805</v>
      </c>
      <c r="N57" s="200">
        <f>'5C1B_DArbonne'!N57+'5C1A_Madison'!N57+'5C1C_IntlHigh'!N57+'5C3_UnvView'!N57+'5C1F_LCCharter'!N57+'5C1E_LFNO'!N57+'5C1D_NOMMA'!N57+'5C1AE_NobleMinds'!N57+'5C1J_JCFAEast'!N57+'5C1Q_Advantage'!N57+'5C1AF_JCFA-Laf'!N57+'5C1W_Willow'!N57+'5C1Z_LincolnPrep'!N57+'5C1R_Iberville'!N57+'5C1N_Delta'!N57+'5C1S_LCColPrep'!N57+'5C1T_Northeast'!N57+'5C1U_AcadianaRen'!N57+'5C1I_LAKey'!N57+'5C1V_LafRen'!N57+'5C1O_Impact'!N57+'5C2_LAVCA'!N57+'5C1H_Southwest'!N57+'5C1G_JSClark'!N57+'5C1Y_GEOPrep'!N57+'5C1AI_Harmony'!N57+'5C1AJ_Athlos'!N57+'5C1AG_Collegiate'!N57+'5C1M_GEOMidCity'!N57+'5C1AK_NxtGen'!N57+'5C1AL_RedRiver'!N57+'5C1AM_Williams'!N57+'5C1AN_StLandry'!N57</f>
        <v>0</v>
      </c>
      <c r="O57" s="201">
        <f>'5C1B_DArbonne'!O57+'5C1A_Madison'!O57+'5C1C_IntlHigh'!O57+'5C3_UnvView'!O57+'5C1F_LCCharter'!O57+'5C1E_LFNO'!O57+'5C1D_NOMMA'!O57+'5C1AE_NobleMinds'!O57+'5C1J_JCFAEast'!O57+'5C1Q_Advantage'!O57+'5C1AF_JCFA-Laf'!O57+'5C1W_Willow'!O57+'5C1Z_LincolnPrep'!O57+'5C1R_Iberville'!O57+'5C1N_Delta'!O57+'5C1S_LCColPrep'!O57+'5C1T_Northeast'!O57+'5C1U_AcadianaRen'!O57+'5C1I_LAKey'!O57+'5C1V_LafRen'!O57+'5C1O_Impact'!O57+'5C2_LAVCA'!O57+'5C1H_Southwest'!O57+'5C1G_JSClark'!O57+'5C1Y_GEOPrep'!O57+'5C1AI_Harmony'!O57+'5C1AJ_Athlos'!O57+'5C1AG_Collegiate'!O57+'5C1M_GEOMidCity'!O57+'5C1AK_NxtGen'!O57+'5C1AL_RedRiver'!O57+'5C1AM_Williams'!O57+'5C1AN_StLandry'!O57</f>
        <v>0</v>
      </c>
      <c r="P57" s="199">
        <f>'9_Per Pupil Summary'!L56</f>
        <v>1618.8714140761924</v>
      </c>
      <c r="Q57" s="200">
        <f>'5C1B_DArbonne'!Q57+'5C1A_Madison'!Q57+'5C1C_IntlHigh'!Q57+'5C3_UnvView'!Q57+'5C1F_LCCharter'!Q57+'5C1E_LFNO'!Q57+'5C1D_NOMMA'!Q57+'5C1AE_NobleMinds'!Q57+'5C1J_JCFAEast'!Q57+'5C1Q_Advantage'!Q57+'5C1AF_JCFA-Laf'!Q57+'5C1W_Willow'!Q57+'5C1Z_LincolnPrep'!Q57+'5C1R_Iberville'!Q57+'5C1N_Delta'!Q57+'5C1S_LCColPrep'!Q57+'5C1T_Northeast'!Q57+'5C1U_AcadianaRen'!Q57+'5C1I_LAKey'!Q57+'5C1V_LafRen'!Q57+'5C1O_Impact'!Q57+'5C2_LAVCA'!Q57+'5C1H_Southwest'!Q57+'5C1G_JSClark'!Q57+'5C1Y_GEOPrep'!Q57+'5C1AI_Harmony'!Q57+'5C1AJ_Athlos'!Q57+'5C1AG_Collegiate'!Q57+'5C1M_GEOMidCity'!Q57+'5C1AK_NxtGen'!Q57+'5C1AL_RedRiver'!Q57+'5C1AM_Williams'!Q57+'5C1AN_StLandry'!Q57</f>
        <v>0</v>
      </c>
      <c r="R57" s="202">
        <f>'5C1B_DArbonne'!R57+'5C1A_Madison'!R57+'5C1C_IntlHigh'!R57+'5C3_UnvView'!R57+'5C1F_LCCharter'!R57+'5C1E_LFNO'!R57+'5C1D_NOMMA'!R57+'5C1AE_NobleMinds'!R57+'5C1J_JCFAEast'!R57+'5C1Q_Advantage'!R57+'5C1AF_JCFA-Laf'!R57+'5C1W_Willow'!R57+'5C1Z_LincolnPrep'!R57+'5C1R_Iberville'!R57+'5C1N_Delta'!R57+'5C1S_LCColPrep'!R57+'5C1T_Northeast'!R57+'5C1U_AcadianaRen'!R57+'5C1I_LAKey'!R57+'5C1V_LafRen'!R57+'5C1O_Impact'!R57+'5C2_LAVCA'!R57+'5C1H_Southwest'!R57+'5C1G_JSClark'!R57+'5C1Y_GEOPrep'!R57+'5C1AI_Harmony'!R57+'5C1AJ_Athlos'!R57+'5C1AG_Collegiate'!R57+'5C1M_GEOMidCity'!R57+'5C1AK_NxtGen'!R57+'5C1AL_RedRiver'!R57+'5C1AM_Williams'!R57+'5C1AN_StLandry'!R57</f>
        <v>250719</v>
      </c>
      <c r="S57" s="1102">
        <f>'5C3_UnvView'!S57+'5C2_LAVCA'!S57</f>
        <v>19827</v>
      </c>
      <c r="T57" s="199">
        <f>'5C1B_DArbonne'!S57+'5C1A_Madison'!S57+'5C1C_IntlHigh'!S57+'5C3_UnvView'!T57+'5C1F_LCCharter'!S57+'5C1E_LFNO'!S57+'5C1D_NOMMA'!S57+'5C1AE_NobleMinds'!S57+'5C1J_JCFAEast'!S57+'5C1Q_Advantage'!S57+'5C1AF_JCFA-Laf'!S57+'5C1W_Willow'!S57+'5C1Z_LincolnPrep'!S57+'5C1R_Iberville'!S57+'5C1N_Delta'!S57+'5C1S_LCColPrep'!S57+'5C1T_Northeast'!S57+'5C1U_AcadianaRen'!S57+'5C1I_LAKey'!S57+'5C1V_LafRen'!S57+'5C1O_Impact'!S57+'5C2_LAVCA'!T57+'5C1H_Southwest'!S57+'5C1G_JSClark'!S57+'5C1Y_GEOPrep'!S57+'5C1AI_Harmony'!S57+'5C1AJ_Athlos'!S57+'5C1AG_Collegiate'!S57+'5C1M_GEOMidCity'!S57+'5C1AK_NxtGen'!S57+'5C1AL_RedRiver'!S57+'5C1AM_Williams'!S57+'5C1AN_StLandry'!S57</f>
        <v>154364</v>
      </c>
      <c r="U57" s="199">
        <f>'5C1B_DArbonne'!T57+'5C1A_Madison'!T57+'5C1C_IntlHigh'!T57+'5C3_UnvView'!U57+'5C1F_LCCharter'!T57+'5C1E_LFNO'!T57+'5C1D_NOMMA'!T57+'5C1AE_NobleMinds'!T57+'5C1J_JCFAEast'!T57+'5C1Q_Advantage'!T57+'5C1AF_JCFA-Laf'!T57+'5C1W_Willow'!T57+'5C1Z_LincolnPrep'!T57+'5C1R_Iberville'!T57+'5C1N_Delta'!T57+'5C1S_LCColPrep'!T57+'5C1T_Northeast'!T57+'5C1U_AcadianaRen'!T57+'5C1I_LAKey'!T57+'5C1V_LafRen'!T57+'5C1O_Impact'!T57+'5C2_LAVCA'!U57+'5C1H_Southwest'!T57+'5C1G_JSClark'!T57+'5C1Y_GEOPrep'!T57+'5C1AI_Harmony'!T57+'5C1AJ_Athlos'!T57+'5C1AG_Collegiate'!T57+'5C1M_GEOMidCity'!T57+'5C1AK_NxtGen'!T57+'5C1AL_RedRiver'!T57+'5C1AM_Williams'!T57+'5C1AN_StLandry'!T57</f>
        <v>0</v>
      </c>
      <c r="V57" s="203">
        <f>'5C1B_DArbonne'!U57+'5C1A_Madison'!U57+'5C1C_IntlHigh'!U57+'5C3_UnvView'!V57+'5C1F_LCCharter'!U57+'5C1E_LFNO'!U57+'5C1D_NOMMA'!U57+'5C1AE_NobleMinds'!U57+'5C1J_JCFAEast'!U57+'5C1Q_Advantage'!U57+'5C1AF_JCFA-Laf'!U57+'5C1W_Willow'!U57+'5C1Z_LincolnPrep'!U57+'5C1R_Iberville'!U57+'5C1N_Delta'!U57+'5C1S_LCColPrep'!U57+'5C1T_Northeast'!U57+'5C1U_AcadianaRen'!U57+'5C1I_LAKey'!U57+'5C1V_LafRen'!U57+'5C1O_Impact'!U57+'5C2_LAVCA'!V57+'5C1H_Southwest'!U57+'5C1G_JSClark'!U57+'5C1Y_GEOPrep'!U57+'5C1AI_Harmony'!U57+'5C1AJ_Athlos'!U57+'5C1AG_Collegiate'!U57+'5C1M_GEOMidCity'!U57+'5C1AK_NxtGen'!U57+'5C1AL_RedRiver'!U57+'5C1AM_Williams'!U57+'5C1AN_StLandry'!U57</f>
        <v>0</v>
      </c>
      <c r="W57" s="202">
        <f>'5C1B_DArbonne'!V57+'5C1A_Madison'!V57+'5C1C_IntlHigh'!V57+'5C3_UnvView'!W57+'5C1F_LCCharter'!V57+'5C1E_LFNO'!V57+'5C1D_NOMMA'!V57+'5C1AE_NobleMinds'!V57+'5C1J_JCFAEast'!V57+'5C1Q_Advantage'!V57+'5C1AF_JCFA-Laf'!V57+'5C1W_Willow'!V57+'5C1Z_LincolnPrep'!V57+'5C1R_Iberville'!V57+'5C1N_Delta'!V57+'5C1S_LCColPrep'!V57+'5C1T_Northeast'!V57+'5C1U_AcadianaRen'!V57+'5C1I_LAKey'!V57+'5C1V_LafRen'!V57+'5C1O_Impact'!V57+'5C2_LAVCA'!W57+'5C1H_Southwest'!V57+'5C1G_JSClark'!V57+'5C1Y_GEOPrep'!V57+'5C1AI_Harmony'!V57+'5C1AJ_Athlos'!V57+'5C1AG_Collegiate'!V57+'5C1M_GEOMidCity'!V57+'5C1AK_NxtGen'!V57+'5C1AL_RedRiver'!V57+'5C1AM_Williams'!V57+'5C1AN_StLandry'!V57</f>
        <v>0</v>
      </c>
      <c r="X57" s="200">
        <f>'5C1B_DArbonne'!W57+'5C1A_Madison'!W57+'5C1C_IntlHigh'!W57+'5C3_UnvView'!X57+'5C1F_LCCharter'!W57+'5C1E_LFNO'!W57+'5C1D_NOMMA'!W57+'5C1AE_NobleMinds'!W57+'5C1J_JCFAEast'!W57+'5C1Q_Advantage'!W57+'5C1AF_JCFA-Laf'!W57+'5C1W_Willow'!W57+'5C1Z_LincolnPrep'!W57+'5C1R_Iberville'!W57+'5C1N_Delta'!W57+'5C1S_LCColPrep'!W57+'5C1T_Northeast'!W57+'5C1U_AcadianaRen'!W57+'5C1I_LAKey'!W57+'5C1V_LafRen'!W57+'5C1O_Impact'!W57+'5C2_LAVCA'!X57+'5C1H_Southwest'!W57+'5C1G_JSClark'!W57+'5C1Y_GEOPrep'!W57+'5C1AI_Harmony'!W57+'5C1AJ_Athlos'!W57+'5C1AG_Collegiate'!W57+'5C1M_GEOMidCity'!W57+'5C1AK_NxtGen'!W57+'5C1AL_RedRiver'!W57+'5C1AM_Williams'!W57+'5C1AN_StLandry'!W57</f>
        <v>0</v>
      </c>
      <c r="Y57" s="202">
        <f>'5C1B_DArbonne'!X57+'5C1A_Madison'!X57+'5C1C_IntlHigh'!X57+'5C3_UnvView'!Y57+'5C1F_LCCharter'!X57+'5C1E_LFNO'!X57+'5C1D_NOMMA'!X57+'5C1AE_NobleMinds'!X57+'5C1J_JCFAEast'!X57+'5C1Q_Advantage'!X57+'5C1AF_JCFA-Laf'!X57+'5C1W_Willow'!X57+'5C1Z_LincolnPrep'!X57+'5C1R_Iberville'!X57+'5C1N_Delta'!X57+'5C1S_LCColPrep'!X57+'5C1T_Northeast'!X57+'5C1U_AcadianaRen'!X57+'5C1I_LAKey'!X57+'5C1V_LafRen'!X57+'5C1O_Impact'!X57+'5C2_LAVCA'!Y57+'5C1H_Southwest'!X57+'5C1G_JSClark'!X57+'5C1Y_GEOPrep'!X57+'5C1AI_Harmony'!X57+'5C1AJ_Athlos'!X57+'5C1AG_Collegiate'!X57+'5C1M_GEOMidCity'!X57+'5C1AK_NxtGen'!X57+'5C1AL_RedRiver'!X57+'5C1AM_Williams'!X57+'5C1AN_StLandry'!X57</f>
        <v>0</v>
      </c>
      <c r="Z57" s="199">
        <f>'5C1B_DArbonne'!Y57+'5C1A_Madison'!Y57+'5C1C_IntlHigh'!Y57+'5C3_UnvView'!Z57+'5C1F_LCCharter'!Y57+'5C1E_LFNO'!Y57+'5C1D_NOMMA'!Y57+'5C1AE_NobleMinds'!Y57+'5C1J_JCFAEast'!Y57+'5C1Q_Advantage'!Y57+'5C1AF_JCFA-Laf'!Y57+'5C1W_Willow'!Y57+'5C1Z_LincolnPrep'!Y57+'5C1R_Iberville'!Y57+'5C1N_Delta'!Y57+'5C1S_LCColPrep'!Y57+'5C1T_Northeast'!Y57+'5C1U_AcadianaRen'!Y57+'5C1I_LAKey'!Y57+'5C1V_LafRen'!Y57+'5C1O_Impact'!Y57+'5C2_LAVCA'!Z57+'5C1H_Southwest'!Y57+'5C1G_JSClark'!Y57+'5C1Y_GEOPrep'!Y57+'5C1AI_Harmony'!Y57+'5C1AJ_Athlos'!Y57+'5C1AG_Collegiate'!Y57+'5C1M_GEOMidCity'!Y57+'5C1AK_NxtGen'!Y57+'5C1AL_RedRiver'!Y57+'5C1AM_Williams'!Y57+'5C1AN_StLandry'!Y57</f>
        <v>0</v>
      </c>
      <c r="AA57" s="202">
        <f>'5C1B_DArbonne'!Z57+'5C1A_Madison'!Z57+'5C1C_IntlHigh'!Z57+'5C3_UnvView'!AA57+'5C1F_LCCharter'!Z57+'5C1E_LFNO'!Z57+'5C1D_NOMMA'!Z57+'5C1AE_NobleMinds'!Z57+'5C1J_JCFAEast'!Z57+'5C1Q_Advantage'!Z57+'5C1AF_JCFA-Laf'!Z57+'5C1W_Willow'!Z57+'5C1Z_LincolnPrep'!Z57+'5C1R_Iberville'!Z57+'5C1N_Delta'!Z57+'5C1S_LCColPrep'!Z57+'5C1T_Northeast'!Z57+'5C1U_AcadianaRen'!Z57+'5C1I_LAKey'!Z57+'5C1V_LafRen'!Z57+'5C1O_Impact'!Z57+'5C2_LAVCA'!AA57+'5C1H_Southwest'!Z57+'5C1G_JSClark'!Z57+'5C1Y_GEOPrep'!Z57+'5C1AI_Harmony'!Z57+'5C1AJ_Athlos'!Z57+'5C1AG_Collegiate'!Z57+'5C1M_GEOMidCity'!Z57+'5C1AK_NxtGen'!Z57+'5C1AL_RedRiver'!Z57+'5C1AM_Williams'!Z57+'5C1AN_StLandry'!Z57</f>
        <v>0</v>
      </c>
      <c r="AB57" s="199">
        <f>'5C1B_DArbonne'!AA57+'5C1A_Madison'!AA57+'5C1C_IntlHigh'!AA57+'5C3_UnvView'!AB57+'5C1F_LCCharter'!AA57+'5C1E_LFNO'!AA57+'5C1D_NOMMA'!AA57+'5C1AE_NobleMinds'!AA57+'5C1J_JCFAEast'!AA57+'5C1Q_Advantage'!AA57+'5C1AF_JCFA-Laf'!AA57+'5C1W_Willow'!AA57+'5C1Z_LincolnPrep'!AA57+'5C1R_Iberville'!AA57+'5C1N_Delta'!AA57+'5C1S_LCColPrep'!AA57+'5C1T_Northeast'!AA57+'5C1U_AcadianaRen'!AA57+'5C1I_LAKey'!AA57+'5C1V_LafRen'!AA57+'5C1O_Impact'!AA57+'5C2_LAVCA'!AB57+'5C1H_Southwest'!AA57+'5C1G_JSClark'!AA57+'5C1Y_GEOPrep'!AA57+'5C1AI_Harmony'!AA57+'5C1AJ_Athlos'!AA57+'5C1AG_Collegiate'!AA57+'5C1M_GEOMidCity'!AA57+'5C1AK_NxtGen'!AA57+'5C1AL_RedRiver'!AA57+'5C1AM_Williams'!AA57+'5C1AN_StLandry'!AA57</f>
        <v>0</v>
      </c>
      <c r="AC57" s="199">
        <f>'5C1B_DArbonne'!AB57+'5C1A_Madison'!AB57+'5C1C_IntlHigh'!AB57+'5C3_UnvView'!AC57+'5C1F_LCCharter'!AB57+'5C1E_LFNO'!AB57+'5C1D_NOMMA'!AB57+'5C1AE_NobleMinds'!AB57+'5C1J_JCFAEast'!AB57+'5C1Q_Advantage'!AB57+'5C1AF_JCFA-Laf'!AB57+'5C1W_Willow'!AB57+'5C1Z_LincolnPrep'!AB57+'5C1R_Iberville'!AB57+'5C1N_Delta'!AB57+'5C1S_LCColPrep'!AB57+'5C1T_Northeast'!AB57+'5C1U_AcadianaRen'!AB57+'5C1I_LAKey'!AB57+'5C1V_LafRen'!AB57+'5C1O_Impact'!AB57+'5C2_LAVCA'!AC57+'5C1H_Southwest'!AB57+'5C1G_JSClark'!AB57+'5C1Y_GEOPrep'!AB57+'5C1AI_Harmony'!AB57+'5C1AJ_Athlos'!AB57+'5C1AG_Collegiate'!AB57+'5C1M_GEOMidCity'!AB57+'5C1AK_NxtGen'!AB57+'5C1AL_RedRiver'!AB57+'5C1AM_Williams'!AB57+'5C1AN_StLandry'!AB57</f>
        <v>0</v>
      </c>
      <c r="AD57" s="202">
        <f>'5C1B_DArbonne'!AC57+'5C1A_Madison'!AC57+'5C1C_IntlHigh'!AC57+'5C3_UnvView'!AD57+'5C1F_LCCharter'!AC57+'5C1E_LFNO'!AC57+'5C1D_NOMMA'!AC57+'5C1AE_NobleMinds'!AC57+'5C1J_JCFAEast'!AC57+'5C1Q_Advantage'!AC57+'5C1AF_JCFA-Laf'!AC57+'5C1W_Willow'!AC57+'5C1Z_LincolnPrep'!AC57+'5C1R_Iberville'!AC57+'5C1N_Delta'!AC57+'5C1S_LCColPrep'!AC57+'5C1T_Northeast'!AC57+'5C1U_AcadianaRen'!AC57+'5C1I_LAKey'!AC57+'5C1V_LafRen'!AC57+'5C1O_Impact'!AC57+'5C2_LAVCA'!AD57+'5C1H_Southwest'!AC57+'5C1G_JSClark'!AC57+'5C1Y_GEOPrep'!AC57+'5C1AI_Harmony'!AC57+'5C1AJ_Athlos'!AC57+'5C1AG_Collegiate'!AC57+'5C1M_GEOMidCity'!AC57+'5C1AK_NxtGen'!AC57+'5C1AL_RedRiver'!AC57+'5C1AM_Williams'!AC57+'5C1AN_StLandry'!AC57</f>
        <v>0</v>
      </c>
      <c r="AE57" s="204">
        <f>'5C1B_DArbonne'!AD57+'5C1A_Madison'!AD57+'5C1C_IntlHigh'!AD57+'5C3_UnvView'!AE57+'5C1F_LCCharter'!AD57+'5C1E_LFNO'!AD57+'5C1D_NOMMA'!AD57+'5C1AE_NobleMinds'!AD57+'5C1J_JCFAEast'!AD57+'5C1Q_Advantage'!AD57+'5C1AF_JCFA-Laf'!AD57+'5C1W_Willow'!AD57+'5C1Z_LincolnPrep'!AD57+'5C1R_Iberville'!AD57+'5C1N_Delta'!AD57+'5C1S_LCColPrep'!AD57+'5C1T_Northeast'!AD57+'5C1U_AcadianaRen'!AD57+'5C1I_LAKey'!AD57+'5C1V_LafRen'!AD57+'5C1O_Impact'!AD57+'5C2_LAVCA'!AE57+'5C1H_Southwest'!AD57+'5C1G_JSClark'!AD57+'5C1Y_GEOPrep'!AD57+'5C1AI_Harmony'!AD57+'5C1AJ_Athlos'!AD57+'5C1AG_Collegiate'!AD57+'5C1M_GEOMidCity'!AD57+'5C1AK_NxtGen'!AD57+'5C1AL_RedRiver'!AD57+'5C1AM_Williams'!AD57+'5C1AN_StLandry'!AD57</f>
        <v>0</v>
      </c>
      <c r="AF57" s="205">
        <f>'9_Per Pupil Summary'!N56</f>
        <v>5015</v>
      </c>
      <c r="AG57" s="206">
        <f>'5C1B_DArbonne'!AF57+'5C1A_Madison'!AF57+'5C1C_IntlHigh'!AF57+'5C3_UnvView'!AG57+'5C1F_LCCharter'!AF57+'5C1E_LFNO'!AF57+'5C1D_NOMMA'!AF57+'5C1AE_NobleMinds'!AF57+'5C1J_JCFAEast'!AF57+'5C1Q_Advantage'!AF57+'5C1AF_JCFA-Laf'!AF57+'5C1W_Willow'!AF57+'5C1Z_LincolnPrep'!AF57+'5C1R_Iberville'!AF57+'5C1N_Delta'!AF57+'5C1S_LCColPrep'!AF57+'5C1T_Northeast'!AF57+'5C1U_AcadianaRen'!AF57+'5C1I_LAKey'!AF57+'5C1V_LafRen'!AF57+'5C1O_Impact'!AF57+'5C2_LAVCA'!AG57+'5C1H_Southwest'!AF57+'5C1G_JSClark'!AF57+'5C1Y_GEOPrep'!AF57+'5C1AI_Harmony'!AF57+'5C1AJ_Athlos'!AF57+'5C1AG_Collegiate'!AF57+'5C1M_GEOMidCity'!AF57+'5C1AK_NxtGen'!AF57+'5C1AL_RedRiver'!AF57+'5C1AM_Williams'!AF57+'5C1AN_StLandry'!AF57</f>
        <v>0</v>
      </c>
      <c r="AH57" s="198">
        <f>'5C1B_DArbonne'!AG57+'5C1A_Madison'!AG57+'5C1C_IntlHigh'!AG57+'5C3_UnvView'!AH57+'5C1F_LCCharter'!AG57+'5C1E_LFNO'!AG57+'5C1D_NOMMA'!AG57+'5C1AE_NobleMinds'!AG57+'5C1J_JCFAEast'!AG57+'5C1Q_Advantage'!AG57+'5C1AF_JCFA-Laf'!AG57+'5C1W_Willow'!AG57+'5C1Z_LincolnPrep'!AG57+'5C1R_Iberville'!AG57+'5C1N_Delta'!AG57+'5C1S_LCColPrep'!AG57+'5C1T_Northeast'!AG57+'5C1U_AcadianaRen'!AG57+'5C1I_LAKey'!AG57+'5C1V_LafRen'!AG57+'5C1O_Impact'!AG57+'5C2_LAVCA'!AH57+'5C1H_Southwest'!AG57+'5C1G_JSClark'!AG57+'5C1Y_GEOPrep'!AG57+'5C1AI_Harmony'!AG57+'5C1AJ_Athlos'!AG57+'5C1AG_Collegiate'!AG57+'5C1M_GEOMidCity'!AG57+'5C1AK_NxtGen'!AG57+'5C1AL_RedRiver'!AG57+'5C1AM_Williams'!AG57+'5C1AN_StLandry'!AG57</f>
        <v>0</v>
      </c>
      <c r="AI57" s="205">
        <f>'5C1B_DArbonne'!AH57+'5C1A_Madison'!AH57+'5C1C_IntlHigh'!AH57+'5C3_UnvView'!AI57+'5C1F_LCCharter'!AH57+'5C1E_LFNO'!AH57+'5C1D_NOMMA'!AH57+'5C1AE_NobleMinds'!AH57+'5C1J_JCFAEast'!AH57+'5C1Q_Advantage'!AH57+'5C1AF_JCFA-Laf'!AH57+'5C1W_Willow'!AH57+'5C1Z_LincolnPrep'!AH57+'5C1R_Iberville'!AH57+'5C1N_Delta'!AH57+'5C1S_LCColPrep'!AH57+'5C1T_Northeast'!AH57+'5C1U_AcadianaRen'!AH57+'5C1I_LAKey'!AH57+'5C1V_LafRen'!AH57+'5C1O_Impact'!AH57+'5C2_LAVCA'!AI57+'5C1H_Southwest'!AH57+'5C1G_JSClark'!AH57+'5C1Y_GEOPrep'!AH57+'5C1AI_Harmony'!AH57+'5C1AJ_Athlos'!AH57+'5C1AG_Collegiate'!AH57+'5C1M_GEOMidCity'!AH57+'5C1AK_NxtGen'!AH57+'5C1AL_RedRiver'!AH57+'5C1AM_Williams'!AH57+'5C1AN_StLandry'!AH57</f>
        <v>0</v>
      </c>
      <c r="AJ57" s="198">
        <f>'5C1B_DArbonne'!AI57+'5C1A_Madison'!AI57+'5C1C_IntlHigh'!AI57+'5C3_UnvView'!AJ57+'5C1F_LCCharter'!AI57+'5C1E_LFNO'!AI57+'5C1D_NOMMA'!AI57+'5C1AE_NobleMinds'!AI57+'5C1J_JCFAEast'!AI57+'5C1Q_Advantage'!AI57+'5C1AF_JCFA-Laf'!AI57+'5C1W_Willow'!AI57+'5C1Z_LincolnPrep'!AI57+'5C1R_Iberville'!AI57+'5C1N_Delta'!AI57+'5C1S_LCColPrep'!AI57+'5C1T_Northeast'!AI57+'5C1U_AcadianaRen'!AI57+'5C1I_LAKey'!AI57+'5C1V_LafRen'!AI57+'5C1O_Impact'!AI57+'5C2_LAVCA'!AJ57+'5C1H_Southwest'!AI57+'5C1G_JSClark'!AI57+'5C1Y_GEOPrep'!AI57+'5C1AI_Harmony'!AI57+'5C1AJ_Athlos'!AI57+'5C1AG_Collegiate'!AI57+'5C1M_GEOMidCity'!AI57+'5C1AK_NxtGen'!AI57+'5C1AL_RedRiver'!AI57+'5C1AM_Williams'!AI57+'5C1AN_StLandry'!AI57</f>
        <v>0</v>
      </c>
      <c r="AK57" s="207">
        <f>'5C1B_DArbonne'!AJ57+'5C1A_Madison'!AJ57+'5C1C_IntlHigh'!AJ57+'5C3_UnvView'!AK57+'5C1F_LCCharter'!AJ57+'5C1E_LFNO'!AJ57+'5C1D_NOMMA'!AJ57+'5C1AE_NobleMinds'!AJ57+'5C1J_JCFAEast'!AJ57+'5C1Q_Advantage'!AJ57+'5C1AF_JCFA-Laf'!AJ57+'5C1W_Willow'!AJ57+'5C1Z_LincolnPrep'!AJ57+'5C1R_Iberville'!AJ57+'5C1N_Delta'!AJ57+'5C1S_LCColPrep'!AJ57+'5C1T_Northeast'!AJ57+'5C1U_AcadianaRen'!AJ57+'5C1I_LAKey'!AJ57+'5C1V_LafRen'!AJ57+'5C1O_Impact'!AJ57+'5C2_LAVCA'!AK57+'5C1H_Southwest'!AJ57+'5C1G_JSClark'!AJ57+'5C1Y_GEOPrep'!AJ57+'5C1AI_Harmony'!AJ57+'5C1AJ_Athlos'!AJ57+'5C1AG_Collegiate'!AJ57+'5C1M_GEOMidCity'!AJ57+'5C1AK_NxtGen'!AJ57+'5C1AL_RedRiver'!AJ57+'5C1AM_Williams'!AJ57+'5C1AN_StLandry'!AJ57</f>
        <v>0</v>
      </c>
      <c r="AL57" s="208">
        <f>'5C1B_DArbonne'!AK57+'5C1A_Madison'!AK57+'5C1C_IntlHigh'!AK57+'5C3_UnvView'!AL57+'5C1F_LCCharter'!AK57+'5C1E_LFNO'!AK57+'5C1D_NOMMA'!AK57+'5C1AE_NobleMinds'!AK57+'5C1J_JCFAEast'!AK57+'5C1Q_Advantage'!AK57+'5C1AF_JCFA-Laf'!AK57+'5C1W_Willow'!AK57+'5C1Z_LincolnPrep'!AK57+'5C1R_Iberville'!AK57+'5C1N_Delta'!AK57+'5C1S_LCColPrep'!AK57+'5C1T_Northeast'!AK57+'5C1U_AcadianaRen'!AK57+'5C1I_LAKey'!AK57+'5C1V_LafRen'!AK57+'5C1O_Impact'!AK57+'5C2_LAVCA'!AL57+'5C1H_Southwest'!AK57+'5C1G_JSClark'!AK57+'5C1Y_GEOPrep'!AK57+'5C1AI_Harmony'!AK57+'5C1AJ_Athlos'!AK57+'5C1AG_Collegiate'!AK57+'5C1M_GEOMidCity'!AK57+'5C1AK_NxtGen'!AK57+'5C1AL_RedRiver'!AK57+'5C1AM_Williams'!AK57+'5C1AN_StLandry'!AK57</f>
        <v>0</v>
      </c>
      <c r="AM57" s="206">
        <f>'5C1B_DArbonne'!AL57+'5C1A_Madison'!AL57+'5C1C_IntlHigh'!AL57+'5C3_UnvView'!AM57+'5C1F_LCCharter'!AL57+'5C1E_LFNO'!AL57+'5C1D_NOMMA'!AL57+'5C1AE_NobleMinds'!AL57+'5C1J_JCFAEast'!AL57+'5C1Q_Advantage'!AL57+'5C1AF_JCFA-Laf'!AL57+'5C1W_Willow'!AL57+'5C1Z_LincolnPrep'!AL57+'5C1R_Iberville'!AL57+'5C1N_Delta'!AL57+'5C1S_LCColPrep'!AL57+'5C1T_Northeast'!AL57+'5C1U_AcadianaRen'!AL57+'5C1I_LAKey'!AL57+'5C1V_LafRen'!AL57+'5C1O_Impact'!AL57+'5C2_LAVCA'!AM57+'5C1H_Southwest'!AL57+'5C1G_JSClark'!AL57+'5C1Y_GEOPrep'!AL57+'5C1AI_Harmony'!AL57+'5C1AJ_Athlos'!AL57+'5C1AG_Collegiate'!AL57+'5C1M_GEOMidCity'!AL57+'5C1AK_NxtGen'!AL57+'5C1AL_RedRiver'!AL57+'5C1AM_Williams'!AL57+'5C1AN_StLandry'!AL57</f>
        <v>305666</v>
      </c>
      <c r="AN57" s="209">
        <f>'5C1B_DArbonne'!AM57+'5C1A_Madison'!AM57+'5C1C_IntlHigh'!AM57+'5C3_UnvView'!AN57+'5C1F_LCCharter'!AM57+'5C1E_LFNO'!AM57+'5C1D_NOMMA'!AM57+'5C1AE_NobleMinds'!AM57+'5C1J_JCFAEast'!AM57+'5C1Q_Advantage'!AM57+'5C1AF_JCFA-Laf'!AM57+'5C1W_Willow'!AM57+'5C1Z_LincolnPrep'!AM57+'5C1R_Iberville'!AM57+'5C1N_Delta'!AM57+'5C1S_LCColPrep'!AM57+'5C1T_Northeast'!AM57+'5C1U_AcadianaRen'!AM57+'5C1I_LAKey'!AM57+'5C1V_LafRen'!AM57+'5C1O_Impact'!AM57+'5C2_LAVCA'!AN57+'5C1H_Southwest'!AM57+'5C1G_JSClark'!AM57+'5C1Y_GEOPrep'!AM57+'5C1AI_Harmony'!AM57+'5C1AJ_Athlos'!AM57+'5C1AG_Collegiate'!AM57+'5C1M_GEOMidCity'!AM57+'5C1AK_NxtGen'!AM57+'5C1AL_RedRiver'!AM57+'5C1AM_Williams'!AM57+'5C1AN_StLandry'!AM57</f>
        <v>-739</v>
      </c>
      <c r="AO57" s="206">
        <f>'5C1B_DArbonne'!AN57+'5C1A_Madison'!AN57+'5C1C_IntlHigh'!AN57+'5C3_UnvView'!AO57+'5C1F_LCCharter'!AN57+'5C1E_LFNO'!AN57+'5C1D_NOMMA'!AN57+'5C1AE_NobleMinds'!AN57+'5C1J_JCFAEast'!AN57+'5C1Q_Advantage'!AN57+'5C1AF_JCFA-Laf'!AN57+'5C1W_Willow'!AN57+'5C1Z_LincolnPrep'!AN57+'5C1R_Iberville'!AN57+'5C1N_Delta'!AN57+'5C1S_LCColPrep'!AN57+'5C1T_Northeast'!AN57+'5C1U_AcadianaRen'!AN57+'5C1I_LAKey'!AN57+'5C1V_LafRen'!AN57+'5C1O_Impact'!AN57+'5C2_LAVCA'!AO57+'5C1H_Southwest'!AN57+'5C1G_JSClark'!AN57+'5C1Y_GEOPrep'!AN57+'5C1AI_Harmony'!AN57+'5C1AJ_Athlos'!AN57+'5C1AG_Collegiate'!AN57+'5C1M_GEOMidCity'!AN57+'5C1AK_NxtGen'!AN57+'5C1AL_RedRiver'!AN57+'5C1AM_Williams'!AN57+'5C1AN_StLandry'!AN57</f>
        <v>0</v>
      </c>
      <c r="AP57" s="207">
        <f>'5C1B_DArbonne'!AO57+'5C1A_Madison'!AO57+'5C1C_IntlHigh'!AO57+'5C3_UnvView'!AP57+'5C1F_LCCharter'!AO57+'5C1E_LFNO'!AO57+'5C1D_NOMMA'!AO57+'5C1AE_NobleMinds'!AO57+'5C1J_JCFAEast'!AO57+'5C1Q_Advantage'!AO57+'5C1AF_JCFA-Laf'!AO57+'5C1W_Willow'!AO57+'5C1Z_LincolnPrep'!AO57+'5C1R_Iberville'!AO57+'5C1N_Delta'!AO57+'5C1S_LCColPrep'!AO57+'5C1T_Northeast'!AO57+'5C1U_AcadianaRen'!AO57+'5C1I_LAKey'!AO57+'5C1V_LafRen'!AO57+'5C1O_Impact'!AO57+'5C2_LAVCA'!AP57+'5C1H_Southwest'!AO57+'5C1G_JSClark'!AO57+'5C1Y_GEOPrep'!AO57+'5C1AI_Harmony'!AO57+'5C1AJ_Athlos'!AO57+'5C1AG_Collegiate'!AO57+'5C1M_GEOMidCity'!AO57+'5C1AK_NxtGen'!AO57+'5C1AL_RedRiver'!AO57+'5C1AM_Williams'!AO57+'5C1AN_StLandry'!AO57</f>
        <v>0</v>
      </c>
      <c r="AQ57" s="206">
        <f>'5C1B_DArbonne'!AP57+'5C1A_Madison'!AP57+'5C1C_IntlHigh'!AP57+'5C3_UnvView'!AQ57+'5C1F_LCCharter'!AP57+'5C1E_LFNO'!AP57+'5C1D_NOMMA'!AP57+'5C1AE_NobleMinds'!AP57+'5C1J_JCFAEast'!AP57+'5C1Q_Advantage'!AP57+'5C1AF_JCFA-Laf'!AP57+'5C1W_Willow'!AP57+'5C1Z_LincolnPrep'!AP57+'5C1R_Iberville'!AP57+'5C1N_Delta'!AP57+'5C1S_LCColPrep'!AP57+'5C1T_Northeast'!AP57+'5C1U_AcadianaRen'!AP57+'5C1I_LAKey'!AP57+'5C1V_LafRen'!AP57+'5C1O_Impact'!AP57+'5C2_LAVCA'!AQ57+'5C1H_Southwest'!AP57+'5C1G_JSClark'!AP57+'5C1Y_GEOPrep'!AP57+'5C1AI_Harmony'!AP57+'5C1AJ_Athlos'!AP57+'5C1AG_Collegiate'!AP57+'5C1M_GEOMidCity'!AP57+'5C1AK_NxtGen'!AP57+'5C1AL_RedRiver'!AP57+'5C1AM_Williams'!AP57+'5C1AN_StLandry'!AP57</f>
        <v>294897</v>
      </c>
      <c r="AR57" s="207">
        <f>'5C1B_DArbonne'!AQ57+'5C1A_Madison'!AQ57+'5C1C_IntlHigh'!AQ57+'5C3_UnvView'!AR57+'5C1F_LCCharter'!AQ57+'5C1E_LFNO'!AQ57+'5C1D_NOMMA'!AQ57+'5C1AE_NobleMinds'!AQ57+'5C1J_JCFAEast'!AQ57+'5C1Q_Advantage'!AQ57+'5C1AF_JCFA-Laf'!AQ57+'5C1W_Willow'!AQ57+'5C1Z_LincolnPrep'!AQ57+'5C1R_Iberville'!AQ57+'5C1N_Delta'!AQ57+'5C1S_LCColPrep'!AQ57+'5C1T_Northeast'!AQ57+'5C1U_AcadianaRen'!AQ57+'5C1I_LAKey'!AQ57+'5C1V_LafRen'!AQ57+'5C1O_Impact'!AQ57+'5C2_LAVCA'!AR57+'5C1H_Southwest'!AQ57+'5C1G_JSClark'!AQ57+'5C1Y_GEOPrep'!AQ57+'5C1AI_Harmony'!AQ57+'5C1AJ_Athlos'!AQ57+'5C1AG_Collegiate'!AQ57+'5C1M_GEOMidCity'!AQ57+'5C1AK_NxtGen'!AQ57+'5C1AL_RedRiver'!AQ57+'5C1AM_Williams'!AQ57+'5C1AN_StLandry'!AQ57</f>
        <v>0</v>
      </c>
      <c r="AS57" s="207">
        <f>'5C1B_DArbonne'!AR57+'5C1A_Madison'!AR57+'5C1C_IntlHigh'!AR57+'5C3_UnvView'!AS57+'5C1F_LCCharter'!AR57+'5C1E_LFNO'!AR57+'5C1D_NOMMA'!AR57+'5C1AE_NobleMinds'!AR57+'5C1J_JCFAEast'!AR57+'5C1Q_Advantage'!AR57+'5C1AF_JCFA-Laf'!AR57+'5C1W_Willow'!AR57+'5C1Z_LincolnPrep'!AR57+'5C1R_Iberville'!AR57+'5C1N_Delta'!AR57+'5C1S_LCColPrep'!AR57+'5C1T_Northeast'!AR57+'5C1U_AcadianaRen'!AR57+'5C1I_LAKey'!AR57+'5C1V_LafRen'!AR57+'5C1O_Impact'!AR57+'5C2_LAVCA'!AS57+'5C1H_Southwest'!AR57+'5C1G_JSClark'!AR57+'5C1Y_GEOPrep'!AR57+'5C1AI_Harmony'!AR57+'5C1AJ_Athlos'!AR57+'5C1AG_Collegiate'!AR57+'5C1M_GEOMidCity'!AR57+'5C1AK_NxtGen'!AR57+'5C1AL_RedRiver'!AR57+'5C1AM_Williams'!AR57+'5C1AN_StLandry'!AR57</f>
        <v>0</v>
      </c>
      <c r="AT57" s="206">
        <f>'5C1B_DArbonne'!AS57+'5C1A_Madison'!AS57+'5C1C_IntlHigh'!AS57+'5C3_UnvView'!AT57+'5C1F_LCCharter'!AS57+'5C1E_LFNO'!AS57+'5C1D_NOMMA'!AS57+'5C1AE_NobleMinds'!AS57+'5C1J_JCFAEast'!AS57+'5C1Q_Advantage'!AS57+'5C1AF_JCFA-Laf'!AS57+'5C1W_Willow'!AS57+'5C1Z_LincolnPrep'!AS57+'5C1R_Iberville'!AS57+'5C1N_Delta'!AS57+'5C1S_LCColPrep'!AS57+'5C1T_Northeast'!AS57+'5C1U_AcadianaRen'!AS57+'5C1I_LAKey'!AS57+'5C1V_LafRen'!AS57+'5C1O_Impact'!AS57+'5C2_LAVCA'!AT57+'5C1H_Southwest'!AS57+'5C1G_JSClark'!AS57+'5C1Y_GEOPrep'!AS57+'5C1AI_Harmony'!AS57+'5C1AJ_Athlos'!AS57+'5C1AG_Collegiate'!AS57+'5C1M_GEOMidCity'!AS57+'5C1AK_NxtGen'!AS57+'5C1AL_RedRiver'!AS57+'5C1AM_Williams'!AS57+'5C1AN_StLandry'!AS57</f>
        <v>41044</v>
      </c>
      <c r="AU57" s="800">
        <f t="shared" si="2"/>
        <v>294897</v>
      </c>
      <c r="AV57" s="801">
        <f t="shared" si="3"/>
        <v>41044</v>
      </c>
      <c r="AW57" s="200">
        <f>'5C1B_DArbonne'!AV57+'5C1A_Madison'!AV57+'5C1C_IntlHigh'!AV57+'5C3_UnvView'!AW57+'5C1F_LCCharter'!AV57+'5C1E_LFNO'!AV57+'5C1D_NOMMA'!AV57+'5C1AE_NobleMinds'!AV57+'5C1J_JCFAEast'!AV57+'5C1Q_Advantage'!AV57+'5C1AF_JCFA-Laf'!AV57+'5C1W_Willow'!AV57+'5C1Z_LincolnPrep'!AV57+'5C1R_Iberville'!AV57+'5C1N_Delta'!AV57+'5C1S_LCColPrep'!AV57+'5C1T_Northeast'!AV57+'5C1U_AcadianaRen'!AV57+'5C1I_LAKey'!AV57+'5C1V_LafRen'!AV57+'5C1O_Impact'!AV57+'5C2_LAVCA'!AW57+'5C1H_Southwest'!AV57+'5C1G_JSClark'!AV57+'5C1Y_GEOPrep'!AV57+'5C1AI_Harmony'!AV57+'5C1AJ_Athlos'!AV57+'5C1AG_Collegiate'!AV57+'5C1M_GEOMidCity'!AV57+'5C1AK_NxtGen'!AV57+'5C1AL_RedRiver'!AV57+'5C1AM_Williams'!AV57+'5C1AN_StLandry'!AV57</f>
        <v>765</v>
      </c>
      <c r="AX57" s="200"/>
      <c r="AY57" s="200">
        <f t="shared" si="4"/>
        <v>765</v>
      </c>
    </row>
    <row r="58" spans="1:51" ht="16.149999999999999" customHeight="1" x14ac:dyDescent="0.2">
      <c r="A58" s="421">
        <v>52</v>
      </c>
      <c r="B58" s="214" t="s">
        <v>55</v>
      </c>
      <c r="C58" s="215">
        <f>'5C1B_DArbonne'!C58+'5C1A_Madison'!C58+'5C1C_IntlHigh'!C58+'5C3_UnvView'!C58+'5C1F_LCCharter'!C58+'5C1E_LFNO'!C58+'5C1D_NOMMA'!C58+'5C1AE_NobleMinds'!C58+'5C1J_JCFAEast'!C58+'5C1Q_Advantage'!C58+'5C1AF_JCFA-Laf'!C58+'5C1W_Willow'!C58+'5C1Z_LincolnPrep'!C58+'5C1R_Iberville'!C58+'5C1N_Delta'!C58+'5C1S_LCColPrep'!C58+'5C1T_Northeast'!C58+'5C1U_AcadianaRen'!C58+'5C1I_LAKey'!C58+'5C1V_LafRen'!C58+'5C1O_Impact'!C58+'5C2_LAVCA'!C58+'5C1H_Southwest'!C58+'5C1G_JSClark'!C58+'5C1Y_GEOPrep'!C58+'5C1AI_Harmony'!C58+'5C1AJ_Athlos'!C58+'5C1AG_Collegiate'!C58+'5C1M_GEOMidCity'!C58+'5C1AK_NxtGen'!C58+'5C1AL_RedRiver'!C58+'5C1AM_Williams'!C58+'5C1AN_StLandry'!C58</f>
        <v>0</v>
      </c>
      <c r="D58" s="216">
        <f>'9_Per Pupil Summary'!H57</f>
        <v>4470.7381642823811</v>
      </c>
      <c r="E58" s="217">
        <f>'5C1B_DArbonne'!E58+'5C1A_Madison'!E58+'5C1C_IntlHigh'!E58+'5C3_UnvView'!E58+'5C1F_LCCharter'!E58+'5C1E_LFNO'!E58+'5C1D_NOMMA'!E58+'5C1AE_NobleMinds'!E58+'5C1J_JCFAEast'!E58+'5C1Q_Advantage'!E58+'5C1AF_JCFA-Laf'!E58+'5C1W_Willow'!E58+'5C1Z_LincolnPrep'!E58+'5C1R_Iberville'!E58+'5C1N_Delta'!E58+'5C1S_LCColPrep'!E58+'5C1T_Northeast'!E58+'5C1U_AcadianaRen'!E58+'5C1I_LAKey'!E58+'5C1V_LafRen'!E58+'5C1O_Impact'!E58+'5C2_LAVCA'!E58+'5C1H_Southwest'!E58+'5C1G_JSClark'!E58+'5C1Y_GEOPrep'!E58+'5C1AI_Harmony'!E58+'5C1AJ_Athlos'!E58+'5C1AG_Collegiate'!E58+'5C1M_GEOMidCity'!E58+'5C1AK_NxtGen'!E58+'5C1AL_RedRiver'!E58+'5C1AM_Williams'!E58+'5C1AN_StLandry'!E58</f>
        <v>0</v>
      </c>
      <c r="F58" s="218">
        <f>'5C1B_DArbonne'!F58+'5C1A_Madison'!F58+'5C1C_IntlHigh'!F58+'5C3_UnvView'!F58+'5C1F_LCCharter'!F58+'5C1E_LFNO'!F58+'5C1D_NOMMA'!F58+'5C1AE_NobleMinds'!F58+'5C1J_JCFAEast'!F58+'5C1Q_Advantage'!F58+'5C1AF_JCFA-Laf'!F58+'5C1W_Willow'!F58+'5C1Z_LincolnPrep'!F58+'5C1R_Iberville'!F58+'5C1N_Delta'!F58+'5C1S_LCColPrep'!F58+'5C1T_Northeast'!F58+'5C1U_AcadianaRen'!F58+'5C1I_LAKey'!F58+'5C1V_LafRen'!F58+'5C1O_Impact'!F58+'5C2_LAVCA'!F58+'5C1H_Southwest'!F58+'5C1G_JSClark'!F58+'5C1Y_GEOPrep'!F58+'5C1AI_Harmony'!F58+'5C1AJ_Athlos'!F58+'5C1AG_Collegiate'!F58+'5C1M_GEOMidCity'!F58+'5C1AK_NxtGen'!F58+'5C1AL_RedRiver'!F58+'5C1AM_Williams'!F58+'5C1AN_StLandry'!F58</f>
        <v>0</v>
      </c>
      <c r="G58" s="216">
        <f>'9_Per Pupil Summary'!I57</f>
        <v>601.92239293327941</v>
      </c>
      <c r="H58" s="217">
        <f>'5C1B_DArbonne'!H58+'5C1A_Madison'!H58+'5C1C_IntlHigh'!H58+'5C3_UnvView'!H58+'5C1F_LCCharter'!H58+'5C1E_LFNO'!H58+'5C1D_NOMMA'!H58+'5C1AE_NobleMinds'!H58+'5C1J_JCFAEast'!H58+'5C1Q_Advantage'!H58+'5C1AF_JCFA-Laf'!H58+'5C1W_Willow'!H58+'5C1Z_LincolnPrep'!H58+'5C1R_Iberville'!H58+'5C1N_Delta'!H58+'5C1S_LCColPrep'!H58+'5C1T_Northeast'!H58+'5C1U_AcadianaRen'!H58+'5C1I_LAKey'!H58+'5C1V_LafRen'!H58+'5C1O_Impact'!H58+'5C2_LAVCA'!H58+'5C1H_Southwest'!H58+'5C1G_JSClark'!H58+'5C1Y_GEOPrep'!H58+'5C1AI_Harmony'!H58+'5C1AJ_Athlos'!H58+'5C1AG_Collegiate'!H58+'5C1M_GEOMidCity'!H58+'5C1AK_NxtGen'!H58+'5C1AL_RedRiver'!H58+'5C1AM_Williams'!H58+'5C1AN_StLandry'!H58</f>
        <v>0</v>
      </c>
      <c r="I58" s="218">
        <f>'5C1B_DArbonne'!I58+'5C1A_Madison'!I58+'5C1C_IntlHigh'!I58+'5C3_UnvView'!I58+'5C1F_LCCharter'!I58+'5C1E_LFNO'!I58+'5C1D_NOMMA'!I58+'5C1AE_NobleMinds'!I58+'5C1J_JCFAEast'!I58+'5C1Q_Advantage'!I58+'5C1AF_JCFA-Laf'!I58+'5C1W_Willow'!I58+'5C1Z_LincolnPrep'!I58+'5C1R_Iberville'!I58+'5C1N_Delta'!I58+'5C1S_LCColPrep'!I58+'5C1T_Northeast'!I58+'5C1U_AcadianaRen'!I58+'5C1I_LAKey'!I58+'5C1V_LafRen'!I58+'5C1O_Impact'!I58+'5C2_LAVCA'!I58+'5C1H_Southwest'!I58+'5C1G_JSClark'!I58+'5C1Y_GEOPrep'!I58+'5C1AI_Harmony'!I58+'5C1AJ_Athlos'!I58+'5C1AG_Collegiate'!I58+'5C1M_GEOMidCity'!I58+'5C1AK_NxtGen'!I58+'5C1AL_RedRiver'!I58+'5C1AM_Williams'!I58+'5C1AN_StLandry'!I58</f>
        <v>0</v>
      </c>
      <c r="J58" s="216">
        <f>'9_Per Pupil Summary'!J57</f>
        <v>164.16065261816706</v>
      </c>
      <c r="K58" s="217">
        <f>'5C1B_DArbonne'!K58+'5C1A_Madison'!K58+'5C1C_IntlHigh'!K58+'5C3_UnvView'!K58+'5C1F_LCCharter'!K58+'5C1E_LFNO'!K58+'5C1D_NOMMA'!K58+'5C1AE_NobleMinds'!K58+'5C1J_JCFAEast'!K58+'5C1Q_Advantage'!K58+'5C1AF_JCFA-Laf'!K58+'5C1W_Willow'!K58+'5C1Z_LincolnPrep'!K58+'5C1R_Iberville'!K58+'5C1N_Delta'!K58+'5C1S_LCColPrep'!K58+'5C1T_Northeast'!K58+'5C1U_AcadianaRen'!K58+'5C1I_LAKey'!K58+'5C1V_LafRen'!K58+'5C1O_Impact'!K58+'5C2_LAVCA'!K58+'5C1H_Southwest'!K58+'5C1G_JSClark'!K58+'5C1Y_GEOPrep'!K58+'5C1AI_Harmony'!K58+'5C1AJ_Athlos'!K58+'5C1AG_Collegiate'!K58+'5C1M_GEOMidCity'!K58+'5C1AK_NxtGen'!K58+'5C1AL_RedRiver'!K58+'5C1AM_Williams'!K58+'5C1AN_StLandry'!K58</f>
        <v>0</v>
      </c>
      <c r="L58" s="218">
        <f>'5C1B_DArbonne'!L58+'5C1A_Madison'!L58+'5C1C_IntlHigh'!L58+'5C3_UnvView'!L58+'5C1F_LCCharter'!L58+'5C1E_LFNO'!L58+'5C1D_NOMMA'!L58+'5C1AE_NobleMinds'!L58+'5C1J_JCFAEast'!L58+'5C1Q_Advantage'!L58+'5C1AF_JCFA-Laf'!L58+'5C1W_Willow'!L58+'5C1Z_LincolnPrep'!L58+'5C1R_Iberville'!L58+'5C1N_Delta'!L58+'5C1S_LCColPrep'!L58+'5C1T_Northeast'!L58+'5C1U_AcadianaRen'!L58+'5C1I_LAKey'!L58+'5C1V_LafRen'!L58+'5C1O_Impact'!L58+'5C2_LAVCA'!L58+'5C1H_Southwest'!L58+'5C1G_JSClark'!L58+'5C1Y_GEOPrep'!L58+'5C1AI_Harmony'!L58+'5C1AJ_Athlos'!L58+'5C1AG_Collegiate'!L58+'5C1M_GEOMidCity'!L58+'5C1AK_NxtGen'!L58+'5C1AL_RedRiver'!L58+'5C1AM_Williams'!L58+'5C1AN_StLandry'!L58</f>
        <v>0</v>
      </c>
      <c r="M58" s="216">
        <f>'9_Per Pupil Summary'!K57</f>
        <v>4104.0163154541769</v>
      </c>
      <c r="N58" s="217">
        <f>'5C1B_DArbonne'!N58+'5C1A_Madison'!N58+'5C1C_IntlHigh'!N58+'5C3_UnvView'!N58+'5C1F_LCCharter'!N58+'5C1E_LFNO'!N58+'5C1D_NOMMA'!N58+'5C1AE_NobleMinds'!N58+'5C1J_JCFAEast'!N58+'5C1Q_Advantage'!N58+'5C1AF_JCFA-Laf'!N58+'5C1W_Willow'!N58+'5C1Z_LincolnPrep'!N58+'5C1R_Iberville'!N58+'5C1N_Delta'!N58+'5C1S_LCColPrep'!N58+'5C1T_Northeast'!N58+'5C1U_AcadianaRen'!N58+'5C1I_LAKey'!N58+'5C1V_LafRen'!N58+'5C1O_Impact'!N58+'5C2_LAVCA'!N58+'5C1H_Southwest'!N58+'5C1G_JSClark'!N58+'5C1Y_GEOPrep'!N58+'5C1AI_Harmony'!N58+'5C1AJ_Athlos'!N58+'5C1AG_Collegiate'!N58+'5C1M_GEOMidCity'!N58+'5C1AK_NxtGen'!N58+'5C1AL_RedRiver'!N58+'5C1AM_Williams'!N58+'5C1AN_StLandry'!N58</f>
        <v>0</v>
      </c>
      <c r="O58" s="218">
        <f>'5C1B_DArbonne'!O58+'5C1A_Madison'!O58+'5C1C_IntlHigh'!O58+'5C3_UnvView'!O58+'5C1F_LCCharter'!O58+'5C1E_LFNO'!O58+'5C1D_NOMMA'!O58+'5C1AE_NobleMinds'!O58+'5C1J_JCFAEast'!O58+'5C1Q_Advantage'!O58+'5C1AF_JCFA-Laf'!O58+'5C1W_Willow'!O58+'5C1Z_LincolnPrep'!O58+'5C1R_Iberville'!O58+'5C1N_Delta'!O58+'5C1S_LCColPrep'!O58+'5C1T_Northeast'!O58+'5C1U_AcadianaRen'!O58+'5C1I_LAKey'!O58+'5C1V_LafRen'!O58+'5C1O_Impact'!O58+'5C2_LAVCA'!O58+'5C1H_Southwest'!O58+'5C1G_JSClark'!O58+'5C1Y_GEOPrep'!O58+'5C1AI_Harmony'!O58+'5C1AJ_Athlos'!O58+'5C1AG_Collegiate'!O58+'5C1M_GEOMidCity'!O58+'5C1AK_NxtGen'!O58+'5C1AL_RedRiver'!O58+'5C1AM_Williams'!O58+'5C1AN_StLandry'!O58</f>
        <v>0</v>
      </c>
      <c r="P58" s="216">
        <f>'9_Per Pupil Summary'!L57</f>
        <v>1641.6065261816707</v>
      </c>
      <c r="Q58" s="217">
        <f>'5C1B_DArbonne'!Q58+'5C1A_Madison'!Q58+'5C1C_IntlHigh'!Q58+'5C3_UnvView'!Q58+'5C1F_LCCharter'!Q58+'5C1E_LFNO'!Q58+'5C1D_NOMMA'!Q58+'5C1AE_NobleMinds'!Q58+'5C1J_JCFAEast'!Q58+'5C1Q_Advantage'!Q58+'5C1AF_JCFA-Laf'!Q58+'5C1W_Willow'!Q58+'5C1Z_LincolnPrep'!Q58+'5C1R_Iberville'!Q58+'5C1N_Delta'!Q58+'5C1S_LCColPrep'!Q58+'5C1T_Northeast'!Q58+'5C1U_AcadianaRen'!Q58+'5C1I_LAKey'!Q58+'5C1V_LafRen'!Q58+'5C1O_Impact'!Q58+'5C2_LAVCA'!Q58+'5C1H_Southwest'!Q58+'5C1G_JSClark'!Q58+'5C1Y_GEOPrep'!Q58+'5C1AI_Harmony'!Q58+'5C1AJ_Athlos'!Q58+'5C1AG_Collegiate'!Q58+'5C1M_GEOMidCity'!Q58+'5C1AK_NxtGen'!Q58+'5C1AL_RedRiver'!Q58+'5C1AM_Williams'!Q58+'5C1AN_StLandry'!Q58</f>
        <v>0</v>
      </c>
      <c r="R58" s="219">
        <f>'5C1B_DArbonne'!R58+'5C1A_Madison'!R58+'5C1C_IntlHigh'!R58+'5C3_UnvView'!R58+'5C1F_LCCharter'!R58+'5C1E_LFNO'!R58+'5C1D_NOMMA'!R58+'5C1AE_NobleMinds'!R58+'5C1J_JCFAEast'!R58+'5C1Q_Advantage'!R58+'5C1AF_JCFA-Laf'!R58+'5C1W_Willow'!R58+'5C1Z_LincolnPrep'!R58+'5C1R_Iberville'!R58+'5C1N_Delta'!R58+'5C1S_LCColPrep'!R58+'5C1T_Northeast'!R58+'5C1U_AcadianaRen'!R58+'5C1I_LAKey'!R58+'5C1V_LafRen'!R58+'5C1O_Impact'!R58+'5C2_LAVCA'!R58+'5C1H_Southwest'!R58+'5C1G_JSClark'!R58+'5C1Y_GEOPrep'!R58+'5C1AI_Harmony'!R58+'5C1AJ_Athlos'!R58+'5C1AG_Collegiate'!R58+'5C1M_GEOMidCity'!R58+'5C1AK_NxtGen'!R58+'5C1AL_RedRiver'!R58+'5C1AM_Williams'!R58+'5C1AN_StLandry'!R58</f>
        <v>2572431</v>
      </c>
      <c r="S58" s="884">
        <f>'5C3_UnvView'!S58+'5C2_LAVCA'!S58</f>
        <v>270010</v>
      </c>
      <c r="T58" s="216">
        <f>'5C1B_DArbonne'!S58+'5C1A_Madison'!S58+'5C1C_IntlHigh'!S58+'5C3_UnvView'!T58+'5C1F_LCCharter'!S58+'5C1E_LFNO'!S58+'5C1D_NOMMA'!S58+'5C1AE_NobleMinds'!S58+'5C1J_JCFAEast'!S58+'5C1Q_Advantage'!S58+'5C1AF_JCFA-Laf'!S58+'5C1W_Willow'!S58+'5C1Z_LincolnPrep'!S58+'5C1R_Iberville'!S58+'5C1N_Delta'!S58+'5C1S_LCColPrep'!S58+'5C1T_Northeast'!S58+'5C1U_AcadianaRen'!S58+'5C1I_LAKey'!S58+'5C1V_LafRen'!S58+'5C1O_Impact'!S58+'5C2_LAVCA'!T58+'5C1H_Southwest'!S58+'5C1G_JSClark'!S58+'5C1Y_GEOPrep'!S58+'5C1AI_Harmony'!S58+'5C1AJ_Athlos'!S58+'5C1AG_Collegiate'!S58+'5C1M_GEOMidCity'!S58+'5C1AK_NxtGen'!S58+'5C1AL_RedRiver'!S58+'5C1AM_Williams'!S58+'5C1AN_StLandry'!S58</f>
        <v>275332</v>
      </c>
      <c r="U58" s="216">
        <f>'5C1B_DArbonne'!T58+'5C1A_Madison'!T58+'5C1C_IntlHigh'!T58+'5C3_UnvView'!U58+'5C1F_LCCharter'!T58+'5C1E_LFNO'!T58+'5C1D_NOMMA'!T58+'5C1AE_NobleMinds'!T58+'5C1J_JCFAEast'!T58+'5C1Q_Advantage'!T58+'5C1AF_JCFA-Laf'!T58+'5C1W_Willow'!T58+'5C1Z_LincolnPrep'!T58+'5C1R_Iberville'!T58+'5C1N_Delta'!T58+'5C1S_LCColPrep'!T58+'5C1T_Northeast'!T58+'5C1U_AcadianaRen'!T58+'5C1I_LAKey'!T58+'5C1V_LafRen'!T58+'5C1O_Impact'!T58+'5C2_LAVCA'!U58+'5C1H_Southwest'!T58+'5C1G_JSClark'!T58+'5C1Y_GEOPrep'!T58+'5C1AI_Harmony'!T58+'5C1AJ_Athlos'!T58+'5C1AG_Collegiate'!T58+'5C1M_GEOMidCity'!T58+'5C1AK_NxtGen'!T58+'5C1AL_RedRiver'!T58+'5C1AM_Williams'!T58+'5C1AN_StLandry'!T58</f>
        <v>0</v>
      </c>
      <c r="V58" s="220">
        <f>'5C1B_DArbonne'!U58+'5C1A_Madison'!U58+'5C1C_IntlHigh'!U58+'5C3_UnvView'!V58+'5C1F_LCCharter'!U58+'5C1E_LFNO'!U58+'5C1D_NOMMA'!U58+'5C1AE_NobleMinds'!U58+'5C1J_JCFAEast'!U58+'5C1Q_Advantage'!U58+'5C1AF_JCFA-Laf'!U58+'5C1W_Willow'!U58+'5C1Z_LincolnPrep'!U58+'5C1R_Iberville'!U58+'5C1N_Delta'!U58+'5C1S_LCColPrep'!U58+'5C1T_Northeast'!U58+'5C1U_AcadianaRen'!U58+'5C1I_LAKey'!U58+'5C1V_LafRen'!U58+'5C1O_Impact'!U58+'5C2_LAVCA'!V58+'5C1H_Southwest'!U58+'5C1G_JSClark'!U58+'5C1Y_GEOPrep'!U58+'5C1AI_Harmony'!U58+'5C1AJ_Athlos'!U58+'5C1AG_Collegiate'!U58+'5C1M_GEOMidCity'!U58+'5C1AK_NxtGen'!U58+'5C1AL_RedRiver'!U58+'5C1AM_Williams'!U58+'5C1AN_StLandry'!U58</f>
        <v>0</v>
      </c>
      <c r="W58" s="219">
        <f>'5C1B_DArbonne'!V58+'5C1A_Madison'!V58+'5C1C_IntlHigh'!V58+'5C3_UnvView'!W58+'5C1F_LCCharter'!V58+'5C1E_LFNO'!V58+'5C1D_NOMMA'!V58+'5C1AE_NobleMinds'!V58+'5C1J_JCFAEast'!V58+'5C1Q_Advantage'!V58+'5C1AF_JCFA-Laf'!V58+'5C1W_Willow'!V58+'5C1Z_LincolnPrep'!V58+'5C1R_Iberville'!V58+'5C1N_Delta'!V58+'5C1S_LCColPrep'!V58+'5C1T_Northeast'!V58+'5C1U_AcadianaRen'!V58+'5C1I_LAKey'!V58+'5C1V_LafRen'!V58+'5C1O_Impact'!V58+'5C2_LAVCA'!W58+'5C1H_Southwest'!V58+'5C1G_JSClark'!V58+'5C1Y_GEOPrep'!V58+'5C1AI_Harmony'!V58+'5C1AJ_Athlos'!V58+'5C1AG_Collegiate'!V58+'5C1M_GEOMidCity'!V58+'5C1AK_NxtGen'!V58+'5C1AL_RedRiver'!V58+'5C1AM_Williams'!V58+'5C1AN_StLandry'!V58</f>
        <v>0</v>
      </c>
      <c r="X58" s="217">
        <f>'5C1B_DArbonne'!W58+'5C1A_Madison'!W58+'5C1C_IntlHigh'!W58+'5C3_UnvView'!X58+'5C1F_LCCharter'!W58+'5C1E_LFNO'!W58+'5C1D_NOMMA'!W58+'5C1AE_NobleMinds'!W58+'5C1J_JCFAEast'!W58+'5C1Q_Advantage'!W58+'5C1AF_JCFA-Laf'!W58+'5C1W_Willow'!W58+'5C1Z_LincolnPrep'!W58+'5C1R_Iberville'!W58+'5C1N_Delta'!W58+'5C1S_LCColPrep'!W58+'5C1T_Northeast'!W58+'5C1U_AcadianaRen'!W58+'5C1I_LAKey'!W58+'5C1V_LafRen'!W58+'5C1O_Impact'!W58+'5C2_LAVCA'!X58+'5C1H_Southwest'!W58+'5C1G_JSClark'!W58+'5C1Y_GEOPrep'!W58+'5C1AI_Harmony'!W58+'5C1AJ_Athlos'!W58+'5C1AG_Collegiate'!W58+'5C1M_GEOMidCity'!W58+'5C1AK_NxtGen'!W58+'5C1AL_RedRiver'!W58+'5C1AM_Williams'!W58+'5C1AN_StLandry'!W58</f>
        <v>0</v>
      </c>
      <c r="Y58" s="219">
        <f>'5C1B_DArbonne'!X58+'5C1A_Madison'!X58+'5C1C_IntlHigh'!X58+'5C3_UnvView'!Y58+'5C1F_LCCharter'!X58+'5C1E_LFNO'!X58+'5C1D_NOMMA'!X58+'5C1AE_NobleMinds'!X58+'5C1J_JCFAEast'!X58+'5C1Q_Advantage'!X58+'5C1AF_JCFA-Laf'!X58+'5C1W_Willow'!X58+'5C1Z_LincolnPrep'!X58+'5C1R_Iberville'!X58+'5C1N_Delta'!X58+'5C1S_LCColPrep'!X58+'5C1T_Northeast'!X58+'5C1U_AcadianaRen'!X58+'5C1I_LAKey'!X58+'5C1V_LafRen'!X58+'5C1O_Impact'!X58+'5C2_LAVCA'!Y58+'5C1H_Southwest'!X58+'5C1G_JSClark'!X58+'5C1Y_GEOPrep'!X58+'5C1AI_Harmony'!X58+'5C1AJ_Athlos'!X58+'5C1AG_Collegiate'!X58+'5C1M_GEOMidCity'!X58+'5C1AK_NxtGen'!X58+'5C1AL_RedRiver'!X58+'5C1AM_Williams'!X58+'5C1AN_StLandry'!X58</f>
        <v>0</v>
      </c>
      <c r="Z58" s="216">
        <f>'5C1B_DArbonne'!Y58+'5C1A_Madison'!Y58+'5C1C_IntlHigh'!Y58+'5C3_UnvView'!Z58+'5C1F_LCCharter'!Y58+'5C1E_LFNO'!Y58+'5C1D_NOMMA'!Y58+'5C1AE_NobleMinds'!Y58+'5C1J_JCFAEast'!Y58+'5C1Q_Advantage'!Y58+'5C1AF_JCFA-Laf'!Y58+'5C1W_Willow'!Y58+'5C1Z_LincolnPrep'!Y58+'5C1R_Iberville'!Y58+'5C1N_Delta'!Y58+'5C1S_LCColPrep'!Y58+'5C1T_Northeast'!Y58+'5C1U_AcadianaRen'!Y58+'5C1I_LAKey'!Y58+'5C1V_LafRen'!Y58+'5C1O_Impact'!Y58+'5C2_LAVCA'!Z58+'5C1H_Southwest'!Y58+'5C1G_JSClark'!Y58+'5C1Y_GEOPrep'!Y58+'5C1AI_Harmony'!Y58+'5C1AJ_Athlos'!Y58+'5C1AG_Collegiate'!Y58+'5C1M_GEOMidCity'!Y58+'5C1AK_NxtGen'!Y58+'5C1AL_RedRiver'!Y58+'5C1AM_Williams'!Y58+'5C1AN_StLandry'!Y58</f>
        <v>0</v>
      </c>
      <c r="AA58" s="219">
        <f>'5C1B_DArbonne'!Z58+'5C1A_Madison'!Z58+'5C1C_IntlHigh'!Z58+'5C3_UnvView'!AA58+'5C1F_LCCharter'!Z58+'5C1E_LFNO'!Z58+'5C1D_NOMMA'!Z58+'5C1AE_NobleMinds'!Z58+'5C1J_JCFAEast'!Z58+'5C1Q_Advantage'!Z58+'5C1AF_JCFA-Laf'!Z58+'5C1W_Willow'!Z58+'5C1Z_LincolnPrep'!Z58+'5C1R_Iberville'!Z58+'5C1N_Delta'!Z58+'5C1S_LCColPrep'!Z58+'5C1T_Northeast'!Z58+'5C1U_AcadianaRen'!Z58+'5C1I_LAKey'!Z58+'5C1V_LafRen'!Z58+'5C1O_Impact'!Z58+'5C2_LAVCA'!AA58+'5C1H_Southwest'!Z58+'5C1G_JSClark'!Z58+'5C1Y_GEOPrep'!Z58+'5C1AI_Harmony'!Z58+'5C1AJ_Athlos'!Z58+'5C1AG_Collegiate'!Z58+'5C1M_GEOMidCity'!Z58+'5C1AK_NxtGen'!Z58+'5C1AL_RedRiver'!Z58+'5C1AM_Williams'!Z58+'5C1AN_StLandry'!Z58</f>
        <v>0</v>
      </c>
      <c r="AB58" s="216">
        <f>'5C1B_DArbonne'!AA58+'5C1A_Madison'!AA58+'5C1C_IntlHigh'!AA58+'5C3_UnvView'!AB58+'5C1F_LCCharter'!AA58+'5C1E_LFNO'!AA58+'5C1D_NOMMA'!AA58+'5C1AE_NobleMinds'!AA58+'5C1J_JCFAEast'!AA58+'5C1Q_Advantage'!AA58+'5C1AF_JCFA-Laf'!AA58+'5C1W_Willow'!AA58+'5C1Z_LincolnPrep'!AA58+'5C1R_Iberville'!AA58+'5C1N_Delta'!AA58+'5C1S_LCColPrep'!AA58+'5C1T_Northeast'!AA58+'5C1U_AcadianaRen'!AA58+'5C1I_LAKey'!AA58+'5C1V_LafRen'!AA58+'5C1O_Impact'!AA58+'5C2_LAVCA'!AB58+'5C1H_Southwest'!AA58+'5C1G_JSClark'!AA58+'5C1Y_GEOPrep'!AA58+'5C1AI_Harmony'!AA58+'5C1AJ_Athlos'!AA58+'5C1AG_Collegiate'!AA58+'5C1M_GEOMidCity'!AA58+'5C1AK_NxtGen'!AA58+'5C1AL_RedRiver'!AA58+'5C1AM_Williams'!AA58+'5C1AN_StLandry'!AA58</f>
        <v>0</v>
      </c>
      <c r="AC58" s="216">
        <f>'5C1B_DArbonne'!AB58+'5C1A_Madison'!AB58+'5C1C_IntlHigh'!AB58+'5C3_UnvView'!AC58+'5C1F_LCCharter'!AB58+'5C1E_LFNO'!AB58+'5C1D_NOMMA'!AB58+'5C1AE_NobleMinds'!AB58+'5C1J_JCFAEast'!AB58+'5C1Q_Advantage'!AB58+'5C1AF_JCFA-Laf'!AB58+'5C1W_Willow'!AB58+'5C1Z_LincolnPrep'!AB58+'5C1R_Iberville'!AB58+'5C1N_Delta'!AB58+'5C1S_LCColPrep'!AB58+'5C1T_Northeast'!AB58+'5C1U_AcadianaRen'!AB58+'5C1I_LAKey'!AB58+'5C1V_LafRen'!AB58+'5C1O_Impact'!AB58+'5C2_LAVCA'!AC58+'5C1H_Southwest'!AB58+'5C1G_JSClark'!AB58+'5C1Y_GEOPrep'!AB58+'5C1AI_Harmony'!AB58+'5C1AJ_Athlos'!AB58+'5C1AG_Collegiate'!AB58+'5C1M_GEOMidCity'!AB58+'5C1AK_NxtGen'!AB58+'5C1AL_RedRiver'!AB58+'5C1AM_Williams'!AB58+'5C1AN_StLandry'!AB58</f>
        <v>0</v>
      </c>
      <c r="AD58" s="219">
        <f>'5C1B_DArbonne'!AC58+'5C1A_Madison'!AC58+'5C1C_IntlHigh'!AC58+'5C3_UnvView'!AD58+'5C1F_LCCharter'!AC58+'5C1E_LFNO'!AC58+'5C1D_NOMMA'!AC58+'5C1AE_NobleMinds'!AC58+'5C1J_JCFAEast'!AC58+'5C1Q_Advantage'!AC58+'5C1AF_JCFA-Laf'!AC58+'5C1W_Willow'!AC58+'5C1Z_LincolnPrep'!AC58+'5C1R_Iberville'!AC58+'5C1N_Delta'!AC58+'5C1S_LCColPrep'!AC58+'5C1T_Northeast'!AC58+'5C1U_AcadianaRen'!AC58+'5C1I_LAKey'!AC58+'5C1V_LafRen'!AC58+'5C1O_Impact'!AC58+'5C2_LAVCA'!AD58+'5C1H_Southwest'!AC58+'5C1G_JSClark'!AC58+'5C1Y_GEOPrep'!AC58+'5C1AI_Harmony'!AC58+'5C1AJ_Athlos'!AC58+'5C1AG_Collegiate'!AC58+'5C1M_GEOMidCity'!AC58+'5C1AK_NxtGen'!AC58+'5C1AL_RedRiver'!AC58+'5C1AM_Williams'!AC58+'5C1AN_StLandry'!AC58</f>
        <v>0</v>
      </c>
      <c r="AE58" s="222">
        <f>'5C1B_DArbonne'!AD58+'5C1A_Madison'!AD58+'5C1C_IntlHigh'!AD58+'5C3_UnvView'!AE58+'5C1F_LCCharter'!AD58+'5C1E_LFNO'!AD58+'5C1D_NOMMA'!AD58+'5C1AE_NobleMinds'!AD58+'5C1J_JCFAEast'!AD58+'5C1Q_Advantage'!AD58+'5C1AF_JCFA-Laf'!AD58+'5C1W_Willow'!AD58+'5C1Z_LincolnPrep'!AD58+'5C1R_Iberville'!AD58+'5C1N_Delta'!AD58+'5C1S_LCColPrep'!AD58+'5C1T_Northeast'!AD58+'5C1U_AcadianaRen'!AD58+'5C1I_LAKey'!AD58+'5C1V_LafRen'!AD58+'5C1O_Impact'!AD58+'5C2_LAVCA'!AE58+'5C1H_Southwest'!AD58+'5C1G_JSClark'!AD58+'5C1Y_GEOPrep'!AD58+'5C1AI_Harmony'!AD58+'5C1AJ_Athlos'!AD58+'5C1AG_Collegiate'!AD58+'5C1M_GEOMidCity'!AD58+'5C1AK_NxtGen'!AD58+'5C1AL_RedRiver'!AD58+'5C1AM_Williams'!AD58+'5C1AN_StLandry'!AD58</f>
        <v>0</v>
      </c>
      <c r="AF58" s="223">
        <f>'9_Per Pupil Summary'!N57</f>
        <v>7262</v>
      </c>
      <c r="AG58" s="224">
        <f>'5C1B_DArbonne'!AF58+'5C1A_Madison'!AF58+'5C1C_IntlHigh'!AF58+'5C3_UnvView'!AG58+'5C1F_LCCharter'!AF58+'5C1E_LFNO'!AF58+'5C1D_NOMMA'!AF58+'5C1AE_NobleMinds'!AF58+'5C1J_JCFAEast'!AF58+'5C1Q_Advantage'!AF58+'5C1AF_JCFA-Laf'!AF58+'5C1W_Willow'!AF58+'5C1Z_LincolnPrep'!AF58+'5C1R_Iberville'!AF58+'5C1N_Delta'!AF58+'5C1S_LCColPrep'!AF58+'5C1T_Northeast'!AF58+'5C1U_AcadianaRen'!AF58+'5C1I_LAKey'!AF58+'5C1V_LafRen'!AF58+'5C1O_Impact'!AF58+'5C2_LAVCA'!AG58+'5C1H_Southwest'!AF58+'5C1G_JSClark'!AF58+'5C1Y_GEOPrep'!AF58+'5C1AI_Harmony'!AF58+'5C1AJ_Athlos'!AF58+'5C1AG_Collegiate'!AF58+'5C1M_GEOMidCity'!AF58+'5C1AK_NxtGen'!AF58+'5C1AL_RedRiver'!AF58+'5C1AM_Williams'!AF58+'5C1AN_StLandry'!AF58</f>
        <v>0</v>
      </c>
      <c r="AH58" s="215">
        <f>'5C1B_DArbonne'!AG58+'5C1A_Madison'!AG58+'5C1C_IntlHigh'!AG58+'5C3_UnvView'!AH58+'5C1F_LCCharter'!AG58+'5C1E_LFNO'!AG58+'5C1D_NOMMA'!AG58+'5C1AE_NobleMinds'!AG58+'5C1J_JCFAEast'!AG58+'5C1Q_Advantage'!AG58+'5C1AF_JCFA-Laf'!AG58+'5C1W_Willow'!AG58+'5C1Z_LincolnPrep'!AG58+'5C1R_Iberville'!AG58+'5C1N_Delta'!AG58+'5C1S_LCColPrep'!AG58+'5C1T_Northeast'!AG58+'5C1U_AcadianaRen'!AG58+'5C1I_LAKey'!AG58+'5C1V_LafRen'!AG58+'5C1O_Impact'!AG58+'5C2_LAVCA'!AH58+'5C1H_Southwest'!AG58+'5C1G_JSClark'!AG58+'5C1Y_GEOPrep'!AG58+'5C1AI_Harmony'!AG58+'5C1AJ_Athlos'!AG58+'5C1AG_Collegiate'!AG58+'5C1M_GEOMidCity'!AG58+'5C1AK_NxtGen'!AG58+'5C1AL_RedRiver'!AG58+'5C1AM_Williams'!AG58+'5C1AN_StLandry'!AG58</f>
        <v>0</v>
      </c>
      <c r="AI58" s="223">
        <f>'5C1B_DArbonne'!AH58+'5C1A_Madison'!AH58+'5C1C_IntlHigh'!AH58+'5C3_UnvView'!AI58+'5C1F_LCCharter'!AH58+'5C1E_LFNO'!AH58+'5C1D_NOMMA'!AH58+'5C1AE_NobleMinds'!AH58+'5C1J_JCFAEast'!AH58+'5C1Q_Advantage'!AH58+'5C1AF_JCFA-Laf'!AH58+'5C1W_Willow'!AH58+'5C1Z_LincolnPrep'!AH58+'5C1R_Iberville'!AH58+'5C1N_Delta'!AH58+'5C1S_LCColPrep'!AH58+'5C1T_Northeast'!AH58+'5C1U_AcadianaRen'!AH58+'5C1I_LAKey'!AH58+'5C1V_LafRen'!AH58+'5C1O_Impact'!AH58+'5C2_LAVCA'!AI58+'5C1H_Southwest'!AH58+'5C1G_JSClark'!AH58+'5C1Y_GEOPrep'!AH58+'5C1AI_Harmony'!AH58+'5C1AJ_Athlos'!AH58+'5C1AG_Collegiate'!AH58+'5C1M_GEOMidCity'!AH58+'5C1AK_NxtGen'!AH58+'5C1AL_RedRiver'!AH58+'5C1AM_Williams'!AH58+'5C1AN_StLandry'!AH58</f>
        <v>0</v>
      </c>
      <c r="AJ58" s="215">
        <f>'5C1B_DArbonne'!AI58+'5C1A_Madison'!AI58+'5C1C_IntlHigh'!AI58+'5C3_UnvView'!AJ58+'5C1F_LCCharter'!AI58+'5C1E_LFNO'!AI58+'5C1D_NOMMA'!AI58+'5C1AE_NobleMinds'!AI58+'5C1J_JCFAEast'!AI58+'5C1Q_Advantage'!AI58+'5C1AF_JCFA-Laf'!AI58+'5C1W_Willow'!AI58+'5C1Z_LincolnPrep'!AI58+'5C1R_Iberville'!AI58+'5C1N_Delta'!AI58+'5C1S_LCColPrep'!AI58+'5C1T_Northeast'!AI58+'5C1U_AcadianaRen'!AI58+'5C1I_LAKey'!AI58+'5C1V_LafRen'!AI58+'5C1O_Impact'!AI58+'5C2_LAVCA'!AJ58+'5C1H_Southwest'!AI58+'5C1G_JSClark'!AI58+'5C1Y_GEOPrep'!AI58+'5C1AI_Harmony'!AI58+'5C1AJ_Athlos'!AI58+'5C1AG_Collegiate'!AI58+'5C1M_GEOMidCity'!AI58+'5C1AK_NxtGen'!AI58+'5C1AL_RedRiver'!AI58+'5C1AM_Williams'!AI58+'5C1AN_StLandry'!AI58</f>
        <v>0</v>
      </c>
      <c r="AK58" s="225">
        <f>'5C1B_DArbonne'!AJ58+'5C1A_Madison'!AJ58+'5C1C_IntlHigh'!AJ58+'5C3_UnvView'!AK58+'5C1F_LCCharter'!AJ58+'5C1E_LFNO'!AJ58+'5C1D_NOMMA'!AJ58+'5C1AE_NobleMinds'!AJ58+'5C1J_JCFAEast'!AJ58+'5C1Q_Advantage'!AJ58+'5C1AF_JCFA-Laf'!AJ58+'5C1W_Willow'!AJ58+'5C1Z_LincolnPrep'!AJ58+'5C1R_Iberville'!AJ58+'5C1N_Delta'!AJ58+'5C1S_LCColPrep'!AJ58+'5C1T_Northeast'!AJ58+'5C1U_AcadianaRen'!AJ58+'5C1I_LAKey'!AJ58+'5C1V_LafRen'!AJ58+'5C1O_Impact'!AJ58+'5C2_LAVCA'!AK58+'5C1H_Southwest'!AJ58+'5C1G_JSClark'!AJ58+'5C1Y_GEOPrep'!AJ58+'5C1AI_Harmony'!AJ58+'5C1AJ_Athlos'!AJ58+'5C1AG_Collegiate'!AJ58+'5C1M_GEOMidCity'!AJ58+'5C1AK_NxtGen'!AJ58+'5C1AL_RedRiver'!AJ58+'5C1AM_Williams'!AJ58+'5C1AN_StLandry'!AJ58</f>
        <v>0</v>
      </c>
      <c r="AL58" s="226">
        <f>'5C1B_DArbonne'!AK58+'5C1A_Madison'!AK58+'5C1C_IntlHigh'!AK58+'5C3_UnvView'!AL58+'5C1F_LCCharter'!AK58+'5C1E_LFNO'!AK58+'5C1D_NOMMA'!AK58+'5C1AE_NobleMinds'!AK58+'5C1J_JCFAEast'!AK58+'5C1Q_Advantage'!AK58+'5C1AF_JCFA-Laf'!AK58+'5C1W_Willow'!AK58+'5C1Z_LincolnPrep'!AK58+'5C1R_Iberville'!AK58+'5C1N_Delta'!AK58+'5C1S_LCColPrep'!AK58+'5C1T_Northeast'!AK58+'5C1U_AcadianaRen'!AK58+'5C1I_LAKey'!AK58+'5C1V_LafRen'!AK58+'5C1O_Impact'!AK58+'5C2_LAVCA'!AL58+'5C1H_Southwest'!AK58+'5C1G_JSClark'!AK58+'5C1Y_GEOPrep'!AK58+'5C1AI_Harmony'!AK58+'5C1AJ_Athlos'!AK58+'5C1AG_Collegiate'!AK58+'5C1M_GEOMidCity'!AK58+'5C1AK_NxtGen'!AK58+'5C1AL_RedRiver'!AK58+'5C1AM_Williams'!AK58+'5C1AN_StLandry'!AK58</f>
        <v>0</v>
      </c>
      <c r="AM58" s="224">
        <f>'5C1B_DArbonne'!AL58+'5C1A_Madison'!AL58+'5C1C_IntlHigh'!AL58+'5C3_UnvView'!AM58+'5C1F_LCCharter'!AL58+'5C1E_LFNO'!AL58+'5C1D_NOMMA'!AL58+'5C1AE_NobleMinds'!AL58+'5C1J_JCFAEast'!AL58+'5C1Q_Advantage'!AL58+'5C1AF_JCFA-Laf'!AL58+'5C1W_Willow'!AL58+'5C1Z_LincolnPrep'!AL58+'5C1R_Iberville'!AL58+'5C1N_Delta'!AL58+'5C1S_LCColPrep'!AL58+'5C1T_Northeast'!AL58+'5C1U_AcadianaRen'!AL58+'5C1I_LAKey'!AL58+'5C1V_LafRen'!AL58+'5C1O_Impact'!AL58+'5C2_LAVCA'!AM58+'5C1H_Southwest'!AL58+'5C1G_JSClark'!AL58+'5C1Y_GEOPrep'!AL58+'5C1AI_Harmony'!AL58+'5C1AJ_Athlos'!AL58+'5C1AG_Collegiate'!AL58+'5C1M_GEOMidCity'!AL58+'5C1AK_NxtGen'!AL58+'5C1AL_RedRiver'!AL58+'5C1AM_Williams'!AL58+'5C1AN_StLandry'!AL58</f>
        <v>3694906</v>
      </c>
      <c r="AN58" s="227">
        <f>'5C1B_DArbonne'!AM58+'5C1A_Madison'!AM58+'5C1C_IntlHigh'!AM58+'5C3_UnvView'!AN58+'5C1F_LCCharter'!AM58+'5C1E_LFNO'!AM58+'5C1D_NOMMA'!AM58+'5C1AE_NobleMinds'!AM58+'5C1J_JCFAEast'!AM58+'5C1Q_Advantage'!AM58+'5C1AF_JCFA-Laf'!AM58+'5C1W_Willow'!AM58+'5C1Z_LincolnPrep'!AM58+'5C1R_Iberville'!AM58+'5C1N_Delta'!AM58+'5C1S_LCColPrep'!AM58+'5C1T_Northeast'!AM58+'5C1U_AcadianaRen'!AM58+'5C1I_LAKey'!AM58+'5C1V_LafRen'!AM58+'5C1O_Impact'!AM58+'5C2_LAVCA'!AN58+'5C1H_Southwest'!AM58+'5C1G_JSClark'!AM58+'5C1Y_GEOPrep'!AM58+'5C1AI_Harmony'!AM58+'5C1AJ_Athlos'!AM58+'5C1AG_Collegiate'!AM58+'5C1M_GEOMidCity'!AM58+'5C1AK_NxtGen'!AM58+'5C1AL_RedRiver'!AM58+'5C1AM_Williams'!AM58+'5C1AN_StLandry'!AM58</f>
        <v>-8774</v>
      </c>
      <c r="AO58" s="224">
        <f>'5C1B_DArbonne'!AN58+'5C1A_Madison'!AN58+'5C1C_IntlHigh'!AN58+'5C3_UnvView'!AO58+'5C1F_LCCharter'!AN58+'5C1E_LFNO'!AN58+'5C1D_NOMMA'!AN58+'5C1AE_NobleMinds'!AN58+'5C1J_JCFAEast'!AN58+'5C1Q_Advantage'!AN58+'5C1AF_JCFA-Laf'!AN58+'5C1W_Willow'!AN58+'5C1Z_LincolnPrep'!AN58+'5C1R_Iberville'!AN58+'5C1N_Delta'!AN58+'5C1S_LCColPrep'!AN58+'5C1T_Northeast'!AN58+'5C1U_AcadianaRen'!AN58+'5C1I_LAKey'!AN58+'5C1V_LafRen'!AN58+'5C1O_Impact'!AN58+'5C2_LAVCA'!AO58+'5C1H_Southwest'!AN58+'5C1G_JSClark'!AN58+'5C1Y_GEOPrep'!AN58+'5C1AI_Harmony'!AN58+'5C1AJ_Athlos'!AN58+'5C1AG_Collegiate'!AN58+'5C1M_GEOMidCity'!AN58+'5C1AK_NxtGen'!AN58+'5C1AL_RedRiver'!AN58+'5C1AM_Williams'!AN58+'5C1AN_StLandry'!AN58</f>
        <v>0</v>
      </c>
      <c r="AP58" s="225">
        <f>'5C1B_DArbonne'!AO58+'5C1A_Madison'!AO58+'5C1C_IntlHigh'!AO58+'5C3_UnvView'!AP58+'5C1F_LCCharter'!AO58+'5C1E_LFNO'!AO58+'5C1D_NOMMA'!AO58+'5C1AE_NobleMinds'!AO58+'5C1J_JCFAEast'!AO58+'5C1Q_Advantage'!AO58+'5C1AF_JCFA-Laf'!AO58+'5C1W_Willow'!AO58+'5C1Z_LincolnPrep'!AO58+'5C1R_Iberville'!AO58+'5C1N_Delta'!AO58+'5C1S_LCColPrep'!AO58+'5C1T_Northeast'!AO58+'5C1U_AcadianaRen'!AO58+'5C1I_LAKey'!AO58+'5C1V_LafRen'!AO58+'5C1O_Impact'!AO58+'5C2_LAVCA'!AP58+'5C1H_Southwest'!AO58+'5C1G_JSClark'!AO58+'5C1Y_GEOPrep'!AO58+'5C1AI_Harmony'!AO58+'5C1AJ_Athlos'!AO58+'5C1AG_Collegiate'!AO58+'5C1M_GEOMidCity'!AO58+'5C1AK_NxtGen'!AO58+'5C1AL_RedRiver'!AO58+'5C1AM_Williams'!AO58+'5C1AN_StLandry'!AO58</f>
        <v>-8229</v>
      </c>
      <c r="AQ58" s="224">
        <f>'5C1B_DArbonne'!AP58+'5C1A_Madison'!AP58+'5C1C_IntlHigh'!AP58+'5C3_UnvView'!AQ58+'5C1F_LCCharter'!AP58+'5C1E_LFNO'!AP58+'5C1D_NOMMA'!AP58+'5C1AE_NobleMinds'!AP58+'5C1J_JCFAEast'!AP58+'5C1Q_Advantage'!AP58+'5C1AF_JCFA-Laf'!AP58+'5C1W_Willow'!AP58+'5C1Z_LincolnPrep'!AP58+'5C1R_Iberville'!AP58+'5C1N_Delta'!AP58+'5C1S_LCColPrep'!AP58+'5C1T_Northeast'!AP58+'5C1U_AcadianaRen'!AP58+'5C1I_LAKey'!AP58+'5C1V_LafRen'!AP58+'5C1O_Impact'!AP58+'5C2_LAVCA'!AQ58+'5C1H_Southwest'!AP58+'5C1G_JSClark'!AP58+'5C1Y_GEOPrep'!AP58+'5C1AI_Harmony'!AP58+'5C1AJ_Athlos'!AP58+'5C1AG_Collegiate'!AP58+'5C1M_GEOMidCity'!AP58+'5C1AK_NxtGen'!AP58+'5C1AL_RedRiver'!AP58+'5C1AM_Williams'!AP58+'5C1AN_StLandry'!AP58</f>
        <v>3492722</v>
      </c>
      <c r="AR58" s="225">
        <f>'5C1B_DArbonne'!AQ58+'5C1A_Madison'!AQ58+'5C1C_IntlHigh'!AQ58+'5C3_UnvView'!AR58+'5C1F_LCCharter'!AQ58+'5C1E_LFNO'!AQ58+'5C1D_NOMMA'!AQ58+'5C1AE_NobleMinds'!AQ58+'5C1J_JCFAEast'!AQ58+'5C1Q_Advantage'!AQ58+'5C1AF_JCFA-Laf'!AQ58+'5C1W_Willow'!AQ58+'5C1Z_LincolnPrep'!AQ58+'5C1R_Iberville'!AQ58+'5C1N_Delta'!AQ58+'5C1S_LCColPrep'!AQ58+'5C1T_Northeast'!AQ58+'5C1U_AcadianaRen'!AQ58+'5C1I_LAKey'!AQ58+'5C1V_LafRen'!AQ58+'5C1O_Impact'!AQ58+'5C2_LAVCA'!AR58+'5C1H_Southwest'!AQ58+'5C1G_JSClark'!AQ58+'5C1Y_GEOPrep'!AQ58+'5C1AI_Harmony'!AQ58+'5C1AJ_Athlos'!AQ58+'5C1AG_Collegiate'!AQ58+'5C1M_GEOMidCity'!AQ58+'5C1AK_NxtGen'!AQ58+'5C1AL_RedRiver'!AQ58+'5C1AM_Williams'!AQ58+'5C1AN_StLandry'!AQ58</f>
        <v>0</v>
      </c>
      <c r="AS58" s="225">
        <f>'5C1B_DArbonne'!AR58+'5C1A_Madison'!AR58+'5C1C_IntlHigh'!AR58+'5C3_UnvView'!AS58+'5C1F_LCCharter'!AR58+'5C1E_LFNO'!AR58+'5C1D_NOMMA'!AR58+'5C1AE_NobleMinds'!AR58+'5C1J_JCFAEast'!AR58+'5C1Q_Advantage'!AR58+'5C1AF_JCFA-Laf'!AR58+'5C1W_Willow'!AR58+'5C1Z_LincolnPrep'!AR58+'5C1R_Iberville'!AR58+'5C1N_Delta'!AR58+'5C1S_LCColPrep'!AR58+'5C1T_Northeast'!AR58+'5C1U_AcadianaRen'!AR58+'5C1I_LAKey'!AR58+'5C1V_LafRen'!AR58+'5C1O_Impact'!AR58+'5C2_LAVCA'!AS58+'5C1H_Southwest'!AR58+'5C1G_JSClark'!AR58+'5C1Y_GEOPrep'!AR58+'5C1AI_Harmony'!AR58+'5C1AJ_Athlos'!AR58+'5C1AG_Collegiate'!AR58+'5C1M_GEOMidCity'!AR58+'5C1AK_NxtGen'!AR58+'5C1AL_RedRiver'!AR58+'5C1AM_Williams'!AR58+'5C1AN_StLandry'!AR58</f>
        <v>0</v>
      </c>
      <c r="AT58" s="224">
        <f>'5C1B_DArbonne'!AS58+'5C1A_Madison'!AS58+'5C1C_IntlHigh'!AS58+'5C3_UnvView'!AT58+'5C1F_LCCharter'!AS58+'5C1E_LFNO'!AS58+'5C1D_NOMMA'!AS58+'5C1AE_NobleMinds'!AS58+'5C1J_JCFAEast'!AS58+'5C1Q_Advantage'!AS58+'5C1AF_JCFA-Laf'!AS58+'5C1W_Willow'!AS58+'5C1Z_LincolnPrep'!AS58+'5C1R_Iberville'!AS58+'5C1N_Delta'!AS58+'5C1S_LCColPrep'!AS58+'5C1T_Northeast'!AS58+'5C1U_AcadianaRen'!AS58+'5C1I_LAKey'!AS58+'5C1V_LafRen'!AS58+'5C1O_Impact'!AS58+'5C2_LAVCA'!AT58+'5C1H_Southwest'!AS58+'5C1G_JSClark'!AS58+'5C1Y_GEOPrep'!AS58+'5C1AI_Harmony'!AS58+'5C1AJ_Athlos'!AS58+'5C1AG_Collegiate'!AS58+'5C1M_GEOMidCity'!AS58+'5C1AK_NxtGen'!AS58+'5C1AL_RedRiver'!AS58+'5C1AM_Williams'!AS58+'5C1AN_StLandry'!AS58</f>
        <v>375486</v>
      </c>
      <c r="AU58" s="802">
        <f t="shared" si="2"/>
        <v>3492722</v>
      </c>
      <c r="AV58" s="803">
        <f t="shared" si="3"/>
        <v>375486</v>
      </c>
      <c r="AW58" s="217">
        <f>'5C1B_DArbonne'!AV58+'5C1A_Madison'!AV58+'5C1C_IntlHigh'!AV58+'5C3_UnvView'!AW58+'5C1F_LCCharter'!AV58+'5C1E_LFNO'!AV58+'5C1D_NOMMA'!AV58+'5C1AE_NobleMinds'!AV58+'5C1J_JCFAEast'!AV58+'5C1Q_Advantage'!AV58+'5C1AF_JCFA-Laf'!AV58+'5C1W_Willow'!AV58+'5C1Z_LincolnPrep'!AV58+'5C1R_Iberville'!AV58+'5C1N_Delta'!AV58+'5C1S_LCColPrep'!AV58+'5C1T_Northeast'!AV58+'5C1U_AcadianaRen'!AV58+'5C1I_LAKey'!AV58+'5C1V_LafRen'!AV58+'5C1O_Impact'!AV58+'5C2_LAVCA'!AW58+'5C1H_Southwest'!AV58+'5C1G_JSClark'!AV58+'5C1Y_GEOPrep'!AV58+'5C1AI_Harmony'!AV58+'5C1AJ_Athlos'!AV58+'5C1AG_Collegiate'!AV58+'5C1M_GEOMidCity'!AV58+'5C1AK_NxtGen'!AV58+'5C1AL_RedRiver'!AV58+'5C1AM_Williams'!AV58+'5C1AN_StLandry'!AV58</f>
        <v>9236</v>
      </c>
      <c r="AX58" s="217"/>
      <c r="AY58" s="217">
        <f t="shared" si="4"/>
        <v>9236</v>
      </c>
    </row>
    <row r="59" spans="1:51" ht="16.149999999999999" customHeight="1" x14ac:dyDescent="0.2">
      <c r="A59" s="421">
        <v>53</v>
      </c>
      <c r="B59" s="214" t="s">
        <v>56</v>
      </c>
      <c r="C59" s="215">
        <f>'5C1B_DArbonne'!C59+'5C1A_Madison'!C59+'5C1C_IntlHigh'!C59+'5C3_UnvView'!C59+'5C1F_LCCharter'!C59+'5C1E_LFNO'!C59+'5C1D_NOMMA'!C59+'5C1AE_NobleMinds'!C59+'5C1J_JCFAEast'!C59+'5C1Q_Advantage'!C59+'5C1AF_JCFA-Laf'!C59+'5C1W_Willow'!C59+'5C1Z_LincolnPrep'!C59+'5C1R_Iberville'!C59+'5C1N_Delta'!C59+'5C1S_LCColPrep'!C59+'5C1T_Northeast'!C59+'5C1U_AcadianaRen'!C59+'5C1I_LAKey'!C59+'5C1V_LafRen'!C59+'5C1O_Impact'!C59+'5C2_LAVCA'!C59+'5C1H_Southwest'!C59+'5C1G_JSClark'!C59+'5C1Y_GEOPrep'!C59+'5C1AI_Harmony'!C59+'5C1AJ_Athlos'!C59+'5C1AG_Collegiate'!C59+'5C1M_GEOMidCity'!C59+'5C1AK_NxtGen'!C59+'5C1AL_RedRiver'!C59+'5C1AM_Williams'!C59+'5C1AN_StLandry'!C59</f>
        <v>0</v>
      </c>
      <c r="D59" s="216">
        <f>'9_Per Pupil Summary'!H58</f>
        <v>4877.8436187493489</v>
      </c>
      <c r="E59" s="217">
        <f>'5C1B_DArbonne'!E59+'5C1A_Madison'!E59+'5C1C_IntlHigh'!E59+'5C3_UnvView'!E59+'5C1F_LCCharter'!E59+'5C1E_LFNO'!E59+'5C1D_NOMMA'!E59+'5C1AE_NobleMinds'!E59+'5C1J_JCFAEast'!E59+'5C1Q_Advantage'!E59+'5C1AF_JCFA-Laf'!E59+'5C1W_Willow'!E59+'5C1Z_LincolnPrep'!E59+'5C1R_Iberville'!E59+'5C1N_Delta'!E59+'5C1S_LCColPrep'!E59+'5C1T_Northeast'!E59+'5C1U_AcadianaRen'!E59+'5C1I_LAKey'!E59+'5C1V_LafRen'!E59+'5C1O_Impact'!E59+'5C2_LAVCA'!E59+'5C1H_Southwest'!E59+'5C1G_JSClark'!E59+'5C1Y_GEOPrep'!E59+'5C1AI_Harmony'!E59+'5C1AJ_Athlos'!E59+'5C1AG_Collegiate'!E59+'5C1M_GEOMidCity'!E59+'5C1AK_NxtGen'!E59+'5C1AL_RedRiver'!E59+'5C1AM_Williams'!E59+'5C1AN_StLandry'!E59</f>
        <v>0</v>
      </c>
      <c r="F59" s="218">
        <f>'5C1B_DArbonne'!F59+'5C1A_Madison'!F59+'5C1C_IntlHigh'!F59+'5C3_UnvView'!F59+'5C1F_LCCharter'!F59+'5C1E_LFNO'!F59+'5C1D_NOMMA'!F59+'5C1AE_NobleMinds'!F59+'5C1J_JCFAEast'!F59+'5C1Q_Advantage'!F59+'5C1AF_JCFA-Laf'!F59+'5C1W_Willow'!F59+'5C1Z_LincolnPrep'!F59+'5C1R_Iberville'!F59+'5C1N_Delta'!F59+'5C1S_LCColPrep'!F59+'5C1T_Northeast'!F59+'5C1U_AcadianaRen'!F59+'5C1I_LAKey'!F59+'5C1V_LafRen'!F59+'5C1O_Impact'!F59+'5C2_LAVCA'!F59+'5C1H_Southwest'!F59+'5C1G_JSClark'!F59+'5C1Y_GEOPrep'!F59+'5C1AI_Harmony'!F59+'5C1AJ_Athlos'!F59+'5C1AG_Collegiate'!F59+'5C1M_GEOMidCity'!F59+'5C1AK_NxtGen'!F59+'5C1AL_RedRiver'!F59+'5C1AM_Williams'!F59+'5C1AN_StLandry'!F59</f>
        <v>0</v>
      </c>
      <c r="G59" s="216">
        <f>'9_Per Pupil Summary'!I58</f>
        <v>678.20419176609732</v>
      </c>
      <c r="H59" s="217">
        <f>'5C1B_DArbonne'!H59+'5C1A_Madison'!H59+'5C1C_IntlHigh'!H59+'5C3_UnvView'!H59+'5C1F_LCCharter'!H59+'5C1E_LFNO'!H59+'5C1D_NOMMA'!H59+'5C1AE_NobleMinds'!H59+'5C1J_JCFAEast'!H59+'5C1Q_Advantage'!H59+'5C1AF_JCFA-Laf'!H59+'5C1W_Willow'!H59+'5C1Z_LincolnPrep'!H59+'5C1R_Iberville'!H59+'5C1N_Delta'!H59+'5C1S_LCColPrep'!H59+'5C1T_Northeast'!H59+'5C1U_AcadianaRen'!H59+'5C1I_LAKey'!H59+'5C1V_LafRen'!H59+'5C1O_Impact'!H59+'5C2_LAVCA'!H59+'5C1H_Southwest'!H59+'5C1G_JSClark'!H59+'5C1Y_GEOPrep'!H59+'5C1AI_Harmony'!H59+'5C1AJ_Athlos'!H59+'5C1AG_Collegiate'!H59+'5C1M_GEOMidCity'!H59+'5C1AK_NxtGen'!H59+'5C1AL_RedRiver'!H59+'5C1AM_Williams'!H59+'5C1AN_StLandry'!H59</f>
        <v>0</v>
      </c>
      <c r="I59" s="218">
        <f>'5C1B_DArbonne'!I59+'5C1A_Madison'!I59+'5C1C_IntlHigh'!I59+'5C3_UnvView'!I59+'5C1F_LCCharter'!I59+'5C1E_LFNO'!I59+'5C1D_NOMMA'!I59+'5C1AE_NobleMinds'!I59+'5C1J_JCFAEast'!I59+'5C1Q_Advantage'!I59+'5C1AF_JCFA-Laf'!I59+'5C1W_Willow'!I59+'5C1Z_LincolnPrep'!I59+'5C1R_Iberville'!I59+'5C1N_Delta'!I59+'5C1S_LCColPrep'!I59+'5C1T_Northeast'!I59+'5C1U_AcadianaRen'!I59+'5C1I_LAKey'!I59+'5C1V_LafRen'!I59+'5C1O_Impact'!I59+'5C2_LAVCA'!I59+'5C1H_Southwest'!I59+'5C1G_JSClark'!I59+'5C1Y_GEOPrep'!I59+'5C1AI_Harmony'!I59+'5C1AJ_Athlos'!I59+'5C1AG_Collegiate'!I59+'5C1M_GEOMidCity'!I59+'5C1AK_NxtGen'!I59+'5C1AL_RedRiver'!I59+'5C1AM_Williams'!I59+'5C1AN_StLandry'!I59</f>
        <v>0</v>
      </c>
      <c r="J59" s="216">
        <f>'9_Per Pupil Summary'!J58</f>
        <v>184.96477957257204</v>
      </c>
      <c r="K59" s="217">
        <f>'5C1B_DArbonne'!K59+'5C1A_Madison'!K59+'5C1C_IntlHigh'!K59+'5C3_UnvView'!K59+'5C1F_LCCharter'!K59+'5C1E_LFNO'!K59+'5C1D_NOMMA'!K59+'5C1AE_NobleMinds'!K59+'5C1J_JCFAEast'!K59+'5C1Q_Advantage'!K59+'5C1AF_JCFA-Laf'!K59+'5C1W_Willow'!K59+'5C1Z_LincolnPrep'!K59+'5C1R_Iberville'!K59+'5C1N_Delta'!K59+'5C1S_LCColPrep'!K59+'5C1T_Northeast'!K59+'5C1U_AcadianaRen'!K59+'5C1I_LAKey'!K59+'5C1V_LafRen'!K59+'5C1O_Impact'!K59+'5C2_LAVCA'!K59+'5C1H_Southwest'!K59+'5C1G_JSClark'!K59+'5C1Y_GEOPrep'!K59+'5C1AI_Harmony'!K59+'5C1AJ_Athlos'!K59+'5C1AG_Collegiate'!K59+'5C1M_GEOMidCity'!K59+'5C1AK_NxtGen'!K59+'5C1AL_RedRiver'!K59+'5C1AM_Williams'!K59+'5C1AN_StLandry'!K59</f>
        <v>0</v>
      </c>
      <c r="L59" s="218">
        <f>'5C1B_DArbonne'!L59+'5C1A_Madison'!L59+'5C1C_IntlHigh'!L59+'5C3_UnvView'!L59+'5C1F_LCCharter'!L59+'5C1E_LFNO'!L59+'5C1D_NOMMA'!L59+'5C1AE_NobleMinds'!L59+'5C1J_JCFAEast'!L59+'5C1Q_Advantage'!L59+'5C1AF_JCFA-Laf'!L59+'5C1W_Willow'!L59+'5C1Z_LincolnPrep'!L59+'5C1R_Iberville'!L59+'5C1N_Delta'!L59+'5C1S_LCColPrep'!L59+'5C1T_Northeast'!L59+'5C1U_AcadianaRen'!L59+'5C1I_LAKey'!L59+'5C1V_LafRen'!L59+'5C1O_Impact'!L59+'5C2_LAVCA'!L59+'5C1H_Southwest'!L59+'5C1G_JSClark'!L59+'5C1Y_GEOPrep'!L59+'5C1AI_Harmony'!L59+'5C1AJ_Athlos'!L59+'5C1AG_Collegiate'!L59+'5C1M_GEOMidCity'!L59+'5C1AK_NxtGen'!L59+'5C1AL_RedRiver'!L59+'5C1AM_Williams'!L59+'5C1AN_StLandry'!L59</f>
        <v>0</v>
      </c>
      <c r="M59" s="216">
        <f>'9_Per Pupil Summary'!K58</f>
        <v>4624.1194893143011</v>
      </c>
      <c r="N59" s="217">
        <f>'5C1B_DArbonne'!N59+'5C1A_Madison'!N59+'5C1C_IntlHigh'!N59+'5C3_UnvView'!N59+'5C1F_LCCharter'!N59+'5C1E_LFNO'!N59+'5C1D_NOMMA'!N59+'5C1AE_NobleMinds'!N59+'5C1J_JCFAEast'!N59+'5C1Q_Advantage'!N59+'5C1AF_JCFA-Laf'!N59+'5C1W_Willow'!N59+'5C1Z_LincolnPrep'!N59+'5C1R_Iberville'!N59+'5C1N_Delta'!N59+'5C1S_LCColPrep'!N59+'5C1T_Northeast'!N59+'5C1U_AcadianaRen'!N59+'5C1I_LAKey'!N59+'5C1V_LafRen'!N59+'5C1O_Impact'!N59+'5C2_LAVCA'!N59+'5C1H_Southwest'!N59+'5C1G_JSClark'!N59+'5C1Y_GEOPrep'!N59+'5C1AI_Harmony'!N59+'5C1AJ_Athlos'!N59+'5C1AG_Collegiate'!N59+'5C1M_GEOMidCity'!N59+'5C1AK_NxtGen'!N59+'5C1AL_RedRiver'!N59+'5C1AM_Williams'!N59+'5C1AN_StLandry'!N59</f>
        <v>0</v>
      </c>
      <c r="O59" s="218">
        <f>'5C1B_DArbonne'!O59+'5C1A_Madison'!O59+'5C1C_IntlHigh'!O59+'5C3_UnvView'!O59+'5C1F_LCCharter'!O59+'5C1E_LFNO'!O59+'5C1D_NOMMA'!O59+'5C1AE_NobleMinds'!O59+'5C1J_JCFAEast'!O59+'5C1Q_Advantage'!O59+'5C1AF_JCFA-Laf'!O59+'5C1W_Willow'!O59+'5C1Z_LincolnPrep'!O59+'5C1R_Iberville'!O59+'5C1N_Delta'!O59+'5C1S_LCColPrep'!O59+'5C1T_Northeast'!O59+'5C1U_AcadianaRen'!O59+'5C1I_LAKey'!O59+'5C1V_LafRen'!O59+'5C1O_Impact'!O59+'5C2_LAVCA'!O59+'5C1H_Southwest'!O59+'5C1G_JSClark'!O59+'5C1Y_GEOPrep'!O59+'5C1AI_Harmony'!O59+'5C1AJ_Athlos'!O59+'5C1AG_Collegiate'!O59+'5C1M_GEOMidCity'!O59+'5C1AK_NxtGen'!O59+'5C1AL_RedRiver'!O59+'5C1AM_Williams'!O59+'5C1AN_StLandry'!O59</f>
        <v>0</v>
      </c>
      <c r="P59" s="216">
        <f>'9_Per Pupil Summary'!L58</f>
        <v>1849.64779572572</v>
      </c>
      <c r="Q59" s="217">
        <f>'5C1B_DArbonne'!Q59+'5C1A_Madison'!Q59+'5C1C_IntlHigh'!Q59+'5C3_UnvView'!Q59+'5C1F_LCCharter'!Q59+'5C1E_LFNO'!Q59+'5C1D_NOMMA'!Q59+'5C1AE_NobleMinds'!Q59+'5C1J_JCFAEast'!Q59+'5C1Q_Advantage'!Q59+'5C1AF_JCFA-Laf'!Q59+'5C1W_Willow'!Q59+'5C1Z_LincolnPrep'!Q59+'5C1R_Iberville'!Q59+'5C1N_Delta'!Q59+'5C1S_LCColPrep'!Q59+'5C1T_Northeast'!Q59+'5C1U_AcadianaRen'!Q59+'5C1I_LAKey'!Q59+'5C1V_LafRen'!Q59+'5C1O_Impact'!Q59+'5C2_LAVCA'!Q59+'5C1H_Southwest'!Q59+'5C1G_JSClark'!Q59+'5C1Y_GEOPrep'!Q59+'5C1AI_Harmony'!Q59+'5C1AJ_Athlos'!Q59+'5C1AG_Collegiate'!Q59+'5C1M_GEOMidCity'!Q59+'5C1AK_NxtGen'!Q59+'5C1AL_RedRiver'!Q59+'5C1AM_Williams'!Q59+'5C1AN_StLandry'!Q59</f>
        <v>0</v>
      </c>
      <c r="R59" s="219">
        <f>'5C1B_DArbonne'!R59+'5C1A_Madison'!R59+'5C1C_IntlHigh'!R59+'5C3_UnvView'!R59+'5C1F_LCCharter'!R59+'5C1E_LFNO'!R59+'5C1D_NOMMA'!R59+'5C1AE_NobleMinds'!R59+'5C1J_JCFAEast'!R59+'5C1Q_Advantage'!R59+'5C1AF_JCFA-Laf'!R59+'5C1W_Willow'!R59+'5C1Z_LincolnPrep'!R59+'5C1R_Iberville'!R59+'5C1N_Delta'!R59+'5C1S_LCColPrep'!R59+'5C1T_Northeast'!R59+'5C1U_AcadianaRen'!R59+'5C1I_LAKey'!R59+'5C1V_LafRen'!R59+'5C1O_Impact'!R59+'5C2_LAVCA'!R59+'5C1H_Southwest'!R59+'5C1G_JSClark'!R59+'5C1Y_GEOPrep'!R59+'5C1AI_Harmony'!R59+'5C1AJ_Athlos'!R59+'5C1AG_Collegiate'!R59+'5C1M_GEOMidCity'!R59+'5C1AK_NxtGen'!R59+'5C1AL_RedRiver'!R59+'5C1AM_Williams'!R59+'5C1AN_StLandry'!R59</f>
        <v>1702819</v>
      </c>
      <c r="S59" s="884">
        <f>'5C3_UnvView'!S59+'5C2_LAVCA'!S59</f>
        <v>181367</v>
      </c>
      <c r="T59" s="216">
        <f>'5C1B_DArbonne'!S59+'5C1A_Madison'!S59+'5C1C_IntlHigh'!S59+'5C3_UnvView'!T59+'5C1F_LCCharter'!S59+'5C1E_LFNO'!S59+'5C1D_NOMMA'!S59+'5C1AE_NobleMinds'!S59+'5C1J_JCFAEast'!S59+'5C1Q_Advantage'!S59+'5C1AF_JCFA-Laf'!S59+'5C1W_Willow'!S59+'5C1Z_LincolnPrep'!S59+'5C1R_Iberville'!S59+'5C1N_Delta'!S59+'5C1S_LCColPrep'!S59+'5C1T_Northeast'!S59+'5C1U_AcadianaRen'!S59+'5C1I_LAKey'!S59+'5C1V_LafRen'!S59+'5C1O_Impact'!S59+'5C2_LAVCA'!T59+'5C1H_Southwest'!S59+'5C1G_JSClark'!S59+'5C1Y_GEOPrep'!S59+'5C1AI_Harmony'!S59+'5C1AJ_Athlos'!S59+'5C1AG_Collegiate'!S59+'5C1M_GEOMidCity'!S59+'5C1AK_NxtGen'!S59+'5C1AL_RedRiver'!S59+'5C1AM_Williams'!S59+'5C1AN_StLandry'!S59</f>
        <v>51761</v>
      </c>
      <c r="U59" s="216">
        <f>'5C1B_DArbonne'!T59+'5C1A_Madison'!T59+'5C1C_IntlHigh'!T59+'5C3_UnvView'!U59+'5C1F_LCCharter'!T59+'5C1E_LFNO'!T59+'5C1D_NOMMA'!T59+'5C1AE_NobleMinds'!T59+'5C1J_JCFAEast'!T59+'5C1Q_Advantage'!T59+'5C1AF_JCFA-Laf'!T59+'5C1W_Willow'!T59+'5C1Z_LincolnPrep'!T59+'5C1R_Iberville'!T59+'5C1N_Delta'!T59+'5C1S_LCColPrep'!T59+'5C1T_Northeast'!T59+'5C1U_AcadianaRen'!T59+'5C1I_LAKey'!T59+'5C1V_LafRen'!T59+'5C1O_Impact'!T59+'5C2_LAVCA'!U59+'5C1H_Southwest'!T59+'5C1G_JSClark'!T59+'5C1Y_GEOPrep'!T59+'5C1AI_Harmony'!T59+'5C1AJ_Athlos'!T59+'5C1AG_Collegiate'!T59+'5C1M_GEOMidCity'!T59+'5C1AK_NxtGen'!T59+'5C1AL_RedRiver'!T59+'5C1AM_Williams'!T59+'5C1AN_StLandry'!T59</f>
        <v>0</v>
      </c>
      <c r="V59" s="220">
        <f>'5C1B_DArbonne'!U59+'5C1A_Madison'!U59+'5C1C_IntlHigh'!U59+'5C3_UnvView'!V59+'5C1F_LCCharter'!U59+'5C1E_LFNO'!U59+'5C1D_NOMMA'!U59+'5C1AE_NobleMinds'!U59+'5C1J_JCFAEast'!U59+'5C1Q_Advantage'!U59+'5C1AF_JCFA-Laf'!U59+'5C1W_Willow'!U59+'5C1Z_LincolnPrep'!U59+'5C1R_Iberville'!U59+'5C1N_Delta'!U59+'5C1S_LCColPrep'!U59+'5C1T_Northeast'!U59+'5C1U_AcadianaRen'!U59+'5C1I_LAKey'!U59+'5C1V_LafRen'!U59+'5C1O_Impact'!U59+'5C2_LAVCA'!V59+'5C1H_Southwest'!U59+'5C1G_JSClark'!U59+'5C1Y_GEOPrep'!U59+'5C1AI_Harmony'!U59+'5C1AJ_Athlos'!U59+'5C1AG_Collegiate'!U59+'5C1M_GEOMidCity'!U59+'5C1AK_NxtGen'!U59+'5C1AL_RedRiver'!U59+'5C1AM_Williams'!U59+'5C1AN_StLandry'!U59</f>
        <v>0</v>
      </c>
      <c r="W59" s="219">
        <f>'5C1B_DArbonne'!V59+'5C1A_Madison'!V59+'5C1C_IntlHigh'!V59+'5C3_UnvView'!W59+'5C1F_LCCharter'!V59+'5C1E_LFNO'!V59+'5C1D_NOMMA'!V59+'5C1AE_NobleMinds'!V59+'5C1J_JCFAEast'!V59+'5C1Q_Advantage'!V59+'5C1AF_JCFA-Laf'!V59+'5C1W_Willow'!V59+'5C1Z_LincolnPrep'!V59+'5C1R_Iberville'!V59+'5C1N_Delta'!V59+'5C1S_LCColPrep'!V59+'5C1T_Northeast'!V59+'5C1U_AcadianaRen'!V59+'5C1I_LAKey'!V59+'5C1V_LafRen'!V59+'5C1O_Impact'!V59+'5C2_LAVCA'!W59+'5C1H_Southwest'!V59+'5C1G_JSClark'!V59+'5C1Y_GEOPrep'!V59+'5C1AI_Harmony'!V59+'5C1AJ_Athlos'!V59+'5C1AG_Collegiate'!V59+'5C1M_GEOMidCity'!V59+'5C1AK_NxtGen'!V59+'5C1AL_RedRiver'!V59+'5C1AM_Williams'!V59+'5C1AN_StLandry'!V59</f>
        <v>0</v>
      </c>
      <c r="X59" s="217">
        <f>'5C1B_DArbonne'!W59+'5C1A_Madison'!W59+'5C1C_IntlHigh'!W59+'5C3_UnvView'!X59+'5C1F_LCCharter'!W59+'5C1E_LFNO'!W59+'5C1D_NOMMA'!W59+'5C1AE_NobleMinds'!W59+'5C1J_JCFAEast'!W59+'5C1Q_Advantage'!W59+'5C1AF_JCFA-Laf'!W59+'5C1W_Willow'!W59+'5C1Z_LincolnPrep'!W59+'5C1R_Iberville'!W59+'5C1N_Delta'!W59+'5C1S_LCColPrep'!W59+'5C1T_Northeast'!W59+'5C1U_AcadianaRen'!W59+'5C1I_LAKey'!W59+'5C1V_LafRen'!W59+'5C1O_Impact'!W59+'5C2_LAVCA'!X59+'5C1H_Southwest'!W59+'5C1G_JSClark'!W59+'5C1Y_GEOPrep'!W59+'5C1AI_Harmony'!W59+'5C1AJ_Athlos'!W59+'5C1AG_Collegiate'!W59+'5C1M_GEOMidCity'!W59+'5C1AK_NxtGen'!W59+'5C1AL_RedRiver'!W59+'5C1AM_Williams'!W59+'5C1AN_StLandry'!W59</f>
        <v>0</v>
      </c>
      <c r="Y59" s="219">
        <f>'5C1B_DArbonne'!X59+'5C1A_Madison'!X59+'5C1C_IntlHigh'!X59+'5C3_UnvView'!Y59+'5C1F_LCCharter'!X59+'5C1E_LFNO'!X59+'5C1D_NOMMA'!X59+'5C1AE_NobleMinds'!X59+'5C1J_JCFAEast'!X59+'5C1Q_Advantage'!X59+'5C1AF_JCFA-Laf'!X59+'5C1W_Willow'!X59+'5C1Z_LincolnPrep'!X59+'5C1R_Iberville'!X59+'5C1N_Delta'!X59+'5C1S_LCColPrep'!X59+'5C1T_Northeast'!X59+'5C1U_AcadianaRen'!X59+'5C1I_LAKey'!X59+'5C1V_LafRen'!X59+'5C1O_Impact'!X59+'5C2_LAVCA'!Y59+'5C1H_Southwest'!X59+'5C1G_JSClark'!X59+'5C1Y_GEOPrep'!X59+'5C1AI_Harmony'!X59+'5C1AJ_Athlos'!X59+'5C1AG_Collegiate'!X59+'5C1M_GEOMidCity'!X59+'5C1AK_NxtGen'!X59+'5C1AL_RedRiver'!X59+'5C1AM_Williams'!X59+'5C1AN_StLandry'!X59</f>
        <v>0</v>
      </c>
      <c r="Z59" s="216">
        <f>'5C1B_DArbonne'!Y59+'5C1A_Madison'!Y59+'5C1C_IntlHigh'!Y59+'5C3_UnvView'!Z59+'5C1F_LCCharter'!Y59+'5C1E_LFNO'!Y59+'5C1D_NOMMA'!Y59+'5C1AE_NobleMinds'!Y59+'5C1J_JCFAEast'!Y59+'5C1Q_Advantage'!Y59+'5C1AF_JCFA-Laf'!Y59+'5C1W_Willow'!Y59+'5C1Z_LincolnPrep'!Y59+'5C1R_Iberville'!Y59+'5C1N_Delta'!Y59+'5C1S_LCColPrep'!Y59+'5C1T_Northeast'!Y59+'5C1U_AcadianaRen'!Y59+'5C1I_LAKey'!Y59+'5C1V_LafRen'!Y59+'5C1O_Impact'!Y59+'5C2_LAVCA'!Z59+'5C1H_Southwest'!Y59+'5C1G_JSClark'!Y59+'5C1Y_GEOPrep'!Y59+'5C1AI_Harmony'!Y59+'5C1AJ_Athlos'!Y59+'5C1AG_Collegiate'!Y59+'5C1M_GEOMidCity'!Y59+'5C1AK_NxtGen'!Y59+'5C1AL_RedRiver'!Y59+'5C1AM_Williams'!Y59+'5C1AN_StLandry'!Y59</f>
        <v>0</v>
      </c>
      <c r="AA59" s="219">
        <f>'5C1B_DArbonne'!Z59+'5C1A_Madison'!Z59+'5C1C_IntlHigh'!Z59+'5C3_UnvView'!AA59+'5C1F_LCCharter'!Z59+'5C1E_LFNO'!Z59+'5C1D_NOMMA'!Z59+'5C1AE_NobleMinds'!Z59+'5C1J_JCFAEast'!Z59+'5C1Q_Advantage'!Z59+'5C1AF_JCFA-Laf'!Z59+'5C1W_Willow'!Z59+'5C1Z_LincolnPrep'!Z59+'5C1R_Iberville'!Z59+'5C1N_Delta'!Z59+'5C1S_LCColPrep'!Z59+'5C1T_Northeast'!Z59+'5C1U_AcadianaRen'!Z59+'5C1I_LAKey'!Z59+'5C1V_LafRen'!Z59+'5C1O_Impact'!Z59+'5C2_LAVCA'!AA59+'5C1H_Southwest'!Z59+'5C1G_JSClark'!Z59+'5C1Y_GEOPrep'!Z59+'5C1AI_Harmony'!Z59+'5C1AJ_Athlos'!Z59+'5C1AG_Collegiate'!Z59+'5C1M_GEOMidCity'!Z59+'5C1AK_NxtGen'!Z59+'5C1AL_RedRiver'!Z59+'5C1AM_Williams'!Z59+'5C1AN_StLandry'!Z59</f>
        <v>0</v>
      </c>
      <c r="AB59" s="216">
        <f>'5C1B_DArbonne'!AA59+'5C1A_Madison'!AA59+'5C1C_IntlHigh'!AA59+'5C3_UnvView'!AB59+'5C1F_LCCharter'!AA59+'5C1E_LFNO'!AA59+'5C1D_NOMMA'!AA59+'5C1AE_NobleMinds'!AA59+'5C1J_JCFAEast'!AA59+'5C1Q_Advantage'!AA59+'5C1AF_JCFA-Laf'!AA59+'5C1W_Willow'!AA59+'5C1Z_LincolnPrep'!AA59+'5C1R_Iberville'!AA59+'5C1N_Delta'!AA59+'5C1S_LCColPrep'!AA59+'5C1T_Northeast'!AA59+'5C1U_AcadianaRen'!AA59+'5C1I_LAKey'!AA59+'5C1V_LafRen'!AA59+'5C1O_Impact'!AA59+'5C2_LAVCA'!AB59+'5C1H_Southwest'!AA59+'5C1G_JSClark'!AA59+'5C1Y_GEOPrep'!AA59+'5C1AI_Harmony'!AA59+'5C1AJ_Athlos'!AA59+'5C1AG_Collegiate'!AA59+'5C1M_GEOMidCity'!AA59+'5C1AK_NxtGen'!AA59+'5C1AL_RedRiver'!AA59+'5C1AM_Williams'!AA59+'5C1AN_StLandry'!AA59</f>
        <v>0</v>
      </c>
      <c r="AC59" s="216">
        <f>'5C1B_DArbonne'!AB59+'5C1A_Madison'!AB59+'5C1C_IntlHigh'!AB59+'5C3_UnvView'!AC59+'5C1F_LCCharter'!AB59+'5C1E_LFNO'!AB59+'5C1D_NOMMA'!AB59+'5C1AE_NobleMinds'!AB59+'5C1J_JCFAEast'!AB59+'5C1Q_Advantage'!AB59+'5C1AF_JCFA-Laf'!AB59+'5C1W_Willow'!AB59+'5C1Z_LincolnPrep'!AB59+'5C1R_Iberville'!AB59+'5C1N_Delta'!AB59+'5C1S_LCColPrep'!AB59+'5C1T_Northeast'!AB59+'5C1U_AcadianaRen'!AB59+'5C1I_LAKey'!AB59+'5C1V_LafRen'!AB59+'5C1O_Impact'!AB59+'5C2_LAVCA'!AC59+'5C1H_Southwest'!AB59+'5C1G_JSClark'!AB59+'5C1Y_GEOPrep'!AB59+'5C1AI_Harmony'!AB59+'5C1AJ_Athlos'!AB59+'5C1AG_Collegiate'!AB59+'5C1M_GEOMidCity'!AB59+'5C1AK_NxtGen'!AB59+'5C1AL_RedRiver'!AB59+'5C1AM_Williams'!AB59+'5C1AN_StLandry'!AB59</f>
        <v>0</v>
      </c>
      <c r="AD59" s="219">
        <f>'5C1B_DArbonne'!AC59+'5C1A_Madison'!AC59+'5C1C_IntlHigh'!AC59+'5C3_UnvView'!AD59+'5C1F_LCCharter'!AC59+'5C1E_LFNO'!AC59+'5C1D_NOMMA'!AC59+'5C1AE_NobleMinds'!AC59+'5C1J_JCFAEast'!AC59+'5C1Q_Advantage'!AC59+'5C1AF_JCFA-Laf'!AC59+'5C1W_Willow'!AC59+'5C1Z_LincolnPrep'!AC59+'5C1R_Iberville'!AC59+'5C1N_Delta'!AC59+'5C1S_LCColPrep'!AC59+'5C1T_Northeast'!AC59+'5C1U_AcadianaRen'!AC59+'5C1I_LAKey'!AC59+'5C1V_LafRen'!AC59+'5C1O_Impact'!AC59+'5C2_LAVCA'!AD59+'5C1H_Southwest'!AC59+'5C1G_JSClark'!AC59+'5C1Y_GEOPrep'!AC59+'5C1AI_Harmony'!AC59+'5C1AJ_Athlos'!AC59+'5C1AG_Collegiate'!AC59+'5C1M_GEOMidCity'!AC59+'5C1AK_NxtGen'!AC59+'5C1AL_RedRiver'!AC59+'5C1AM_Williams'!AC59+'5C1AN_StLandry'!AC59</f>
        <v>0</v>
      </c>
      <c r="AE59" s="222">
        <f>'5C1B_DArbonne'!AD59+'5C1A_Madison'!AD59+'5C1C_IntlHigh'!AD59+'5C3_UnvView'!AE59+'5C1F_LCCharter'!AD59+'5C1E_LFNO'!AD59+'5C1D_NOMMA'!AD59+'5C1AE_NobleMinds'!AD59+'5C1J_JCFAEast'!AD59+'5C1Q_Advantage'!AD59+'5C1AF_JCFA-Laf'!AD59+'5C1W_Willow'!AD59+'5C1Z_LincolnPrep'!AD59+'5C1R_Iberville'!AD59+'5C1N_Delta'!AD59+'5C1S_LCColPrep'!AD59+'5C1T_Northeast'!AD59+'5C1U_AcadianaRen'!AD59+'5C1I_LAKey'!AD59+'5C1V_LafRen'!AD59+'5C1O_Impact'!AD59+'5C2_LAVCA'!AE59+'5C1H_Southwest'!AD59+'5C1G_JSClark'!AD59+'5C1Y_GEOPrep'!AD59+'5C1AI_Harmony'!AD59+'5C1AJ_Athlos'!AD59+'5C1AG_Collegiate'!AD59+'5C1M_GEOMidCity'!AD59+'5C1AK_NxtGen'!AD59+'5C1AL_RedRiver'!AD59+'5C1AM_Williams'!AD59+'5C1AN_StLandry'!AD59</f>
        <v>0</v>
      </c>
      <c r="AF59" s="223">
        <f>'9_Per Pupil Summary'!N58</f>
        <v>3495</v>
      </c>
      <c r="AG59" s="224">
        <f>'5C1B_DArbonne'!AF59+'5C1A_Madison'!AF59+'5C1C_IntlHigh'!AF59+'5C3_UnvView'!AG59+'5C1F_LCCharter'!AF59+'5C1E_LFNO'!AF59+'5C1D_NOMMA'!AF59+'5C1AE_NobleMinds'!AF59+'5C1J_JCFAEast'!AF59+'5C1Q_Advantage'!AF59+'5C1AF_JCFA-Laf'!AF59+'5C1W_Willow'!AF59+'5C1Z_LincolnPrep'!AF59+'5C1R_Iberville'!AF59+'5C1N_Delta'!AF59+'5C1S_LCColPrep'!AF59+'5C1T_Northeast'!AF59+'5C1U_AcadianaRen'!AF59+'5C1I_LAKey'!AF59+'5C1V_LafRen'!AF59+'5C1O_Impact'!AF59+'5C2_LAVCA'!AG59+'5C1H_Southwest'!AF59+'5C1G_JSClark'!AF59+'5C1Y_GEOPrep'!AF59+'5C1AI_Harmony'!AF59+'5C1AJ_Athlos'!AF59+'5C1AG_Collegiate'!AF59+'5C1M_GEOMidCity'!AF59+'5C1AK_NxtGen'!AF59+'5C1AL_RedRiver'!AF59+'5C1AM_Williams'!AF59+'5C1AN_StLandry'!AF59</f>
        <v>0</v>
      </c>
      <c r="AH59" s="215">
        <f>'5C1B_DArbonne'!AG59+'5C1A_Madison'!AG59+'5C1C_IntlHigh'!AG59+'5C3_UnvView'!AH59+'5C1F_LCCharter'!AG59+'5C1E_LFNO'!AG59+'5C1D_NOMMA'!AG59+'5C1AE_NobleMinds'!AG59+'5C1J_JCFAEast'!AG59+'5C1Q_Advantage'!AG59+'5C1AF_JCFA-Laf'!AG59+'5C1W_Willow'!AG59+'5C1Z_LincolnPrep'!AG59+'5C1R_Iberville'!AG59+'5C1N_Delta'!AG59+'5C1S_LCColPrep'!AG59+'5C1T_Northeast'!AG59+'5C1U_AcadianaRen'!AG59+'5C1I_LAKey'!AG59+'5C1V_LafRen'!AG59+'5C1O_Impact'!AG59+'5C2_LAVCA'!AH59+'5C1H_Southwest'!AG59+'5C1G_JSClark'!AG59+'5C1Y_GEOPrep'!AG59+'5C1AI_Harmony'!AG59+'5C1AJ_Athlos'!AG59+'5C1AG_Collegiate'!AG59+'5C1M_GEOMidCity'!AG59+'5C1AK_NxtGen'!AG59+'5C1AL_RedRiver'!AG59+'5C1AM_Williams'!AG59+'5C1AN_StLandry'!AG59</f>
        <v>0</v>
      </c>
      <c r="AI59" s="223">
        <f>'5C1B_DArbonne'!AH59+'5C1A_Madison'!AH59+'5C1C_IntlHigh'!AH59+'5C3_UnvView'!AI59+'5C1F_LCCharter'!AH59+'5C1E_LFNO'!AH59+'5C1D_NOMMA'!AH59+'5C1AE_NobleMinds'!AH59+'5C1J_JCFAEast'!AH59+'5C1Q_Advantage'!AH59+'5C1AF_JCFA-Laf'!AH59+'5C1W_Willow'!AH59+'5C1Z_LincolnPrep'!AH59+'5C1R_Iberville'!AH59+'5C1N_Delta'!AH59+'5C1S_LCColPrep'!AH59+'5C1T_Northeast'!AH59+'5C1U_AcadianaRen'!AH59+'5C1I_LAKey'!AH59+'5C1V_LafRen'!AH59+'5C1O_Impact'!AH59+'5C2_LAVCA'!AI59+'5C1H_Southwest'!AH59+'5C1G_JSClark'!AH59+'5C1Y_GEOPrep'!AH59+'5C1AI_Harmony'!AH59+'5C1AJ_Athlos'!AH59+'5C1AG_Collegiate'!AH59+'5C1M_GEOMidCity'!AH59+'5C1AK_NxtGen'!AH59+'5C1AL_RedRiver'!AH59+'5C1AM_Williams'!AH59+'5C1AN_StLandry'!AH59</f>
        <v>0</v>
      </c>
      <c r="AJ59" s="215">
        <f>'5C1B_DArbonne'!AI59+'5C1A_Madison'!AI59+'5C1C_IntlHigh'!AI59+'5C3_UnvView'!AJ59+'5C1F_LCCharter'!AI59+'5C1E_LFNO'!AI59+'5C1D_NOMMA'!AI59+'5C1AE_NobleMinds'!AI59+'5C1J_JCFAEast'!AI59+'5C1Q_Advantage'!AI59+'5C1AF_JCFA-Laf'!AI59+'5C1W_Willow'!AI59+'5C1Z_LincolnPrep'!AI59+'5C1R_Iberville'!AI59+'5C1N_Delta'!AI59+'5C1S_LCColPrep'!AI59+'5C1T_Northeast'!AI59+'5C1U_AcadianaRen'!AI59+'5C1I_LAKey'!AI59+'5C1V_LafRen'!AI59+'5C1O_Impact'!AI59+'5C2_LAVCA'!AJ59+'5C1H_Southwest'!AI59+'5C1G_JSClark'!AI59+'5C1Y_GEOPrep'!AI59+'5C1AI_Harmony'!AI59+'5C1AJ_Athlos'!AI59+'5C1AG_Collegiate'!AI59+'5C1M_GEOMidCity'!AI59+'5C1AK_NxtGen'!AI59+'5C1AL_RedRiver'!AI59+'5C1AM_Williams'!AI59+'5C1AN_StLandry'!AI59</f>
        <v>0</v>
      </c>
      <c r="AK59" s="225">
        <f>'5C1B_DArbonne'!AJ59+'5C1A_Madison'!AJ59+'5C1C_IntlHigh'!AJ59+'5C3_UnvView'!AK59+'5C1F_LCCharter'!AJ59+'5C1E_LFNO'!AJ59+'5C1D_NOMMA'!AJ59+'5C1AE_NobleMinds'!AJ59+'5C1J_JCFAEast'!AJ59+'5C1Q_Advantage'!AJ59+'5C1AF_JCFA-Laf'!AJ59+'5C1W_Willow'!AJ59+'5C1Z_LincolnPrep'!AJ59+'5C1R_Iberville'!AJ59+'5C1N_Delta'!AJ59+'5C1S_LCColPrep'!AJ59+'5C1T_Northeast'!AJ59+'5C1U_AcadianaRen'!AJ59+'5C1I_LAKey'!AJ59+'5C1V_LafRen'!AJ59+'5C1O_Impact'!AJ59+'5C2_LAVCA'!AK59+'5C1H_Southwest'!AJ59+'5C1G_JSClark'!AJ59+'5C1Y_GEOPrep'!AJ59+'5C1AI_Harmony'!AJ59+'5C1AJ_Athlos'!AJ59+'5C1AG_Collegiate'!AJ59+'5C1M_GEOMidCity'!AJ59+'5C1AK_NxtGen'!AJ59+'5C1AL_RedRiver'!AJ59+'5C1AM_Williams'!AJ59+'5C1AN_StLandry'!AJ59</f>
        <v>0</v>
      </c>
      <c r="AL59" s="226">
        <f>'5C1B_DArbonne'!AK59+'5C1A_Madison'!AK59+'5C1C_IntlHigh'!AK59+'5C3_UnvView'!AL59+'5C1F_LCCharter'!AK59+'5C1E_LFNO'!AK59+'5C1D_NOMMA'!AK59+'5C1AE_NobleMinds'!AK59+'5C1J_JCFAEast'!AK59+'5C1Q_Advantage'!AK59+'5C1AF_JCFA-Laf'!AK59+'5C1W_Willow'!AK59+'5C1Z_LincolnPrep'!AK59+'5C1R_Iberville'!AK59+'5C1N_Delta'!AK59+'5C1S_LCColPrep'!AK59+'5C1T_Northeast'!AK59+'5C1U_AcadianaRen'!AK59+'5C1I_LAKey'!AK59+'5C1V_LafRen'!AK59+'5C1O_Impact'!AK59+'5C2_LAVCA'!AL59+'5C1H_Southwest'!AK59+'5C1G_JSClark'!AK59+'5C1Y_GEOPrep'!AK59+'5C1AI_Harmony'!AK59+'5C1AJ_Athlos'!AK59+'5C1AG_Collegiate'!AK59+'5C1M_GEOMidCity'!AK59+'5C1AK_NxtGen'!AK59+'5C1AL_RedRiver'!AK59+'5C1AM_Williams'!AK59+'5C1AN_StLandry'!AK59</f>
        <v>0</v>
      </c>
      <c r="AM59" s="224">
        <f>'5C1B_DArbonne'!AL59+'5C1A_Madison'!AL59+'5C1C_IntlHigh'!AL59+'5C3_UnvView'!AM59+'5C1F_LCCharter'!AL59+'5C1E_LFNO'!AL59+'5C1D_NOMMA'!AL59+'5C1AE_NobleMinds'!AL59+'5C1J_JCFAEast'!AL59+'5C1Q_Advantage'!AL59+'5C1AF_JCFA-Laf'!AL59+'5C1W_Willow'!AL59+'5C1Z_LincolnPrep'!AL59+'5C1R_Iberville'!AL59+'5C1N_Delta'!AL59+'5C1S_LCColPrep'!AL59+'5C1T_Northeast'!AL59+'5C1U_AcadianaRen'!AL59+'5C1I_LAKey'!AL59+'5C1V_LafRen'!AL59+'5C1O_Impact'!AL59+'5C2_LAVCA'!AM59+'5C1H_Southwest'!AL59+'5C1G_JSClark'!AL59+'5C1Y_GEOPrep'!AL59+'5C1AI_Harmony'!AL59+'5C1AJ_Athlos'!AL59+'5C1AG_Collegiate'!AL59+'5C1M_GEOMidCity'!AL59+'5C1AK_NxtGen'!AL59+'5C1AL_RedRiver'!AL59+'5C1AM_Williams'!AL59+'5C1AN_StLandry'!AL59</f>
        <v>985415</v>
      </c>
      <c r="AN59" s="227">
        <f>'5C1B_DArbonne'!AM59+'5C1A_Madison'!AM59+'5C1C_IntlHigh'!AM59+'5C3_UnvView'!AN59+'5C1F_LCCharter'!AM59+'5C1E_LFNO'!AM59+'5C1D_NOMMA'!AM59+'5C1AE_NobleMinds'!AM59+'5C1J_JCFAEast'!AM59+'5C1Q_Advantage'!AM59+'5C1AF_JCFA-Laf'!AM59+'5C1W_Willow'!AM59+'5C1Z_LincolnPrep'!AM59+'5C1R_Iberville'!AM59+'5C1N_Delta'!AM59+'5C1S_LCColPrep'!AM59+'5C1T_Northeast'!AM59+'5C1U_AcadianaRen'!AM59+'5C1I_LAKey'!AM59+'5C1V_LafRen'!AM59+'5C1O_Impact'!AM59+'5C2_LAVCA'!AN59+'5C1H_Southwest'!AM59+'5C1G_JSClark'!AM59+'5C1Y_GEOPrep'!AM59+'5C1AI_Harmony'!AM59+'5C1AJ_Athlos'!AM59+'5C1AG_Collegiate'!AM59+'5C1M_GEOMidCity'!AM59+'5C1AK_NxtGen'!AM59+'5C1AL_RedRiver'!AM59+'5C1AM_Williams'!AM59+'5C1AN_StLandry'!AM59</f>
        <v>-2402</v>
      </c>
      <c r="AO59" s="224">
        <f>'5C1B_DArbonne'!AN59+'5C1A_Madison'!AN59+'5C1C_IntlHigh'!AN59+'5C3_UnvView'!AO59+'5C1F_LCCharter'!AN59+'5C1E_LFNO'!AN59+'5C1D_NOMMA'!AN59+'5C1AE_NobleMinds'!AN59+'5C1J_JCFAEast'!AN59+'5C1Q_Advantage'!AN59+'5C1AF_JCFA-Laf'!AN59+'5C1W_Willow'!AN59+'5C1Z_LincolnPrep'!AN59+'5C1R_Iberville'!AN59+'5C1N_Delta'!AN59+'5C1S_LCColPrep'!AN59+'5C1T_Northeast'!AN59+'5C1U_AcadianaRen'!AN59+'5C1I_LAKey'!AN59+'5C1V_LafRen'!AN59+'5C1O_Impact'!AN59+'5C2_LAVCA'!AO59+'5C1H_Southwest'!AN59+'5C1G_JSClark'!AN59+'5C1Y_GEOPrep'!AN59+'5C1AI_Harmony'!AN59+'5C1AJ_Athlos'!AN59+'5C1AG_Collegiate'!AN59+'5C1M_GEOMidCity'!AN59+'5C1AK_NxtGen'!AN59+'5C1AL_RedRiver'!AN59+'5C1AM_Williams'!AN59+'5C1AN_StLandry'!AN59</f>
        <v>0</v>
      </c>
      <c r="AP59" s="225">
        <f>'5C1B_DArbonne'!AO59+'5C1A_Madison'!AO59+'5C1C_IntlHigh'!AO59+'5C3_UnvView'!AP59+'5C1F_LCCharter'!AO59+'5C1E_LFNO'!AO59+'5C1D_NOMMA'!AO59+'5C1AE_NobleMinds'!AO59+'5C1J_JCFAEast'!AO59+'5C1Q_Advantage'!AO59+'5C1AF_JCFA-Laf'!AO59+'5C1W_Willow'!AO59+'5C1Z_LincolnPrep'!AO59+'5C1R_Iberville'!AO59+'5C1N_Delta'!AO59+'5C1S_LCColPrep'!AO59+'5C1T_Northeast'!AO59+'5C1U_AcadianaRen'!AO59+'5C1I_LAKey'!AO59+'5C1V_LafRen'!AO59+'5C1O_Impact'!AO59+'5C2_LAVCA'!AP59+'5C1H_Southwest'!AO59+'5C1G_JSClark'!AO59+'5C1Y_GEOPrep'!AO59+'5C1AI_Harmony'!AO59+'5C1AJ_Athlos'!AO59+'5C1AG_Collegiate'!AO59+'5C1M_GEOMidCity'!AO59+'5C1AK_NxtGen'!AO59+'5C1AL_RedRiver'!AO59+'5C1AM_Williams'!AO59+'5C1AN_StLandry'!AO59</f>
        <v>0</v>
      </c>
      <c r="AQ59" s="224">
        <f>'5C1B_DArbonne'!AP59+'5C1A_Madison'!AP59+'5C1C_IntlHigh'!AP59+'5C3_UnvView'!AQ59+'5C1F_LCCharter'!AP59+'5C1E_LFNO'!AP59+'5C1D_NOMMA'!AP59+'5C1AE_NobleMinds'!AP59+'5C1J_JCFAEast'!AP59+'5C1Q_Advantage'!AP59+'5C1AF_JCFA-Laf'!AP59+'5C1W_Willow'!AP59+'5C1Z_LincolnPrep'!AP59+'5C1R_Iberville'!AP59+'5C1N_Delta'!AP59+'5C1S_LCColPrep'!AP59+'5C1T_Northeast'!AP59+'5C1U_AcadianaRen'!AP59+'5C1I_LAKey'!AP59+'5C1V_LafRen'!AP59+'5C1O_Impact'!AP59+'5C2_LAVCA'!AQ59+'5C1H_Southwest'!AP59+'5C1G_JSClark'!AP59+'5C1Y_GEOPrep'!AP59+'5C1AI_Harmony'!AP59+'5C1AJ_Athlos'!AP59+'5C1AG_Collegiate'!AP59+'5C1M_GEOMidCity'!AP59+'5C1AK_NxtGen'!AP59+'5C1AL_RedRiver'!AP59+'5C1AM_Williams'!AP59+'5C1AN_StLandry'!AP59</f>
        <v>958548</v>
      </c>
      <c r="AR59" s="225">
        <f>'5C1B_DArbonne'!AQ59+'5C1A_Madison'!AQ59+'5C1C_IntlHigh'!AQ59+'5C3_UnvView'!AR59+'5C1F_LCCharter'!AQ59+'5C1E_LFNO'!AQ59+'5C1D_NOMMA'!AQ59+'5C1AE_NobleMinds'!AQ59+'5C1J_JCFAEast'!AQ59+'5C1Q_Advantage'!AQ59+'5C1AF_JCFA-Laf'!AQ59+'5C1W_Willow'!AQ59+'5C1Z_LincolnPrep'!AQ59+'5C1R_Iberville'!AQ59+'5C1N_Delta'!AQ59+'5C1S_LCColPrep'!AQ59+'5C1T_Northeast'!AQ59+'5C1U_AcadianaRen'!AQ59+'5C1I_LAKey'!AQ59+'5C1V_LafRen'!AQ59+'5C1O_Impact'!AQ59+'5C2_LAVCA'!AR59+'5C1H_Southwest'!AQ59+'5C1G_JSClark'!AQ59+'5C1Y_GEOPrep'!AQ59+'5C1AI_Harmony'!AQ59+'5C1AJ_Athlos'!AQ59+'5C1AG_Collegiate'!AQ59+'5C1M_GEOMidCity'!AQ59+'5C1AK_NxtGen'!AQ59+'5C1AL_RedRiver'!AQ59+'5C1AM_Williams'!AQ59+'5C1AN_StLandry'!AQ59</f>
        <v>0</v>
      </c>
      <c r="AS59" s="225">
        <f>'5C1B_DArbonne'!AR59+'5C1A_Madison'!AR59+'5C1C_IntlHigh'!AR59+'5C3_UnvView'!AS59+'5C1F_LCCharter'!AR59+'5C1E_LFNO'!AR59+'5C1D_NOMMA'!AR59+'5C1AE_NobleMinds'!AR59+'5C1J_JCFAEast'!AR59+'5C1Q_Advantage'!AR59+'5C1AF_JCFA-Laf'!AR59+'5C1W_Willow'!AR59+'5C1Z_LincolnPrep'!AR59+'5C1R_Iberville'!AR59+'5C1N_Delta'!AR59+'5C1S_LCColPrep'!AR59+'5C1T_Northeast'!AR59+'5C1U_AcadianaRen'!AR59+'5C1I_LAKey'!AR59+'5C1V_LafRen'!AR59+'5C1O_Impact'!AR59+'5C2_LAVCA'!AS59+'5C1H_Southwest'!AR59+'5C1G_JSClark'!AR59+'5C1Y_GEOPrep'!AR59+'5C1AI_Harmony'!AR59+'5C1AJ_Athlos'!AR59+'5C1AG_Collegiate'!AR59+'5C1M_GEOMidCity'!AR59+'5C1AK_NxtGen'!AR59+'5C1AL_RedRiver'!AR59+'5C1AM_Williams'!AR59+'5C1AN_StLandry'!AR59</f>
        <v>0</v>
      </c>
      <c r="AT59" s="224">
        <f>'5C1B_DArbonne'!AS59+'5C1A_Madison'!AS59+'5C1C_IntlHigh'!AS59+'5C3_UnvView'!AT59+'5C1F_LCCharter'!AS59+'5C1E_LFNO'!AS59+'5C1D_NOMMA'!AS59+'5C1AE_NobleMinds'!AS59+'5C1J_JCFAEast'!AS59+'5C1Q_Advantage'!AS59+'5C1AF_JCFA-Laf'!AS59+'5C1W_Willow'!AS59+'5C1Z_LincolnPrep'!AS59+'5C1R_Iberville'!AS59+'5C1N_Delta'!AS59+'5C1S_LCColPrep'!AS59+'5C1T_Northeast'!AS59+'5C1U_AcadianaRen'!AS59+'5C1I_LAKey'!AS59+'5C1V_LafRen'!AS59+'5C1O_Impact'!AS59+'5C2_LAVCA'!AT59+'5C1H_Southwest'!AS59+'5C1G_JSClark'!AS59+'5C1Y_GEOPrep'!AS59+'5C1AI_Harmony'!AS59+'5C1AJ_Athlos'!AS59+'5C1AG_Collegiate'!AS59+'5C1M_GEOMidCity'!AS59+'5C1AK_NxtGen'!AS59+'5C1AL_RedRiver'!AS59+'5C1AM_Williams'!AS59+'5C1AN_StLandry'!AS59</f>
        <v>102074</v>
      </c>
      <c r="AU59" s="802">
        <f t="shared" si="2"/>
        <v>958548</v>
      </c>
      <c r="AV59" s="803">
        <f t="shared" si="3"/>
        <v>102074</v>
      </c>
      <c r="AW59" s="217">
        <f>'5C1B_DArbonne'!AV59+'5C1A_Madison'!AV59+'5C1C_IntlHigh'!AV59+'5C3_UnvView'!AW59+'5C1F_LCCharter'!AV59+'5C1E_LFNO'!AV59+'5C1D_NOMMA'!AV59+'5C1AE_NobleMinds'!AV59+'5C1J_JCFAEast'!AV59+'5C1Q_Advantage'!AV59+'5C1AF_JCFA-Laf'!AV59+'5C1W_Willow'!AV59+'5C1Z_LincolnPrep'!AV59+'5C1R_Iberville'!AV59+'5C1N_Delta'!AV59+'5C1S_LCColPrep'!AV59+'5C1T_Northeast'!AV59+'5C1U_AcadianaRen'!AV59+'5C1I_LAKey'!AV59+'5C1V_LafRen'!AV59+'5C1O_Impact'!AV59+'5C2_LAVCA'!AW59+'5C1H_Southwest'!AV59+'5C1G_JSClark'!AV59+'5C1Y_GEOPrep'!AV59+'5C1AI_Harmony'!AV59+'5C1AJ_Athlos'!AV59+'5C1AG_Collegiate'!AV59+'5C1M_GEOMidCity'!AV59+'5C1AK_NxtGen'!AV59+'5C1AL_RedRiver'!AV59+'5C1AM_Williams'!AV59+'5C1AN_StLandry'!AV59</f>
        <v>2463</v>
      </c>
      <c r="AX59" s="217"/>
      <c r="AY59" s="217">
        <f t="shared" si="4"/>
        <v>2463</v>
      </c>
    </row>
    <row r="60" spans="1:51" ht="16.149999999999999" customHeight="1" x14ac:dyDescent="0.2">
      <c r="A60" s="421">
        <v>54</v>
      </c>
      <c r="B60" s="214" t="s">
        <v>57</v>
      </c>
      <c r="C60" s="215">
        <f>'5C1B_DArbonne'!C60+'5C1A_Madison'!C60+'5C1C_IntlHigh'!C60+'5C3_UnvView'!C60+'5C1F_LCCharter'!C60+'5C1E_LFNO'!C60+'5C1D_NOMMA'!C60+'5C1AE_NobleMinds'!C60+'5C1J_JCFAEast'!C60+'5C1Q_Advantage'!C60+'5C1AF_JCFA-Laf'!C60+'5C1W_Willow'!C60+'5C1Z_LincolnPrep'!C60+'5C1R_Iberville'!C60+'5C1N_Delta'!C60+'5C1S_LCColPrep'!C60+'5C1T_Northeast'!C60+'5C1U_AcadianaRen'!C60+'5C1I_LAKey'!C60+'5C1V_LafRen'!C60+'5C1O_Impact'!C60+'5C2_LAVCA'!C60+'5C1H_Southwest'!C60+'5C1G_JSClark'!C60+'5C1Y_GEOPrep'!C60+'5C1AI_Harmony'!C60+'5C1AJ_Athlos'!C60+'5C1AG_Collegiate'!C60+'5C1M_GEOMidCity'!C60+'5C1AK_NxtGen'!C60+'5C1AL_RedRiver'!C60+'5C1AM_Williams'!C60+'5C1AN_StLandry'!C60</f>
        <v>0</v>
      </c>
      <c r="D60" s="216">
        <f>'9_Per Pupil Summary'!H59</f>
        <v>4127.5594830401496</v>
      </c>
      <c r="E60" s="217">
        <f>'5C1B_DArbonne'!E60+'5C1A_Madison'!E60+'5C1C_IntlHigh'!E60+'5C3_UnvView'!E60+'5C1F_LCCharter'!E60+'5C1E_LFNO'!E60+'5C1D_NOMMA'!E60+'5C1AE_NobleMinds'!E60+'5C1J_JCFAEast'!E60+'5C1Q_Advantage'!E60+'5C1AF_JCFA-Laf'!E60+'5C1W_Willow'!E60+'5C1Z_LincolnPrep'!E60+'5C1R_Iberville'!E60+'5C1N_Delta'!E60+'5C1S_LCColPrep'!E60+'5C1T_Northeast'!E60+'5C1U_AcadianaRen'!E60+'5C1I_LAKey'!E60+'5C1V_LafRen'!E60+'5C1O_Impact'!E60+'5C2_LAVCA'!E60+'5C1H_Southwest'!E60+'5C1G_JSClark'!E60+'5C1Y_GEOPrep'!E60+'5C1AI_Harmony'!E60+'5C1AJ_Athlos'!E60+'5C1AG_Collegiate'!E60+'5C1M_GEOMidCity'!E60+'5C1AK_NxtGen'!E60+'5C1AL_RedRiver'!E60+'5C1AM_Williams'!E60+'5C1AN_StLandry'!E60</f>
        <v>0</v>
      </c>
      <c r="F60" s="218">
        <f>'5C1B_DArbonne'!F60+'5C1A_Madison'!F60+'5C1C_IntlHigh'!F60+'5C3_UnvView'!F60+'5C1F_LCCharter'!F60+'5C1E_LFNO'!F60+'5C1D_NOMMA'!F60+'5C1AE_NobleMinds'!F60+'5C1J_JCFAEast'!F60+'5C1Q_Advantage'!F60+'5C1AF_JCFA-Laf'!F60+'5C1W_Willow'!F60+'5C1Z_LincolnPrep'!F60+'5C1R_Iberville'!F60+'5C1N_Delta'!F60+'5C1S_LCColPrep'!F60+'5C1T_Northeast'!F60+'5C1U_AcadianaRen'!F60+'5C1I_LAKey'!F60+'5C1V_LafRen'!F60+'5C1O_Impact'!F60+'5C2_LAVCA'!F60+'5C1H_Southwest'!F60+'5C1G_JSClark'!F60+'5C1Y_GEOPrep'!F60+'5C1AI_Harmony'!F60+'5C1AJ_Athlos'!F60+'5C1AG_Collegiate'!F60+'5C1M_GEOMidCity'!F60+'5C1AK_NxtGen'!F60+'5C1AL_RedRiver'!F60+'5C1AM_Williams'!F60+'5C1AN_StLandry'!F60</f>
        <v>0</v>
      </c>
      <c r="G60" s="216">
        <f>'9_Per Pupil Summary'!I59</f>
        <v>514.0854758469967</v>
      </c>
      <c r="H60" s="217">
        <f>'5C1B_DArbonne'!H60+'5C1A_Madison'!H60+'5C1C_IntlHigh'!H60+'5C3_UnvView'!H60+'5C1F_LCCharter'!H60+'5C1E_LFNO'!H60+'5C1D_NOMMA'!H60+'5C1AE_NobleMinds'!H60+'5C1J_JCFAEast'!H60+'5C1Q_Advantage'!H60+'5C1AF_JCFA-Laf'!H60+'5C1W_Willow'!H60+'5C1Z_LincolnPrep'!H60+'5C1R_Iberville'!H60+'5C1N_Delta'!H60+'5C1S_LCColPrep'!H60+'5C1T_Northeast'!H60+'5C1U_AcadianaRen'!H60+'5C1I_LAKey'!H60+'5C1V_LafRen'!H60+'5C1O_Impact'!H60+'5C2_LAVCA'!H60+'5C1H_Southwest'!H60+'5C1G_JSClark'!H60+'5C1Y_GEOPrep'!H60+'5C1AI_Harmony'!H60+'5C1AJ_Athlos'!H60+'5C1AG_Collegiate'!H60+'5C1M_GEOMidCity'!H60+'5C1AK_NxtGen'!H60+'5C1AL_RedRiver'!H60+'5C1AM_Williams'!H60+'5C1AN_StLandry'!H60</f>
        <v>0</v>
      </c>
      <c r="I60" s="218">
        <f>'5C1B_DArbonne'!I60+'5C1A_Madison'!I60+'5C1C_IntlHigh'!I60+'5C3_UnvView'!I60+'5C1F_LCCharter'!I60+'5C1E_LFNO'!I60+'5C1D_NOMMA'!I60+'5C1AE_NobleMinds'!I60+'5C1J_JCFAEast'!I60+'5C1Q_Advantage'!I60+'5C1AF_JCFA-Laf'!I60+'5C1W_Willow'!I60+'5C1Z_LincolnPrep'!I60+'5C1R_Iberville'!I60+'5C1N_Delta'!I60+'5C1S_LCColPrep'!I60+'5C1T_Northeast'!I60+'5C1U_AcadianaRen'!I60+'5C1I_LAKey'!I60+'5C1V_LafRen'!I60+'5C1O_Impact'!I60+'5C2_LAVCA'!I60+'5C1H_Southwest'!I60+'5C1G_JSClark'!I60+'5C1Y_GEOPrep'!I60+'5C1AI_Harmony'!I60+'5C1AJ_Athlos'!I60+'5C1AG_Collegiate'!I60+'5C1M_GEOMidCity'!I60+'5C1AK_NxtGen'!I60+'5C1AL_RedRiver'!I60+'5C1AM_Williams'!I60+'5C1AN_StLandry'!I60</f>
        <v>0</v>
      </c>
      <c r="J60" s="216">
        <f>'9_Per Pupil Summary'!J59</f>
        <v>140.20512977645362</v>
      </c>
      <c r="K60" s="217">
        <f>'5C1B_DArbonne'!K60+'5C1A_Madison'!K60+'5C1C_IntlHigh'!K60+'5C3_UnvView'!K60+'5C1F_LCCharter'!K60+'5C1E_LFNO'!K60+'5C1D_NOMMA'!K60+'5C1AE_NobleMinds'!K60+'5C1J_JCFAEast'!K60+'5C1Q_Advantage'!K60+'5C1AF_JCFA-Laf'!K60+'5C1W_Willow'!K60+'5C1Z_LincolnPrep'!K60+'5C1R_Iberville'!K60+'5C1N_Delta'!K60+'5C1S_LCColPrep'!K60+'5C1T_Northeast'!K60+'5C1U_AcadianaRen'!K60+'5C1I_LAKey'!K60+'5C1V_LafRen'!K60+'5C1O_Impact'!K60+'5C2_LAVCA'!K60+'5C1H_Southwest'!K60+'5C1G_JSClark'!K60+'5C1Y_GEOPrep'!K60+'5C1AI_Harmony'!K60+'5C1AJ_Athlos'!K60+'5C1AG_Collegiate'!K60+'5C1M_GEOMidCity'!K60+'5C1AK_NxtGen'!K60+'5C1AL_RedRiver'!K60+'5C1AM_Williams'!K60+'5C1AN_StLandry'!K60</f>
        <v>0</v>
      </c>
      <c r="L60" s="218">
        <f>'5C1B_DArbonne'!L60+'5C1A_Madison'!L60+'5C1C_IntlHigh'!L60+'5C3_UnvView'!L60+'5C1F_LCCharter'!L60+'5C1E_LFNO'!L60+'5C1D_NOMMA'!L60+'5C1AE_NobleMinds'!L60+'5C1J_JCFAEast'!L60+'5C1Q_Advantage'!L60+'5C1AF_JCFA-Laf'!L60+'5C1W_Willow'!L60+'5C1Z_LincolnPrep'!L60+'5C1R_Iberville'!L60+'5C1N_Delta'!L60+'5C1S_LCColPrep'!L60+'5C1T_Northeast'!L60+'5C1U_AcadianaRen'!L60+'5C1I_LAKey'!L60+'5C1V_LafRen'!L60+'5C1O_Impact'!L60+'5C2_LAVCA'!L60+'5C1H_Southwest'!L60+'5C1G_JSClark'!L60+'5C1Y_GEOPrep'!L60+'5C1AI_Harmony'!L60+'5C1AJ_Athlos'!L60+'5C1AG_Collegiate'!L60+'5C1M_GEOMidCity'!L60+'5C1AK_NxtGen'!L60+'5C1AL_RedRiver'!L60+'5C1AM_Williams'!L60+'5C1AN_StLandry'!L60</f>
        <v>0</v>
      </c>
      <c r="M60" s="216">
        <f>'9_Per Pupil Summary'!K59</f>
        <v>3505.1282444113417</v>
      </c>
      <c r="N60" s="217">
        <f>'5C1B_DArbonne'!N60+'5C1A_Madison'!N60+'5C1C_IntlHigh'!N60+'5C3_UnvView'!N60+'5C1F_LCCharter'!N60+'5C1E_LFNO'!N60+'5C1D_NOMMA'!N60+'5C1AE_NobleMinds'!N60+'5C1J_JCFAEast'!N60+'5C1Q_Advantage'!N60+'5C1AF_JCFA-Laf'!N60+'5C1W_Willow'!N60+'5C1Z_LincolnPrep'!N60+'5C1R_Iberville'!N60+'5C1N_Delta'!N60+'5C1S_LCColPrep'!N60+'5C1T_Northeast'!N60+'5C1U_AcadianaRen'!N60+'5C1I_LAKey'!N60+'5C1V_LafRen'!N60+'5C1O_Impact'!N60+'5C2_LAVCA'!N60+'5C1H_Southwest'!N60+'5C1G_JSClark'!N60+'5C1Y_GEOPrep'!N60+'5C1AI_Harmony'!N60+'5C1AJ_Athlos'!N60+'5C1AG_Collegiate'!N60+'5C1M_GEOMidCity'!N60+'5C1AK_NxtGen'!N60+'5C1AL_RedRiver'!N60+'5C1AM_Williams'!N60+'5C1AN_StLandry'!N60</f>
        <v>0</v>
      </c>
      <c r="O60" s="218">
        <f>'5C1B_DArbonne'!O60+'5C1A_Madison'!O60+'5C1C_IntlHigh'!O60+'5C3_UnvView'!O60+'5C1F_LCCharter'!O60+'5C1E_LFNO'!O60+'5C1D_NOMMA'!O60+'5C1AE_NobleMinds'!O60+'5C1J_JCFAEast'!O60+'5C1Q_Advantage'!O60+'5C1AF_JCFA-Laf'!O60+'5C1W_Willow'!O60+'5C1Z_LincolnPrep'!O60+'5C1R_Iberville'!O60+'5C1N_Delta'!O60+'5C1S_LCColPrep'!O60+'5C1T_Northeast'!O60+'5C1U_AcadianaRen'!O60+'5C1I_LAKey'!O60+'5C1V_LafRen'!O60+'5C1O_Impact'!O60+'5C2_LAVCA'!O60+'5C1H_Southwest'!O60+'5C1G_JSClark'!O60+'5C1Y_GEOPrep'!O60+'5C1AI_Harmony'!O60+'5C1AJ_Athlos'!O60+'5C1AG_Collegiate'!O60+'5C1M_GEOMidCity'!O60+'5C1AK_NxtGen'!O60+'5C1AL_RedRiver'!O60+'5C1AM_Williams'!O60+'5C1AN_StLandry'!O60</f>
        <v>0</v>
      </c>
      <c r="P60" s="216">
        <f>'9_Per Pupil Summary'!L59</f>
        <v>1402.0512977645365</v>
      </c>
      <c r="Q60" s="217">
        <f>'5C1B_DArbonne'!Q60+'5C1A_Madison'!Q60+'5C1C_IntlHigh'!Q60+'5C3_UnvView'!Q60+'5C1F_LCCharter'!Q60+'5C1E_LFNO'!Q60+'5C1D_NOMMA'!Q60+'5C1AE_NobleMinds'!Q60+'5C1J_JCFAEast'!Q60+'5C1Q_Advantage'!Q60+'5C1AF_JCFA-Laf'!Q60+'5C1W_Willow'!Q60+'5C1Z_LincolnPrep'!Q60+'5C1R_Iberville'!Q60+'5C1N_Delta'!Q60+'5C1S_LCColPrep'!Q60+'5C1T_Northeast'!Q60+'5C1U_AcadianaRen'!Q60+'5C1I_LAKey'!Q60+'5C1V_LafRen'!Q60+'5C1O_Impact'!Q60+'5C2_LAVCA'!Q60+'5C1H_Southwest'!Q60+'5C1G_JSClark'!Q60+'5C1Y_GEOPrep'!Q60+'5C1AI_Harmony'!Q60+'5C1AJ_Athlos'!Q60+'5C1AG_Collegiate'!Q60+'5C1M_GEOMidCity'!Q60+'5C1AK_NxtGen'!Q60+'5C1AL_RedRiver'!Q60+'5C1AM_Williams'!Q60+'5C1AN_StLandry'!Q60</f>
        <v>0</v>
      </c>
      <c r="R60" s="219">
        <f>'5C1B_DArbonne'!R60+'5C1A_Madison'!R60+'5C1C_IntlHigh'!R60+'5C3_UnvView'!R60+'5C1F_LCCharter'!R60+'5C1E_LFNO'!R60+'5C1D_NOMMA'!R60+'5C1AE_NobleMinds'!R60+'5C1J_JCFAEast'!R60+'5C1Q_Advantage'!R60+'5C1AF_JCFA-Laf'!R60+'5C1W_Willow'!R60+'5C1Z_LincolnPrep'!R60+'5C1R_Iberville'!R60+'5C1N_Delta'!R60+'5C1S_LCColPrep'!R60+'5C1T_Northeast'!R60+'5C1U_AcadianaRen'!R60+'5C1I_LAKey'!R60+'5C1V_LafRen'!R60+'5C1O_Impact'!R60+'5C2_LAVCA'!R60+'5C1H_Southwest'!R60+'5C1G_JSClark'!R60+'5C1Y_GEOPrep'!R60+'5C1AI_Harmony'!R60+'5C1AJ_Athlos'!R60+'5C1AG_Collegiate'!R60+'5C1M_GEOMidCity'!R60+'5C1AK_NxtGen'!R60+'5C1AL_RedRiver'!R60+'5C1AM_Williams'!R60+'5C1AN_StLandry'!R60</f>
        <v>323921</v>
      </c>
      <c r="S60" s="884">
        <f>'5C3_UnvView'!S60+'5C2_LAVCA'!S60</f>
        <v>4141</v>
      </c>
      <c r="T60" s="216">
        <f>'5C1B_DArbonne'!S60+'5C1A_Madison'!S60+'5C1C_IntlHigh'!S60+'5C3_UnvView'!T60+'5C1F_LCCharter'!S60+'5C1E_LFNO'!S60+'5C1D_NOMMA'!S60+'5C1AE_NobleMinds'!S60+'5C1J_JCFAEast'!S60+'5C1Q_Advantage'!S60+'5C1AF_JCFA-Laf'!S60+'5C1W_Willow'!S60+'5C1Z_LincolnPrep'!S60+'5C1R_Iberville'!S60+'5C1N_Delta'!S60+'5C1S_LCColPrep'!S60+'5C1T_Northeast'!S60+'5C1U_AcadianaRen'!S60+'5C1I_LAKey'!S60+'5C1V_LafRen'!S60+'5C1O_Impact'!S60+'5C2_LAVCA'!T60+'5C1H_Southwest'!S60+'5C1G_JSClark'!S60+'5C1Y_GEOPrep'!S60+'5C1AI_Harmony'!S60+'5C1AJ_Athlos'!S60+'5C1AG_Collegiate'!S60+'5C1M_GEOMidCity'!S60+'5C1AK_NxtGen'!S60+'5C1AL_RedRiver'!S60+'5C1AM_Williams'!S60+'5C1AN_StLandry'!S60</f>
        <v>-8354</v>
      </c>
      <c r="U60" s="216">
        <f>'5C1B_DArbonne'!T60+'5C1A_Madison'!T60+'5C1C_IntlHigh'!T60+'5C3_UnvView'!U60+'5C1F_LCCharter'!T60+'5C1E_LFNO'!T60+'5C1D_NOMMA'!T60+'5C1AE_NobleMinds'!T60+'5C1J_JCFAEast'!T60+'5C1Q_Advantage'!T60+'5C1AF_JCFA-Laf'!T60+'5C1W_Willow'!T60+'5C1Z_LincolnPrep'!T60+'5C1R_Iberville'!T60+'5C1N_Delta'!T60+'5C1S_LCColPrep'!T60+'5C1T_Northeast'!T60+'5C1U_AcadianaRen'!T60+'5C1I_LAKey'!T60+'5C1V_LafRen'!T60+'5C1O_Impact'!T60+'5C2_LAVCA'!U60+'5C1H_Southwest'!T60+'5C1G_JSClark'!T60+'5C1Y_GEOPrep'!T60+'5C1AI_Harmony'!T60+'5C1AJ_Athlos'!T60+'5C1AG_Collegiate'!T60+'5C1M_GEOMidCity'!T60+'5C1AK_NxtGen'!T60+'5C1AL_RedRiver'!T60+'5C1AM_Williams'!T60+'5C1AN_StLandry'!T60</f>
        <v>0</v>
      </c>
      <c r="V60" s="220">
        <f>'5C1B_DArbonne'!U60+'5C1A_Madison'!U60+'5C1C_IntlHigh'!U60+'5C3_UnvView'!V60+'5C1F_LCCharter'!U60+'5C1E_LFNO'!U60+'5C1D_NOMMA'!U60+'5C1AE_NobleMinds'!U60+'5C1J_JCFAEast'!U60+'5C1Q_Advantage'!U60+'5C1AF_JCFA-Laf'!U60+'5C1W_Willow'!U60+'5C1Z_LincolnPrep'!U60+'5C1R_Iberville'!U60+'5C1N_Delta'!U60+'5C1S_LCColPrep'!U60+'5C1T_Northeast'!U60+'5C1U_AcadianaRen'!U60+'5C1I_LAKey'!U60+'5C1V_LafRen'!U60+'5C1O_Impact'!U60+'5C2_LAVCA'!V60+'5C1H_Southwest'!U60+'5C1G_JSClark'!U60+'5C1Y_GEOPrep'!U60+'5C1AI_Harmony'!U60+'5C1AJ_Athlos'!U60+'5C1AG_Collegiate'!U60+'5C1M_GEOMidCity'!U60+'5C1AK_NxtGen'!U60+'5C1AL_RedRiver'!U60+'5C1AM_Williams'!U60+'5C1AN_StLandry'!U60</f>
        <v>0</v>
      </c>
      <c r="W60" s="219">
        <f>'5C1B_DArbonne'!V60+'5C1A_Madison'!V60+'5C1C_IntlHigh'!V60+'5C3_UnvView'!W60+'5C1F_LCCharter'!V60+'5C1E_LFNO'!V60+'5C1D_NOMMA'!V60+'5C1AE_NobleMinds'!V60+'5C1J_JCFAEast'!V60+'5C1Q_Advantage'!V60+'5C1AF_JCFA-Laf'!V60+'5C1W_Willow'!V60+'5C1Z_LincolnPrep'!V60+'5C1R_Iberville'!V60+'5C1N_Delta'!V60+'5C1S_LCColPrep'!V60+'5C1T_Northeast'!V60+'5C1U_AcadianaRen'!V60+'5C1I_LAKey'!V60+'5C1V_LafRen'!V60+'5C1O_Impact'!V60+'5C2_LAVCA'!W60+'5C1H_Southwest'!V60+'5C1G_JSClark'!V60+'5C1Y_GEOPrep'!V60+'5C1AI_Harmony'!V60+'5C1AJ_Athlos'!V60+'5C1AG_Collegiate'!V60+'5C1M_GEOMidCity'!V60+'5C1AK_NxtGen'!V60+'5C1AL_RedRiver'!V60+'5C1AM_Williams'!V60+'5C1AN_StLandry'!V60</f>
        <v>0</v>
      </c>
      <c r="X60" s="217">
        <f>'5C1B_DArbonne'!W60+'5C1A_Madison'!W60+'5C1C_IntlHigh'!W60+'5C3_UnvView'!X60+'5C1F_LCCharter'!W60+'5C1E_LFNO'!W60+'5C1D_NOMMA'!W60+'5C1AE_NobleMinds'!W60+'5C1J_JCFAEast'!W60+'5C1Q_Advantage'!W60+'5C1AF_JCFA-Laf'!W60+'5C1W_Willow'!W60+'5C1Z_LincolnPrep'!W60+'5C1R_Iberville'!W60+'5C1N_Delta'!W60+'5C1S_LCColPrep'!W60+'5C1T_Northeast'!W60+'5C1U_AcadianaRen'!W60+'5C1I_LAKey'!W60+'5C1V_LafRen'!W60+'5C1O_Impact'!W60+'5C2_LAVCA'!X60+'5C1H_Southwest'!W60+'5C1G_JSClark'!W60+'5C1Y_GEOPrep'!W60+'5C1AI_Harmony'!W60+'5C1AJ_Athlos'!W60+'5C1AG_Collegiate'!W60+'5C1M_GEOMidCity'!W60+'5C1AK_NxtGen'!W60+'5C1AL_RedRiver'!W60+'5C1AM_Williams'!W60+'5C1AN_StLandry'!W60</f>
        <v>0</v>
      </c>
      <c r="Y60" s="219">
        <f>'5C1B_DArbonne'!X60+'5C1A_Madison'!X60+'5C1C_IntlHigh'!X60+'5C3_UnvView'!Y60+'5C1F_LCCharter'!X60+'5C1E_LFNO'!X60+'5C1D_NOMMA'!X60+'5C1AE_NobleMinds'!X60+'5C1J_JCFAEast'!X60+'5C1Q_Advantage'!X60+'5C1AF_JCFA-Laf'!X60+'5C1W_Willow'!X60+'5C1Z_LincolnPrep'!X60+'5C1R_Iberville'!X60+'5C1N_Delta'!X60+'5C1S_LCColPrep'!X60+'5C1T_Northeast'!X60+'5C1U_AcadianaRen'!X60+'5C1I_LAKey'!X60+'5C1V_LafRen'!X60+'5C1O_Impact'!X60+'5C2_LAVCA'!Y60+'5C1H_Southwest'!X60+'5C1G_JSClark'!X60+'5C1Y_GEOPrep'!X60+'5C1AI_Harmony'!X60+'5C1AJ_Athlos'!X60+'5C1AG_Collegiate'!X60+'5C1M_GEOMidCity'!X60+'5C1AK_NxtGen'!X60+'5C1AL_RedRiver'!X60+'5C1AM_Williams'!X60+'5C1AN_StLandry'!X60</f>
        <v>0</v>
      </c>
      <c r="Z60" s="216">
        <f>'5C1B_DArbonne'!Y60+'5C1A_Madison'!Y60+'5C1C_IntlHigh'!Y60+'5C3_UnvView'!Z60+'5C1F_LCCharter'!Y60+'5C1E_LFNO'!Y60+'5C1D_NOMMA'!Y60+'5C1AE_NobleMinds'!Y60+'5C1J_JCFAEast'!Y60+'5C1Q_Advantage'!Y60+'5C1AF_JCFA-Laf'!Y60+'5C1W_Willow'!Y60+'5C1Z_LincolnPrep'!Y60+'5C1R_Iberville'!Y60+'5C1N_Delta'!Y60+'5C1S_LCColPrep'!Y60+'5C1T_Northeast'!Y60+'5C1U_AcadianaRen'!Y60+'5C1I_LAKey'!Y60+'5C1V_LafRen'!Y60+'5C1O_Impact'!Y60+'5C2_LAVCA'!Z60+'5C1H_Southwest'!Y60+'5C1G_JSClark'!Y60+'5C1Y_GEOPrep'!Y60+'5C1AI_Harmony'!Y60+'5C1AJ_Athlos'!Y60+'5C1AG_Collegiate'!Y60+'5C1M_GEOMidCity'!Y60+'5C1AK_NxtGen'!Y60+'5C1AL_RedRiver'!Y60+'5C1AM_Williams'!Y60+'5C1AN_StLandry'!Y60</f>
        <v>0</v>
      </c>
      <c r="AA60" s="219">
        <f>'5C1B_DArbonne'!Z60+'5C1A_Madison'!Z60+'5C1C_IntlHigh'!Z60+'5C3_UnvView'!AA60+'5C1F_LCCharter'!Z60+'5C1E_LFNO'!Z60+'5C1D_NOMMA'!Z60+'5C1AE_NobleMinds'!Z60+'5C1J_JCFAEast'!Z60+'5C1Q_Advantage'!Z60+'5C1AF_JCFA-Laf'!Z60+'5C1W_Willow'!Z60+'5C1Z_LincolnPrep'!Z60+'5C1R_Iberville'!Z60+'5C1N_Delta'!Z60+'5C1S_LCColPrep'!Z60+'5C1T_Northeast'!Z60+'5C1U_AcadianaRen'!Z60+'5C1I_LAKey'!Z60+'5C1V_LafRen'!Z60+'5C1O_Impact'!Z60+'5C2_LAVCA'!AA60+'5C1H_Southwest'!Z60+'5C1G_JSClark'!Z60+'5C1Y_GEOPrep'!Z60+'5C1AI_Harmony'!Z60+'5C1AJ_Athlos'!Z60+'5C1AG_Collegiate'!Z60+'5C1M_GEOMidCity'!Z60+'5C1AK_NxtGen'!Z60+'5C1AL_RedRiver'!Z60+'5C1AM_Williams'!Z60+'5C1AN_StLandry'!Z60</f>
        <v>0</v>
      </c>
      <c r="AB60" s="216">
        <f>'5C1B_DArbonne'!AA60+'5C1A_Madison'!AA60+'5C1C_IntlHigh'!AA60+'5C3_UnvView'!AB60+'5C1F_LCCharter'!AA60+'5C1E_LFNO'!AA60+'5C1D_NOMMA'!AA60+'5C1AE_NobleMinds'!AA60+'5C1J_JCFAEast'!AA60+'5C1Q_Advantage'!AA60+'5C1AF_JCFA-Laf'!AA60+'5C1W_Willow'!AA60+'5C1Z_LincolnPrep'!AA60+'5C1R_Iberville'!AA60+'5C1N_Delta'!AA60+'5C1S_LCColPrep'!AA60+'5C1T_Northeast'!AA60+'5C1U_AcadianaRen'!AA60+'5C1I_LAKey'!AA60+'5C1V_LafRen'!AA60+'5C1O_Impact'!AA60+'5C2_LAVCA'!AB60+'5C1H_Southwest'!AA60+'5C1G_JSClark'!AA60+'5C1Y_GEOPrep'!AA60+'5C1AI_Harmony'!AA60+'5C1AJ_Athlos'!AA60+'5C1AG_Collegiate'!AA60+'5C1M_GEOMidCity'!AA60+'5C1AK_NxtGen'!AA60+'5C1AL_RedRiver'!AA60+'5C1AM_Williams'!AA60+'5C1AN_StLandry'!AA60</f>
        <v>0</v>
      </c>
      <c r="AC60" s="216">
        <f>'5C1B_DArbonne'!AB60+'5C1A_Madison'!AB60+'5C1C_IntlHigh'!AB60+'5C3_UnvView'!AC60+'5C1F_LCCharter'!AB60+'5C1E_LFNO'!AB60+'5C1D_NOMMA'!AB60+'5C1AE_NobleMinds'!AB60+'5C1J_JCFAEast'!AB60+'5C1Q_Advantage'!AB60+'5C1AF_JCFA-Laf'!AB60+'5C1W_Willow'!AB60+'5C1Z_LincolnPrep'!AB60+'5C1R_Iberville'!AB60+'5C1N_Delta'!AB60+'5C1S_LCColPrep'!AB60+'5C1T_Northeast'!AB60+'5C1U_AcadianaRen'!AB60+'5C1I_LAKey'!AB60+'5C1V_LafRen'!AB60+'5C1O_Impact'!AB60+'5C2_LAVCA'!AC60+'5C1H_Southwest'!AB60+'5C1G_JSClark'!AB60+'5C1Y_GEOPrep'!AB60+'5C1AI_Harmony'!AB60+'5C1AJ_Athlos'!AB60+'5C1AG_Collegiate'!AB60+'5C1M_GEOMidCity'!AB60+'5C1AK_NxtGen'!AB60+'5C1AL_RedRiver'!AB60+'5C1AM_Williams'!AB60+'5C1AN_StLandry'!AB60</f>
        <v>0</v>
      </c>
      <c r="AD60" s="219">
        <f>'5C1B_DArbonne'!AC60+'5C1A_Madison'!AC60+'5C1C_IntlHigh'!AC60+'5C3_UnvView'!AD60+'5C1F_LCCharter'!AC60+'5C1E_LFNO'!AC60+'5C1D_NOMMA'!AC60+'5C1AE_NobleMinds'!AC60+'5C1J_JCFAEast'!AC60+'5C1Q_Advantage'!AC60+'5C1AF_JCFA-Laf'!AC60+'5C1W_Willow'!AC60+'5C1Z_LincolnPrep'!AC60+'5C1R_Iberville'!AC60+'5C1N_Delta'!AC60+'5C1S_LCColPrep'!AC60+'5C1T_Northeast'!AC60+'5C1U_AcadianaRen'!AC60+'5C1I_LAKey'!AC60+'5C1V_LafRen'!AC60+'5C1O_Impact'!AC60+'5C2_LAVCA'!AD60+'5C1H_Southwest'!AC60+'5C1G_JSClark'!AC60+'5C1Y_GEOPrep'!AC60+'5C1AI_Harmony'!AC60+'5C1AJ_Athlos'!AC60+'5C1AG_Collegiate'!AC60+'5C1M_GEOMidCity'!AC60+'5C1AK_NxtGen'!AC60+'5C1AL_RedRiver'!AC60+'5C1AM_Williams'!AC60+'5C1AN_StLandry'!AC60</f>
        <v>0</v>
      </c>
      <c r="AE60" s="222">
        <f>'5C1B_DArbonne'!AD60+'5C1A_Madison'!AD60+'5C1C_IntlHigh'!AD60+'5C3_UnvView'!AE60+'5C1F_LCCharter'!AD60+'5C1E_LFNO'!AD60+'5C1D_NOMMA'!AD60+'5C1AE_NobleMinds'!AD60+'5C1J_JCFAEast'!AD60+'5C1Q_Advantage'!AD60+'5C1AF_JCFA-Laf'!AD60+'5C1W_Willow'!AD60+'5C1Z_LincolnPrep'!AD60+'5C1R_Iberville'!AD60+'5C1N_Delta'!AD60+'5C1S_LCColPrep'!AD60+'5C1T_Northeast'!AD60+'5C1U_AcadianaRen'!AD60+'5C1I_LAKey'!AD60+'5C1V_LafRen'!AD60+'5C1O_Impact'!AD60+'5C2_LAVCA'!AE60+'5C1H_Southwest'!AD60+'5C1G_JSClark'!AD60+'5C1Y_GEOPrep'!AD60+'5C1AI_Harmony'!AD60+'5C1AJ_Athlos'!AD60+'5C1AG_Collegiate'!AD60+'5C1M_GEOMidCity'!AD60+'5C1AK_NxtGen'!AD60+'5C1AL_RedRiver'!AD60+'5C1AM_Williams'!AD60+'5C1AN_StLandry'!AD60</f>
        <v>0</v>
      </c>
      <c r="AF60" s="223">
        <f>'9_Per Pupil Summary'!N59</f>
        <v>8378</v>
      </c>
      <c r="AG60" s="224">
        <f>'5C1B_DArbonne'!AF60+'5C1A_Madison'!AF60+'5C1C_IntlHigh'!AF60+'5C3_UnvView'!AG60+'5C1F_LCCharter'!AF60+'5C1E_LFNO'!AF60+'5C1D_NOMMA'!AF60+'5C1AE_NobleMinds'!AF60+'5C1J_JCFAEast'!AF60+'5C1Q_Advantage'!AF60+'5C1AF_JCFA-Laf'!AF60+'5C1W_Willow'!AF60+'5C1Z_LincolnPrep'!AF60+'5C1R_Iberville'!AF60+'5C1N_Delta'!AF60+'5C1S_LCColPrep'!AF60+'5C1T_Northeast'!AF60+'5C1U_AcadianaRen'!AF60+'5C1I_LAKey'!AF60+'5C1V_LafRen'!AF60+'5C1O_Impact'!AF60+'5C2_LAVCA'!AG60+'5C1H_Southwest'!AF60+'5C1G_JSClark'!AF60+'5C1Y_GEOPrep'!AF60+'5C1AI_Harmony'!AF60+'5C1AJ_Athlos'!AF60+'5C1AG_Collegiate'!AF60+'5C1M_GEOMidCity'!AF60+'5C1AK_NxtGen'!AF60+'5C1AL_RedRiver'!AF60+'5C1AM_Williams'!AF60+'5C1AN_StLandry'!AF60</f>
        <v>0</v>
      </c>
      <c r="AH60" s="215">
        <f>'5C1B_DArbonne'!AG60+'5C1A_Madison'!AG60+'5C1C_IntlHigh'!AG60+'5C3_UnvView'!AH60+'5C1F_LCCharter'!AG60+'5C1E_LFNO'!AG60+'5C1D_NOMMA'!AG60+'5C1AE_NobleMinds'!AG60+'5C1J_JCFAEast'!AG60+'5C1Q_Advantage'!AG60+'5C1AF_JCFA-Laf'!AG60+'5C1W_Willow'!AG60+'5C1Z_LincolnPrep'!AG60+'5C1R_Iberville'!AG60+'5C1N_Delta'!AG60+'5C1S_LCColPrep'!AG60+'5C1T_Northeast'!AG60+'5C1U_AcadianaRen'!AG60+'5C1I_LAKey'!AG60+'5C1V_LafRen'!AG60+'5C1O_Impact'!AG60+'5C2_LAVCA'!AH60+'5C1H_Southwest'!AG60+'5C1G_JSClark'!AG60+'5C1Y_GEOPrep'!AG60+'5C1AI_Harmony'!AG60+'5C1AJ_Athlos'!AG60+'5C1AG_Collegiate'!AG60+'5C1M_GEOMidCity'!AG60+'5C1AK_NxtGen'!AG60+'5C1AL_RedRiver'!AG60+'5C1AM_Williams'!AG60+'5C1AN_StLandry'!AG60</f>
        <v>0</v>
      </c>
      <c r="AI60" s="223">
        <f>'5C1B_DArbonne'!AH60+'5C1A_Madison'!AH60+'5C1C_IntlHigh'!AH60+'5C3_UnvView'!AI60+'5C1F_LCCharter'!AH60+'5C1E_LFNO'!AH60+'5C1D_NOMMA'!AH60+'5C1AE_NobleMinds'!AH60+'5C1J_JCFAEast'!AH60+'5C1Q_Advantage'!AH60+'5C1AF_JCFA-Laf'!AH60+'5C1W_Willow'!AH60+'5C1Z_LincolnPrep'!AH60+'5C1R_Iberville'!AH60+'5C1N_Delta'!AH60+'5C1S_LCColPrep'!AH60+'5C1T_Northeast'!AH60+'5C1U_AcadianaRen'!AH60+'5C1I_LAKey'!AH60+'5C1V_LafRen'!AH60+'5C1O_Impact'!AH60+'5C2_LAVCA'!AI60+'5C1H_Southwest'!AH60+'5C1G_JSClark'!AH60+'5C1Y_GEOPrep'!AH60+'5C1AI_Harmony'!AH60+'5C1AJ_Athlos'!AH60+'5C1AG_Collegiate'!AH60+'5C1M_GEOMidCity'!AH60+'5C1AK_NxtGen'!AH60+'5C1AL_RedRiver'!AH60+'5C1AM_Williams'!AH60+'5C1AN_StLandry'!AH60</f>
        <v>0</v>
      </c>
      <c r="AJ60" s="215">
        <f>'5C1B_DArbonne'!AI60+'5C1A_Madison'!AI60+'5C1C_IntlHigh'!AI60+'5C3_UnvView'!AJ60+'5C1F_LCCharter'!AI60+'5C1E_LFNO'!AI60+'5C1D_NOMMA'!AI60+'5C1AE_NobleMinds'!AI60+'5C1J_JCFAEast'!AI60+'5C1Q_Advantage'!AI60+'5C1AF_JCFA-Laf'!AI60+'5C1W_Willow'!AI60+'5C1Z_LincolnPrep'!AI60+'5C1R_Iberville'!AI60+'5C1N_Delta'!AI60+'5C1S_LCColPrep'!AI60+'5C1T_Northeast'!AI60+'5C1U_AcadianaRen'!AI60+'5C1I_LAKey'!AI60+'5C1V_LafRen'!AI60+'5C1O_Impact'!AI60+'5C2_LAVCA'!AJ60+'5C1H_Southwest'!AI60+'5C1G_JSClark'!AI60+'5C1Y_GEOPrep'!AI60+'5C1AI_Harmony'!AI60+'5C1AJ_Athlos'!AI60+'5C1AG_Collegiate'!AI60+'5C1M_GEOMidCity'!AI60+'5C1AK_NxtGen'!AI60+'5C1AL_RedRiver'!AI60+'5C1AM_Williams'!AI60+'5C1AN_StLandry'!AI60</f>
        <v>0</v>
      </c>
      <c r="AK60" s="225">
        <f>'5C1B_DArbonne'!AJ60+'5C1A_Madison'!AJ60+'5C1C_IntlHigh'!AJ60+'5C3_UnvView'!AK60+'5C1F_LCCharter'!AJ60+'5C1E_LFNO'!AJ60+'5C1D_NOMMA'!AJ60+'5C1AE_NobleMinds'!AJ60+'5C1J_JCFAEast'!AJ60+'5C1Q_Advantage'!AJ60+'5C1AF_JCFA-Laf'!AJ60+'5C1W_Willow'!AJ60+'5C1Z_LincolnPrep'!AJ60+'5C1R_Iberville'!AJ60+'5C1N_Delta'!AJ60+'5C1S_LCColPrep'!AJ60+'5C1T_Northeast'!AJ60+'5C1U_AcadianaRen'!AJ60+'5C1I_LAKey'!AJ60+'5C1V_LafRen'!AJ60+'5C1O_Impact'!AJ60+'5C2_LAVCA'!AK60+'5C1H_Southwest'!AJ60+'5C1G_JSClark'!AJ60+'5C1Y_GEOPrep'!AJ60+'5C1AI_Harmony'!AJ60+'5C1AJ_Athlos'!AJ60+'5C1AG_Collegiate'!AJ60+'5C1M_GEOMidCity'!AJ60+'5C1AK_NxtGen'!AJ60+'5C1AL_RedRiver'!AJ60+'5C1AM_Williams'!AJ60+'5C1AN_StLandry'!AJ60</f>
        <v>0</v>
      </c>
      <c r="AL60" s="226">
        <f>'5C1B_DArbonne'!AK60+'5C1A_Madison'!AK60+'5C1C_IntlHigh'!AK60+'5C3_UnvView'!AL60+'5C1F_LCCharter'!AK60+'5C1E_LFNO'!AK60+'5C1D_NOMMA'!AK60+'5C1AE_NobleMinds'!AK60+'5C1J_JCFAEast'!AK60+'5C1Q_Advantage'!AK60+'5C1AF_JCFA-Laf'!AK60+'5C1W_Willow'!AK60+'5C1Z_LincolnPrep'!AK60+'5C1R_Iberville'!AK60+'5C1N_Delta'!AK60+'5C1S_LCColPrep'!AK60+'5C1T_Northeast'!AK60+'5C1U_AcadianaRen'!AK60+'5C1I_LAKey'!AK60+'5C1V_LafRen'!AK60+'5C1O_Impact'!AK60+'5C2_LAVCA'!AL60+'5C1H_Southwest'!AK60+'5C1G_JSClark'!AK60+'5C1Y_GEOPrep'!AK60+'5C1AI_Harmony'!AK60+'5C1AJ_Athlos'!AK60+'5C1AG_Collegiate'!AK60+'5C1M_GEOMidCity'!AK60+'5C1AK_NxtGen'!AK60+'5C1AL_RedRiver'!AK60+'5C1AM_Williams'!AK60+'5C1AN_StLandry'!AK60</f>
        <v>0</v>
      </c>
      <c r="AM60" s="224">
        <f>'5C1B_DArbonne'!AL60+'5C1A_Madison'!AL60+'5C1C_IntlHigh'!AL60+'5C3_UnvView'!AM60+'5C1F_LCCharter'!AL60+'5C1E_LFNO'!AL60+'5C1D_NOMMA'!AL60+'5C1AE_NobleMinds'!AL60+'5C1J_JCFAEast'!AL60+'5C1Q_Advantage'!AL60+'5C1AF_JCFA-Laf'!AL60+'5C1W_Willow'!AL60+'5C1Z_LincolnPrep'!AL60+'5C1R_Iberville'!AL60+'5C1N_Delta'!AL60+'5C1S_LCColPrep'!AL60+'5C1T_Northeast'!AL60+'5C1U_AcadianaRen'!AL60+'5C1I_LAKey'!AL60+'5C1V_LafRen'!AL60+'5C1O_Impact'!AL60+'5C2_LAVCA'!AM60+'5C1H_Southwest'!AL60+'5C1G_JSClark'!AL60+'5C1Y_GEOPrep'!AL60+'5C1AI_Harmony'!AL60+'5C1AJ_Athlos'!AL60+'5C1AG_Collegiate'!AL60+'5C1M_GEOMidCity'!AL60+'5C1AK_NxtGen'!AL60+'5C1AL_RedRiver'!AL60+'5C1AM_Williams'!AL60+'5C1AN_StLandry'!AL60</f>
        <v>377429</v>
      </c>
      <c r="AN60" s="227">
        <f>'5C1B_DArbonne'!AM60+'5C1A_Madison'!AM60+'5C1C_IntlHigh'!AM60+'5C3_UnvView'!AN60+'5C1F_LCCharter'!AM60+'5C1E_LFNO'!AM60+'5C1D_NOMMA'!AM60+'5C1AE_NobleMinds'!AM60+'5C1J_JCFAEast'!AM60+'5C1Q_Advantage'!AM60+'5C1AF_JCFA-Laf'!AM60+'5C1W_Willow'!AM60+'5C1Z_LincolnPrep'!AM60+'5C1R_Iberville'!AM60+'5C1N_Delta'!AM60+'5C1S_LCColPrep'!AM60+'5C1T_Northeast'!AM60+'5C1U_AcadianaRen'!AM60+'5C1I_LAKey'!AM60+'5C1V_LafRen'!AM60+'5C1O_Impact'!AM60+'5C2_LAVCA'!AN60+'5C1H_Southwest'!AM60+'5C1G_JSClark'!AM60+'5C1Y_GEOPrep'!AM60+'5C1AI_Harmony'!AM60+'5C1AJ_Athlos'!AM60+'5C1AG_Collegiate'!AM60+'5C1M_GEOMidCity'!AM60+'5C1AK_NxtGen'!AM60+'5C1AL_RedRiver'!AM60+'5C1AM_Williams'!AM60+'5C1AN_StLandry'!AM60</f>
        <v>-85</v>
      </c>
      <c r="AO60" s="224">
        <f>'5C1B_DArbonne'!AN60+'5C1A_Madison'!AN60+'5C1C_IntlHigh'!AN60+'5C3_UnvView'!AO60+'5C1F_LCCharter'!AN60+'5C1E_LFNO'!AN60+'5C1D_NOMMA'!AN60+'5C1AE_NobleMinds'!AN60+'5C1J_JCFAEast'!AN60+'5C1Q_Advantage'!AN60+'5C1AF_JCFA-Laf'!AN60+'5C1W_Willow'!AN60+'5C1Z_LincolnPrep'!AN60+'5C1R_Iberville'!AN60+'5C1N_Delta'!AN60+'5C1S_LCColPrep'!AN60+'5C1T_Northeast'!AN60+'5C1U_AcadianaRen'!AN60+'5C1I_LAKey'!AN60+'5C1V_LafRen'!AN60+'5C1O_Impact'!AN60+'5C2_LAVCA'!AO60+'5C1H_Southwest'!AN60+'5C1G_JSClark'!AN60+'5C1Y_GEOPrep'!AN60+'5C1AI_Harmony'!AN60+'5C1AJ_Athlos'!AN60+'5C1AG_Collegiate'!AN60+'5C1M_GEOMidCity'!AN60+'5C1AK_NxtGen'!AN60+'5C1AL_RedRiver'!AN60+'5C1AM_Williams'!AN60+'5C1AN_StLandry'!AN60</f>
        <v>0</v>
      </c>
      <c r="AP60" s="225">
        <f>'5C1B_DArbonne'!AO60+'5C1A_Madison'!AO60+'5C1C_IntlHigh'!AO60+'5C3_UnvView'!AP60+'5C1F_LCCharter'!AO60+'5C1E_LFNO'!AO60+'5C1D_NOMMA'!AO60+'5C1AE_NobleMinds'!AO60+'5C1J_JCFAEast'!AO60+'5C1Q_Advantage'!AO60+'5C1AF_JCFA-Laf'!AO60+'5C1W_Willow'!AO60+'5C1Z_LincolnPrep'!AO60+'5C1R_Iberville'!AO60+'5C1N_Delta'!AO60+'5C1S_LCColPrep'!AO60+'5C1T_Northeast'!AO60+'5C1U_AcadianaRen'!AO60+'5C1I_LAKey'!AO60+'5C1V_LafRen'!AO60+'5C1O_Impact'!AO60+'5C2_LAVCA'!AP60+'5C1H_Southwest'!AO60+'5C1G_JSClark'!AO60+'5C1Y_GEOPrep'!AO60+'5C1AI_Harmony'!AO60+'5C1AJ_Athlos'!AO60+'5C1AG_Collegiate'!AO60+'5C1M_GEOMidCity'!AO60+'5C1AK_NxtGen'!AO60+'5C1AL_RedRiver'!AO60+'5C1AM_Williams'!AO60+'5C1AN_StLandry'!AO60</f>
        <v>0</v>
      </c>
      <c r="AQ60" s="224">
        <f>'5C1B_DArbonne'!AP60+'5C1A_Madison'!AP60+'5C1C_IntlHigh'!AP60+'5C3_UnvView'!AQ60+'5C1F_LCCharter'!AP60+'5C1E_LFNO'!AP60+'5C1D_NOMMA'!AP60+'5C1AE_NobleMinds'!AP60+'5C1J_JCFAEast'!AP60+'5C1Q_Advantage'!AP60+'5C1AF_JCFA-Laf'!AP60+'5C1W_Willow'!AP60+'5C1Z_LincolnPrep'!AP60+'5C1R_Iberville'!AP60+'5C1N_Delta'!AP60+'5C1S_LCColPrep'!AP60+'5C1T_Northeast'!AP60+'5C1U_AcadianaRen'!AP60+'5C1I_LAKey'!AP60+'5C1V_LafRen'!AP60+'5C1O_Impact'!AP60+'5C2_LAVCA'!AQ60+'5C1H_Southwest'!AP60+'5C1G_JSClark'!AP60+'5C1Y_GEOPrep'!AP60+'5C1AI_Harmony'!AP60+'5C1AJ_Athlos'!AP60+'5C1AG_Collegiate'!AP60+'5C1M_GEOMidCity'!AP60+'5C1AK_NxtGen'!AP60+'5C1AL_RedRiver'!AP60+'5C1AM_Williams'!AP60+'5C1AN_StLandry'!AP60</f>
        <v>33846</v>
      </c>
      <c r="AR60" s="225">
        <f>'5C1B_DArbonne'!AQ60+'5C1A_Madison'!AQ60+'5C1C_IntlHigh'!AQ60+'5C3_UnvView'!AR60+'5C1F_LCCharter'!AQ60+'5C1E_LFNO'!AQ60+'5C1D_NOMMA'!AQ60+'5C1AE_NobleMinds'!AQ60+'5C1J_JCFAEast'!AQ60+'5C1Q_Advantage'!AQ60+'5C1AF_JCFA-Laf'!AQ60+'5C1W_Willow'!AQ60+'5C1Z_LincolnPrep'!AQ60+'5C1R_Iberville'!AQ60+'5C1N_Delta'!AQ60+'5C1S_LCColPrep'!AQ60+'5C1T_Northeast'!AQ60+'5C1U_AcadianaRen'!AQ60+'5C1I_LAKey'!AQ60+'5C1V_LafRen'!AQ60+'5C1O_Impact'!AQ60+'5C2_LAVCA'!AR60+'5C1H_Southwest'!AQ60+'5C1G_JSClark'!AQ60+'5C1Y_GEOPrep'!AQ60+'5C1AI_Harmony'!AQ60+'5C1AJ_Athlos'!AQ60+'5C1AG_Collegiate'!AQ60+'5C1M_GEOMidCity'!AQ60+'5C1AK_NxtGen'!AQ60+'5C1AL_RedRiver'!AQ60+'5C1AM_Williams'!AQ60+'5C1AN_StLandry'!AQ60</f>
        <v>0</v>
      </c>
      <c r="AS60" s="225">
        <f>'5C1B_DArbonne'!AR60+'5C1A_Madison'!AR60+'5C1C_IntlHigh'!AR60+'5C3_UnvView'!AS60+'5C1F_LCCharter'!AR60+'5C1E_LFNO'!AR60+'5C1D_NOMMA'!AR60+'5C1AE_NobleMinds'!AR60+'5C1J_JCFAEast'!AR60+'5C1Q_Advantage'!AR60+'5C1AF_JCFA-Laf'!AR60+'5C1W_Willow'!AR60+'5C1Z_LincolnPrep'!AR60+'5C1R_Iberville'!AR60+'5C1N_Delta'!AR60+'5C1S_LCColPrep'!AR60+'5C1T_Northeast'!AR60+'5C1U_AcadianaRen'!AR60+'5C1I_LAKey'!AR60+'5C1V_LafRen'!AR60+'5C1O_Impact'!AR60+'5C2_LAVCA'!AS60+'5C1H_Southwest'!AR60+'5C1G_JSClark'!AR60+'5C1Y_GEOPrep'!AR60+'5C1AI_Harmony'!AR60+'5C1AJ_Athlos'!AR60+'5C1AG_Collegiate'!AR60+'5C1M_GEOMidCity'!AR60+'5C1AK_NxtGen'!AR60+'5C1AL_RedRiver'!AR60+'5C1AM_Williams'!AR60+'5C1AN_StLandry'!AR60</f>
        <v>0</v>
      </c>
      <c r="AT60" s="224">
        <f>'5C1B_DArbonne'!AS60+'5C1A_Madison'!AS60+'5C1C_IntlHigh'!AS60+'5C3_UnvView'!AT60+'5C1F_LCCharter'!AS60+'5C1E_LFNO'!AS60+'5C1D_NOMMA'!AS60+'5C1AE_NobleMinds'!AS60+'5C1J_JCFAEast'!AS60+'5C1Q_Advantage'!AS60+'5C1AF_JCFA-Laf'!AS60+'5C1W_Willow'!AS60+'5C1Z_LincolnPrep'!AS60+'5C1R_Iberville'!AS60+'5C1N_Delta'!AS60+'5C1S_LCColPrep'!AS60+'5C1T_Northeast'!AS60+'5C1U_AcadianaRen'!AS60+'5C1I_LAKey'!AS60+'5C1V_LafRen'!AS60+'5C1O_Impact'!AS60+'5C2_LAVCA'!AT60+'5C1H_Southwest'!AS60+'5C1G_JSClark'!AS60+'5C1Y_GEOPrep'!AS60+'5C1AI_Harmony'!AS60+'5C1AJ_Athlos'!AS60+'5C1AG_Collegiate'!AS60+'5C1M_GEOMidCity'!AS60+'5C1AK_NxtGen'!AS60+'5C1AL_RedRiver'!AS60+'5C1AM_Williams'!AS60+'5C1AN_StLandry'!AS60</f>
        <v>25185</v>
      </c>
      <c r="AU60" s="802">
        <f t="shared" si="2"/>
        <v>33846</v>
      </c>
      <c r="AV60" s="803">
        <f t="shared" si="3"/>
        <v>25185</v>
      </c>
      <c r="AW60" s="217">
        <f>'5C1B_DArbonne'!AV60+'5C1A_Madison'!AV60+'5C1C_IntlHigh'!AV60+'5C3_UnvView'!AW60+'5C1F_LCCharter'!AV60+'5C1E_LFNO'!AV60+'5C1D_NOMMA'!AV60+'5C1AE_NobleMinds'!AV60+'5C1J_JCFAEast'!AV60+'5C1Q_Advantage'!AV60+'5C1AF_JCFA-Laf'!AV60+'5C1W_Willow'!AV60+'5C1Z_LincolnPrep'!AV60+'5C1R_Iberville'!AV60+'5C1N_Delta'!AV60+'5C1S_LCColPrep'!AV60+'5C1T_Northeast'!AV60+'5C1U_AcadianaRen'!AV60+'5C1I_LAKey'!AV60+'5C1V_LafRen'!AV60+'5C1O_Impact'!AV60+'5C2_LAVCA'!AW60+'5C1H_Southwest'!AV60+'5C1G_JSClark'!AV60+'5C1Y_GEOPrep'!AV60+'5C1AI_Harmony'!AV60+'5C1AJ_Athlos'!AV60+'5C1AG_Collegiate'!AV60+'5C1M_GEOMidCity'!AV60+'5C1AK_NxtGen'!AV60+'5C1AL_RedRiver'!AV60+'5C1AM_Williams'!AV60+'5C1AN_StLandry'!AV60</f>
        <v>944</v>
      </c>
      <c r="AX60" s="217"/>
      <c r="AY60" s="217">
        <f t="shared" si="4"/>
        <v>944</v>
      </c>
    </row>
    <row r="61" spans="1:51" ht="16.149999999999999" customHeight="1" x14ac:dyDescent="0.2">
      <c r="A61" s="422">
        <v>55</v>
      </c>
      <c r="B61" s="228" t="s">
        <v>58</v>
      </c>
      <c r="C61" s="229">
        <f>'5C1B_DArbonne'!C61+'5C1A_Madison'!C61+'5C1C_IntlHigh'!C61+'5C3_UnvView'!C61+'5C1F_LCCharter'!C61+'5C1E_LFNO'!C61+'5C1D_NOMMA'!C61+'5C1AE_NobleMinds'!C61+'5C1J_JCFAEast'!C61+'5C1Q_Advantage'!C61+'5C1AF_JCFA-Laf'!C61+'5C1W_Willow'!C61+'5C1Z_LincolnPrep'!C61+'5C1R_Iberville'!C61+'5C1N_Delta'!C61+'5C1S_LCColPrep'!C61+'5C1T_Northeast'!C61+'5C1U_AcadianaRen'!C61+'5C1I_LAKey'!C61+'5C1V_LafRen'!C61+'5C1O_Impact'!C61+'5C2_LAVCA'!C61+'5C1H_Southwest'!C61+'5C1G_JSClark'!C61+'5C1Y_GEOPrep'!C61+'5C1AI_Harmony'!C61+'5C1AJ_Athlos'!C61+'5C1AG_Collegiate'!C61+'5C1M_GEOMidCity'!C61+'5C1AK_NxtGen'!C61+'5C1AL_RedRiver'!C61+'5C1AM_Williams'!C61+'5C1AN_StLandry'!C61</f>
        <v>0</v>
      </c>
      <c r="D61" s="230">
        <f>'9_Per Pupil Summary'!H60</f>
        <v>4469.2729934329018</v>
      </c>
      <c r="E61" s="231">
        <f>'5C1B_DArbonne'!E61+'5C1A_Madison'!E61+'5C1C_IntlHigh'!E61+'5C3_UnvView'!E61+'5C1F_LCCharter'!E61+'5C1E_LFNO'!E61+'5C1D_NOMMA'!E61+'5C1AE_NobleMinds'!E61+'5C1J_JCFAEast'!E61+'5C1Q_Advantage'!E61+'5C1AF_JCFA-Laf'!E61+'5C1W_Willow'!E61+'5C1Z_LincolnPrep'!E61+'5C1R_Iberville'!E61+'5C1N_Delta'!E61+'5C1S_LCColPrep'!E61+'5C1T_Northeast'!E61+'5C1U_AcadianaRen'!E61+'5C1I_LAKey'!E61+'5C1V_LafRen'!E61+'5C1O_Impact'!E61+'5C2_LAVCA'!E61+'5C1H_Southwest'!E61+'5C1G_JSClark'!E61+'5C1Y_GEOPrep'!E61+'5C1AI_Harmony'!E61+'5C1AJ_Athlos'!E61+'5C1AG_Collegiate'!E61+'5C1M_GEOMidCity'!E61+'5C1AK_NxtGen'!E61+'5C1AL_RedRiver'!E61+'5C1AM_Williams'!E61+'5C1AN_StLandry'!E61</f>
        <v>0</v>
      </c>
      <c r="F61" s="232">
        <f>'5C1B_DArbonne'!F61+'5C1A_Madison'!F61+'5C1C_IntlHigh'!F61+'5C3_UnvView'!F61+'5C1F_LCCharter'!F61+'5C1E_LFNO'!F61+'5C1D_NOMMA'!F61+'5C1AE_NobleMinds'!F61+'5C1J_JCFAEast'!F61+'5C1Q_Advantage'!F61+'5C1AF_JCFA-Laf'!F61+'5C1W_Willow'!F61+'5C1Z_LincolnPrep'!F61+'5C1R_Iberville'!F61+'5C1N_Delta'!F61+'5C1S_LCColPrep'!F61+'5C1T_Northeast'!F61+'5C1U_AcadianaRen'!F61+'5C1I_LAKey'!F61+'5C1V_LafRen'!F61+'5C1O_Impact'!F61+'5C2_LAVCA'!F61+'5C1H_Southwest'!F61+'5C1G_JSClark'!F61+'5C1Y_GEOPrep'!F61+'5C1AI_Harmony'!F61+'5C1AJ_Athlos'!F61+'5C1AG_Collegiate'!F61+'5C1M_GEOMidCity'!F61+'5C1AK_NxtGen'!F61+'5C1AL_RedRiver'!F61+'5C1AM_Williams'!F61+'5C1AN_StLandry'!F61</f>
        <v>0</v>
      </c>
      <c r="G61" s="230">
        <f>'9_Per Pupil Summary'!I60</f>
        <v>590.4306631558851</v>
      </c>
      <c r="H61" s="231">
        <f>'5C1B_DArbonne'!H61+'5C1A_Madison'!H61+'5C1C_IntlHigh'!H61+'5C3_UnvView'!H61+'5C1F_LCCharter'!H61+'5C1E_LFNO'!H61+'5C1D_NOMMA'!H61+'5C1AE_NobleMinds'!H61+'5C1J_JCFAEast'!H61+'5C1Q_Advantage'!H61+'5C1AF_JCFA-Laf'!H61+'5C1W_Willow'!H61+'5C1Z_LincolnPrep'!H61+'5C1R_Iberville'!H61+'5C1N_Delta'!H61+'5C1S_LCColPrep'!H61+'5C1T_Northeast'!H61+'5C1U_AcadianaRen'!H61+'5C1I_LAKey'!H61+'5C1V_LafRen'!H61+'5C1O_Impact'!H61+'5C2_LAVCA'!H61+'5C1H_Southwest'!H61+'5C1G_JSClark'!H61+'5C1Y_GEOPrep'!H61+'5C1AI_Harmony'!H61+'5C1AJ_Athlos'!H61+'5C1AG_Collegiate'!H61+'5C1M_GEOMidCity'!H61+'5C1AK_NxtGen'!H61+'5C1AL_RedRiver'!H61+'5C1AM_Williams'!H61+'5C1AN_StLandry'!H61</f>
        <v>0</v>
      </c>
      <c r="I61" s="232">
        <f>'5C1B_DArbonne'!I61+'5C1A_Madison'!I61+'5C1C_IntlHigh'!I61+'5C3_UnvView'!I61+'5C1F_LCCharter'!I61+'5C1E_LFNO'!I61+'5C1D_NOMMA'!I61+'5C1AE_NobleMinds'!I61+'5C1J_JCFAEast'!I61+'5C1Q_Advantage'!I61+'5C1AF_JCFA-Laf'!I61+'5C1W_Willow'!I61+'5C1Z_LincolnPrep'!I61+'5C1R_Iberville'!I61+'5C1N_Delta'!I61+'5C1S_LCColPrep'!I61+'5C1T_Northeast'!I61+'5C1U_AcadianaRen'!I61+'5C1I_LAKey'!I61+'5C1V_LafRen'!I61+'5C1O_Impact'!I61+'5C2_LAVCA'!I61+'5C1H_Southwest'!I61+'5C1G_JSClark'!I61+'5C1Y_GEOPrep'!I61+'5C1AI_Harmony'!I61+'5C1AJ_Athlos'!I61+'5C1AG_Collegiate'!I61+'5C1M_GEOMidCity'!I61+'5C1AK_NxtGen'!I61+'5C1AL_RedRiver'!I61+'5C1AM_Williams'!I61+'5C1AN_StLandry'!I61</f>
        <v>0</v>
      </c>
      <c r="J61" s="230">
        <f>'9_Per Pupil Summary'!J60</f>
        <v>161.02654449705958</v>
      </c>
      <c r="K61" s="231">
        <f>'5C1B_DArbonne'!K61+'5C1A_Madison'!K61+'5C1C_IntlHigh'!K61+'5C3_UnvView'!K61+'5C1F_LCCharter'!K61+'5C1E_LFNO'!K61+'5C1D_NOMMA'!K61+'5C1AE_NobleMinds'!K61+'5C1J_JCFAEast'!K61+'5C1Q_Advantage'!K61+'5C1AF_JCFA-Laf'!K61+'5C1W_Willow'!K61+'5C1Z_LincolnPrep'!K61+'5C1R_Iberville'!K61+'5C1N_Delta'!K61+'5C1S_LCColPrep'!K61+'5C1T_Northeast'!K61+'5C1U_AcadianaRen'!K61+'5C1I_LAKey'!K61+'5C1V_LafRen'!K61+'5C1O_Impact'!K61+'5C2_LAVCA'!K61+'5C1H_Southwest'!K61+'5C1G_JSClark'!K61+'5C1Y_GEOPrep'!K61+'5C1AI_Harmony'!K61+'5C1AJ_Athlos'!K61+'5C1AG_Collegiate'!K61+'5C1M_GEOMidCity'!K61+'5C1AK_NxtGen'!K61+'5C1AL_RedRiver'!K61+'5C1AM_Williams'!K61+'5C1AN_StLandry'!K61</f>
        <v>0</v>
      </c>
      <c r="L61" s="232">
        <f>'5C1B_DArbonne'!L61+'5C1A_Madison'!L61+'5C1C_IntlHigh'!L61+'5C3_UnvView'!L61+'5C1F_LCCharter'!L61+'5C1E_LFNO'!L61+'5C1D_NOMMA'!L61+'5C1AE_NobleMinds'!L61+'5C1J_JCFAEast'!L61+'5C1Q_Advantage'!L61+'5C1AF_JCFA-Laf'!L61+'5C1W_Willow'!L61+'5C1Z_LincolnPrep'!L61+'5C1R_Iberville'!L61+'5C1N_Delta'!L61+'5C1S_LCColPrep'!L61+'5C1T_Northeast'!L61+'5C1U_AcadianaRen'!L61+'5C1I_LAKey'!L61+'5C1V_LafRen'!L61+'5C1O_Impact'!L61+'5C2_LAVCA'!L61+'5C1H_Southwest'!L61+'5C1G_JSClark'!L61+'5C1Y_GEOPrep'!L61+'5C1AI_Harmony'!L61+'5C1AJ_Athlos'!L61+'5C1AG_Collegiate'!L61+'5C1M_GEOMidCity'!L61+'5C1AK_NxtGen'!L61+'5C1AL_RedRiver'!L61+'5C1AM_Williams'!L61+'5C1AN_StLandry'!L61</f>
        <v>0</v>
      </c>
      <c r="M61" s="230">
        <f>'9_Per Pupil Summary'!K60</f>
        <v>4025.6636124264892</v>
      </c>
      <c r="N61" s="231">
        <f>'5C1B_DArbonne'!N61+'5C1A_Madison'!N61+'5C1C_IntlHigh'!N61+'5C3_UnvView'!N61+'5C1F_LCCharter'!N61+'5C1E_LFNO'!N61+'5C1D_NOMMA'!N61+'5C1AE_NobleMinds'!N61+'5C1J_JCFAEast'!N61+'5C1Q_Advantage'!N61+'5C1AF_JCFA-Laf'!N61+'5C1W_Willow'!N61+'5C1Z_LincolnPrep'!N61+'5C1R_Iberville'!N61+'5C1N_Delta'!N61+'5C1S_LCColPrep'!N61+'5C1T_Northeast'!N61+'5C1U_AcadianaRen'!N61+'5C1I_LAKey'!N61+'5C1V_LafRen'!N61+'5C1O_Impact'!N61+'5C2_LAVCA'!N61+'5C1H_Southwest'!N61+'5C1G_JSClark'!N61+'5C1Y_GEOPrep'!N61+'5C1AI_Harmony'!N61+'5C1AJ_Athlos'!N61+'5C1AG_Collegiate'!N61+'5C1M_GEOMidCity'!N61+'5C1AK_NxtGen'!N61+'5C1AL_RedRiver'!N61+'5C1AM_Williams'!N61+'5C1AN_StLandry'!N61</f>
        <v>0</v>
      </c>
      <c r="O61" s="232">
        <f>'5C1B_DArbonne'!O61+'5C1A_Madison'!O61+'5C1C_IntlHigh'!O61+'5C3_UnvView'!O61+'5C1F_LCCharter'!O61+'5C1E_LFNO'!O61+'5C1D_NOMMA'!O61+'5C1AE_NobleMinds'!O61+'5C1J_JCFAEast'!O61+'5C1Q_Advantage'!O61+'5C1AF_JCFA-Laf'!O61+'5C1W_Willow'!O61+'5C1Z_LincolnPrep'!O61+'5C1R_Iberville'!O61+'5C1N_Delta'!O61+'5C1S_LCColPrep'!O61+'5C1T_Northeast'!O61+'5C1U_AcadianaRen'!O61+'5C1I_LAKey'!O61+'5C1V_LafRen'!O61+'5C1O_Impact'!O61+'5C2_LAVCA'!O61+'5C1H_Southwest'!O61+'5C1G_JSClark'!O61+'5C1Y_GEOPrep'!O61+'5C1AI_Harmony'!O61+'5C1AJ_Athlos'!O61+'5C1AG_Collegiate'!O61+'5C1M_GEOMidCity'!O61+'5C1AK_NxtGen'!O61+'5C1AL_RedRiver'!O61+'5C1AM_Williams'!O61+'5C1AN_StLandry'!O61</f>
        <v>0</v>
      </c>
      <c r="P61" s="230">
        <f>'9_Per Pupil Summary'!L60</f>
        <v>1610.2654449705956</v>
      </c>
      <c r="Q61" s="231">
        <f>'5C1B_DArbonne'!Q61+'5C1A_Madison'!Q61+'5C1C_IntlHigh'!Q61+'5C3_UnvView'!Q61+'5C1F_LCCharter'!Q61+'5C1E_LFNO'!Q61+'5C1D_NOMMA'!Q61+'5C1AE_NobleMinds'!Q61+'5C1J_JCFAEast'!Q61+'5C1Q_Advantage'!Q61+'5C1AF_JCFA-Laf'!Q61+'5C1W_Willow'!Q61+'5C1Z_LincolnPrep'!Q61+'5C1R_Iberville'!Q61+'5C1N_Delta'!Q61+'5C1S_LCColPrep'!Q61+'5C1T_Northeast'!Q61+'5C1U_AcadianaRen'!Q61+'5C1I_LAKey'!Q61+'5C1V_LafRen'!Q61+'5C1O_Impact'!Q61+'5C2_LAVCA'!Q61+'5C1H_Southwest'!Q61+'5C1G_JSClark'!Q61+'5C1Y_GEOPrep'!Q61+'5C1AI_Harmony'!Q61+'5C1AJ_Athlos'!Q61+'5C1AG_Collegiate'!Q61+'5C1M_GEOMidCity'!Q61+'5C1AK_NxtGen'!Q61+'5C1AL_RedRiver'!Q61+'5C1AM_Williams'!Q61+'5C1AN_StLandry'!Q61</f>
        <v>0</v>
      </c>
      <c r="R61" s="233">
        <f>'5C1B_DArbonne'!R61+'5C1A_Madison'!R61+'5C1C_IntlHigh'!R61+'5C3_UnvView'!R61+'5C1F_LCCharter'!R61+'5C1E_LFNO'!R61+'5C1D_NOMMA'!R61+'5C1AE_NobleMinds'!R61+'5C1J_JCFAEast'!R61+'5C1Q_Advantage'!R61+'5C1AF_JCFA-Laf'!R61+'5C1W_Willow'!R61+'5C1Z_LincolnPrep'!R61+'5C1R_Iberville'!R61+'5C1N_Delta'!R61+'5C1S_LCColPrep'!R61+'5C1T_Northeast'!R61+'5C1U_AcadianaRen'!R61+'5C1I_LAKey'!R61+'5C1V_LafRen'!R61+'5C1O_Impact'!R61+'5C2_LAVCA'!R61+'5C1H_Southwest'!R61+'5C1G_JSClark'!R61+'5C1Y_GEOPrep'!R61+'5C1AI_Harmony'!R61+'5C1AJ_Athlos'!R61+'5C1AG_Collegiate'!R61+'5C1M_GEOMidCity'!R61+'5C1AK_NxtGen'!R61+'5C1AL_RedRiver'!R61+'5C1AM_Williams'!R61+'5C1AN_StLandry'!R61</f>
        <v>1484929</v>
      </c>
      <c r="S61" s="996">
        <f>'5C3_UnvView'!S61+'5C2_LAVCA'!S61</f>
        <v>114515</v>
      </c>
      <c r="T61" s="230">
        <f>'5C1B_DArbonne'!S61+'5C1A_Madison'!S61+'5C1C_IntlHigh'!S61+'5C3_UnvView'!T61+'5C1F_LCCharter'!S61+'5C1E_LFNO'!S61+'5C1D_NOMMA'!S61+'5C1AE_NobleMinds'!S61+'5C1J_JCFAEast'!S61+'5C1Q_Advantage'!S61+'5C1AF_JCFA-Laf'!S61+'5C1W_Willow'!S61+'5C1Z_LincolnPrep'!S61+'5C1R_Iberville'!S61+'5C1N_Delta'!S61+'5C1S_LCColPrep'!S61+'5C1T_Northeast'!S61+'5C1U_AcadianaRen'!S61+'5C1I_LAKey'!S61+'5C1V_LafRen'!S61+'5C1O_Impact'!S61+'5C2_LAVCA'!T61+'5C1H_Southwest'!S61+'5C1G_JSClark'!S61+'5C1Y_GEOPrep'!S61+'5C1AI_Harmony'!S61+'5C1AJ_Athlos'!S61+'5C1AG_Collegiate'!S61+'5C1M_GEOMidCity'!S61+'5C1AK_NxtGen'!S61+'5C1AL_RedRiver'!S61+'5C1AM_Williams'!S61+'5C1AN_StLandry'!S61</f>
        <v>122378</v>
      </c>
      <c r="U61" s="230">
        <f>'5C1B_DArbonne'!T61+'5C1A_Madison'!T61+'5C1C_IntlHigh'!T61+'5C3_UnvView'!U61+'5C1F_LCCharter'!T61+'5C1E_LFNO'!T61+'5C1D_NOMMA'!T61+'5C1AE_NobleMinds'!T61+'5C1J_JCFAEast'!T61+'5C1Q_Advantage'!T61+'5C1AF_JCFA-Laf'!T61+'5C1W_Willow'!T61+'5C1Z_LincolnPrep'!T61+'5C1R_Iberville'!T61+'5C1N_Delta'!T61+'5C1S_LCColPrep'!T61+'5C1T_Northeast'!T61+'5C1U_AcadianaRen'!T61+'5C1I_LAKey'!T61+'5C1V_LafRen'!T61+'5C1O_Impact'!T61+'5C2_LAVCA'!U61+'5C1H_Southwest'!T61+'5C1G_JSClark'!T61+'5C1Y_GEOPrep'!T61+'5C1AI_Harmony'!T61+'5C1AJ_Athlos'!T61+'5C1AG_Collegiate'!T61+'5C1M_GEOMidCity'!T61+'5C1AK_NxtGen'!T61+'5C1AL_RedRiver'!T61+'5C1AM_Williams'!T61+'5C1AN_StLandry'!T61</f>
        <v>0</v>
      </c>
      <c r="V61" s="234">
        <f>'5C1B_DArbonne'!U61+'5C1A_Madison'!U61+'5C1C_IntlHigh'!U61+'5C3_UnvView'!V61+'5C1F_LCCharter'!U61+'5C1E_LFNO'!U61+'5C1D_NOMMA'!U61+'5C1AE_NobleMinds'!U61+'5C1J_JCFAEast'!U61+'5C1Q_Advantage'!U61+'5C1AF_JCFA-Laf'!U61+'5C1W_Willow'!U61+'5C1Z_LincolnPrep'!U61+'5C1R_Iberville'!U61+'5C1N_Delta'!U61+'5C1S_LCColPrep'!U61+'5C1T_Northeast'!U61+'5C1U_AcadianaRen'!U61+'5C1I_LAKey'!U61+'5C1V_LafRen'!U61+'5C1O_Impact'!U61+'5C2_LAVCA'!V61+'5C1H_Southwest'!U61+'5C1G_JSClark'!U61+'5C1Y_GEOPrep'!U61+'5C1AI_Harmony'!U61+'5C1AJ_Athlos'!U61+'5C1AG_Collegiate'!U61+'5C1M_GEOMidCity'!U61+'5C1AK_NxtGen'!U61+'5C1AL_RedRiver'!U61+'5C1AM_Williams'!U61+'5C1AN_StLandry'!U61</f>
        <v>0</v>
      </c>
      <c r="W61" s="233">
        <f>'5C1B_DArbonne'!V61+'5C1A_Madison'!V61+'5C1C_IntlHigh'!V61+'5C3_UnvView'!W61+'5C1F_LCCharter'!V61+'5C1E_LFNO'!V61+'5C1D_NOMMA'!V61+'5C1AE_NobleMinds'!V61+'5C1J_JCFAEast'!V61+'5C1Q_Advantage'!V61+'5C1AF_JCFA-Laf'!V61+'5C1W_Willow'!V61+'5C1Z_LincolnPrep'!V61+'5C1R_Iberville'!V61+'5C1N_Delta'!V61+'5C1S_LCColPrep'!V61+'5C1T_Northeast'!V61+'5C1U_AcadianaRen'!V61+'5C1I_LAKey'!V61+'5C1V_LafRen'!V61+'5C1O_Impact'!V61+'5C2_LAVCA'!W61+'5C1H_Southwest'!V61+'5C1G_JSClark'!V61+'5C1Y_GEOPrep'!V61+'5C1AI_Harmony'!V61+'5C1AJ_Athlos'!V61+'5C1AG_Collegiate'!V61+'5C1M_GEOMidCity'!V61+'5C1AK_NxtGen'!V61+'5C1AL_RedRiver'!V61+'5C1AM_Williams'!V61+'5C1AN_StLandry'!V61</f>
        <v>0</v>
      </c>
      <c r="X61" s="231">
        <f>'5C1B_DArbonne'!W61+'5C1A_Madison'!W61+'5C1C_IntlHigh'!W61+'5C3_UnvView'!X61+'5C1F_LCCharter'!W61+'5C1E_LFNO'!W61+'5C1D_NOMMA'!W61+'5C1AE_NobleMinds'!W61+'5C1J_JCFAEast'!W61+'5C1Q_Advantage'!W61+'5C1AF_JCFA-Laf'!W61+'5C1W_Willow'!W61+'5C1Z_LincolnPrep'!W61+'5C1R_Iberville'!W61+'5C1N_Delta'!W61+'5C1S_LCColPrep'!W61+'5C1T_Northeast'!W61+'5C1U_AcadianaRen'!W61+'5C1I_LAKey'!W61+'5C1V_LafRen'!W61+'5C1O_Impact'!W61+'5C2_LAVCA'!X61+'5C1H_Southwest'!W61+'5C1G_JSClark'!W61+'5C1Y_GEOPrep'!W61+'5C1AI_Harmony'!W61+'5C1AJ_Athlos'!W61+'5C1AG_Collegiate'!W61+'5C1M_GEOMidCity'!W61+'5C1AK_NxtGen'!W61+'5C1AL_RedRiver'!W61+'5C1AM_Williams'!W61+'5C1AN_StLandry'!W61</f>
        <v>0</v>
      </c>
      <c r="Y61" s="233">
        <f>'5C1B_DArbonne'!X61+'5C1A_Madison'!X61+'5C1C_IntlHigh'!X61+'5C3_UnvView'!Y61+'5C1F_LCCharter'!X61+'5C1E_LFNO'!X61+'5C1D_NOMMA'!X61+'5C1AE_NobleMinds'!X61+'5C1J_JCFAEast'!X61+'5C1Q_Advantage'!X61+'5C1AF_JCFA-Laf'!X61+'5C1W_Willow'!X61+'5C1Z_LincolnPrep'!X61+'5C1R_Iberville'!X61+'5C1N_Delta'!X61+'5C1S_LCColPrep'!X61+'5C1T_Northeast'!X61+'5C1U_AcadianaRen'!X61+'5C1I_LAKey'!X61+'5C1V_LafRen'!X61+'5C1O_Impact'!X61+'5C2_LAVCA'!Y61+'5C1H_Southwest'!X61+'5C1G_JSClark'!X61+'5C1Y_GEOPrep'!X61+'5C1AI_Harmony'!X61+'5C1AJ_Athlos'!X61+'5C1AG_Collegiate'!X61+'5C1M_GEOMidCity'!X61+'5C1AK_NxtGen'!X61+'5C1AL_RedRiver'!X61+'5C1AM_Williams'!X61+'5C1AN_StLandry'!X61</f>
        <v>0</v>
      </c>
      <c r="Z61" s="230">
        <f>'5C1B_DArbonne'!Y61+'5C1A_Madison'!Y61+'5C1C_IntlHigh'!Y61+'5C3_UnvView'!Z61+'5C1F_LCCharter'!Y61+'5C1E_LFNO'!Y61+'5C1D_NOMMA'!Y61+'5C1AE_NobleMinds'!Y61+'5C1J_JCFAEast'!Y61+'5C1Q_Advantage'!Y61+'5C1AF_JCFA-Laf'!Y61+'5C1W_Willow'!Y61+'5C1Z_LincolnPrep'!Y61+'5C1R_Iberville'!Y61+'5C1N_Delta'!Y61+'5C1S_LCColPrep'!Y61+'5C1T_Northeast'!Y61+'5C1U_AcadianaRen'!Y61+'5C1I_LAKey'!Y61+'5C1V_LafRen'!Y61+'5C1O_Impact'!Y61+'5C2_LAVCA'!Z61+'5C1H_Southwest'!Y61+'5C1G_JSClark'!Y61+'5C1Y_GEOPrep'!Y61+'5C1AI_Harmony'!Y61+'5C1AJ_Athlos'!Y61+'5C1AG_Collegiate'!Y61+'5C1M_GEOMidCity'!Y61+'5C1AK_NxtGen'!Y61+'5C1AL_RedRiver'!Y61+'5C1AM_Williams'!Y61+'5C1AN_StLandry'!Y61</f>
        <v>0</v>
      </c>
      <c r="AA61" s="233">
        <f>'5C1B_DArbonne'!Z61+'5C1A_Madison'!Z61+'5C1C_IntlHigh'!Z61+'5C3_UnvView'!AA61+'5C1F_LCCharter'!Z61+'5C1E_LFNO'!Z61+'5C1D_NOMMA'!Z61+'5C1AE_NobleMinds'!Z61+'5C1J_JCFAEast'!Z61+'5C1Q_Advantage'!Z61+'5C1AF_JCFA-Laf'!Z61+'5C1W_Willow'!Z61+'5C1Z_LincolnPrep'!Z61+'5C1R_Iberville'!Z61+'5C1N_Delta'!Z61+'5C1S_LCColPrep'!Z61+'5C1T_Northeast'!Z61+'5C1U_AcadianaRen'!Z61+'5C1I_LAKey'!Z61+'5C1V_LafRen'!Z61+'5C1O_Impact'!Z61+'5C2_LAVCA'!AA61+'5C1H_Southwest'!Z61+'5C1G_JSClark'!Z61+'5C1Y_GEOPrep'!Z61+'5C1AI_Harmony'!Z61+'5C1AJ_Athlos'!Z61+'5C1AG_Collegiate'!Z61+'5C1M_GEOMidCity'!Z61+'5C1AK_NxtGen'!Z61+'5C1AL_RedRiver'!Z61+'5C1AM_Williams'!Z61+'5C1AN_StLandry'!Z61</f>
        <v>0</v>
      </c>
      <c r="AB61" s="236">
        <f>'5C1B_DArbonne'!AA61+'5C1A_Madison'!AA61+'5C1C_IntlHigh'!AA61+'5C3_UnvView'!AB61+'5C1F_LCCharter'!AA61+'5C1E_LFNO'!AA61+'5C1D_NOMMA'!AA61+'5C1AE_NobleMinds'!AA61+'5C1J_JCFAEast'!AA61+'5C1Q_Advantage'!AA61+'5C1AF_JCFA-Laf'!AA61+'5C1W_Willow'!AA61+'5C1Z_LincolnPrep'!AA61+'5C1R_Iberville'!AA61+'5C1N_Delta'!AA61+'5C1S_LCColPrep'!AA61+'5C1T_Northeast'!AA61+'5C1U_AcadianaRen'!AA61+'5C1I_LAKey'!AA61+'5C1V_LafRen'!AA61+'5C1O_Impact'!AA61+'5C2_LAVCA'!AB61+'5C1H_Southwest'!AA61+'5C1G_JSClark'!AA61+'5C1Y_GEOPrep'!AA61+'5C1AI_Harmony'!AA61+'5C1AJ_Athlos'!AA61+'5C1AG_Collegiate'!AA61+'5C1M_GEOMidCity'!AA61+'5C1AK_NxtGen'!AA61+'5C1AL_RedRiver'!AA61+'5C1AM_Williams'!AA61+'5C1AN_StLandry'!AA61</f>
        <v>0</v>
      </c>
      <c r="AC61" s="230">
        <f>'5C1B_DArbonne'!AB61+'5C1A_Madison'!AB61+'5C1C_IntlHigh'!AB61+'5C3_UnvView'!AC61+'5C1F_LCCharter'!AB61+'5C1E_LFNO'!AB61+'5C1D_NOMMA'!AB61+'5C1AE_NobleMinds'!AB61+'5C1J_JCFAEast'!AB61+'5C1Q_Advantage'!AB61+'5C1AF_JCFA-Laf'!AB61+'5C1W_Willow'!AB61+'5C1Z_LincolnPrep'!AB61+'5C1R_Iberville'!AB61+'5C1N_Delta'!AB61+'5C1S_LCColPrep'!AB61+'5C1T_Northeast'!AB61+'5C1U_AcadianaRen'!AB61+'5C1I_LAKey'!AB61+'5C1V_LafRen'!AB61+'5C1O_Impact'!AB61+'5C2_LAVCA'!AC61+'5C1H_Southwest'!AB61+'5C1G_JSClark'!AB61+'5C1Y_GEOPrep'!AB61+'5C1AI_Harmony'!AB61+'5C1AJ_Athlos'!AB61+'5C1AG_Collegiate'!AB61+'5C1M_GEOMidCity'!AB61+'5C1AK_NxtGen'!AB61+'5C1AL_RedRiver'!AB61+'5C1AM_Williams'!AB61+'5C1AN_StLandry'!AB61</f>
        <v>0</v>
      </c>
      <c r="AD61" s="237">
        <f>'5C1B_DArbonne'!AC61+'5C1A_Madison'!AC61+'5C1C_IntlHigh'!AC61+'5C3_UnvView'!AD61+'5C1F_LCCharter'!AC61+'5C1E_LFNO'!AC61+'5C1D_NOMMA'!AC61+'5C1AE_NobleMinds'!AC61+'5C1J_JCFAEast'!AC61+'5C1Q_Advantage'!AC61+'5C1AF_JCFA-Laf'!AC61+'5C1W_Willow'!AC61+'5C1Z_LincolnPrep'!AC61+'5C1R_Iberville'!AC61+'5C1N_Delta'!AC61+'5C1S_LCColPrep'!AC61+'5C1T_Northeast'!AC61+'5C1U_AcadianaRen'!AC61+'5C1I_LAKey'!AC61+'5C1V_LafRen'!AC61+'5C1O_Impact'!AC61+'5C2_LAVCA'!AD61+'5C1H_Southwest'!AC61+'5C1G_JSClark'!AC61+'5C1Y_GEOPrep'!AC61+'5C1AI_Harmony'!AC61+'5C1AJ_Athlos'!AC61+'5C1AG_Collegiate'!AC61+'5C1M_GEOMidCity'!AC61+'5C1AK_NxtGen'!AC61+'5C1AL_RedRiver'!AC61+'5C1AM_Williams'!AC61+'5C1AN_StLandry'!AC61</f>
        <v>0</v>
      </c>
      <c r="AE61" s="237">
        <f>'5C1B_DArbonne'!AD61+'5C1A_Madison'!AD61+'5C1C_IntlHigh'!AD61+'5C3_UnvView'!AE61+'5C1F_LCCharter'!AD61+'5C1E_LFNO'!AD61+'5C1D_NOMMA'!AD61+'5C1AE_NobleMinds'!AD61+'5C1J_JCFAEast'!AD61+'5C1Q_Advantage'!AD61+'5C1AF_JCFA-Laf'!AD61+'5C1W_Willow'!AD61+'5C1Z_LincolnPrep'!AD61+'5C1R_Iberville'!AD61+'5C1N_Delta'!AD61+'5C1S_LCColPrep'!AD61+'5C1T_Northeast'!AD61+'5C1U_AcadianaRen'!AD61+'5C1I_LAKey'!AD61+'5C1V_LafRen'!AD61+'5C1O_Impact'!AD61+'5C2_LAVCA'!AE61+'5C1H_Southwest'!AD61+'5C1G_JSClark'!AD61+'5C1Y_GEOPrep'!AD61+'5C1AI_Harmony'!AD61+'5C1AJ_Athlos'!AD61+'5C1AG_Collegiate'!AD61+'5C1M_GEOMidCity'!AD61+'5C1AK_NxtGen'!AD61+'5C1AL_RedRiver'!AD61+'5C1AM_Williams'!AD61+'5C1AN_StLandry'!AD61</f>
        <v>0</v>
      </c>
      <c r="AF61" s="238">
        <f>'9_Per Pupil Summary'!N60</f>
        <v>4917</v>
      </c>
      <c r="AG61" s="239">
        <f>'5C1B_DArbonne'!AF61+'5C1A_Madison'!AF61+'5C1C_IntlHigh'!AF61+'5C3_UnvView'!AG61+'5C1F_LCCharter'!AF61+'5C1E_LFNO'!AF61+'5C1D_NOMMA'!AF61+'5C1AE_NobleMinds'!AF61+'5C1J_JCFAEast'!AF61+'5C1Q_Advantage'!AF61+'5C1AF_JCFA-Laf'!AF61+'5C1W_Willow'!AF61+'5C1Z_LincolnPrep'!AF61+'5C1R_Iberville'!AF61+'5C1N_Delta'!AF61+'5C1S_LCColPrep'!AF61+'5C1T_Northeast'!AF61+'5C1U_AcadianaRen'!AF61+'5C1I_LAKey'!AF61+'5C1V_LafRen'!AF61+'5C1O_Impact'!AF61+'5C2_LAVCA'!AG61+'5C1H_Southwest'!AF61+'5C1G_JSClark'!AF61+'5C1Y_GEOPrep'!AF61+'5C1AI_Harmony'!AF61+'5C1AJ_Athlos'!AF61+'5C1AG_Collegiate'!AF61+'5C1M_GEOMidCity'!AF61+'5C1AK_NxtGen'!AF61+'5C1AL_RedRiver'!AF61+'5C1AM_Williams'!AF61+'5C1AN_StLandry'!AF61</f>
        <v>0</v>
      </c>
      <c r="AH61" s="229">
        <f>'5C1B_DArbonne'!AG61+'5C1A_Madison'!AG61+'5C1C_IntlHigh'!AG61+'5C3_UnvView'!AH61+'5C1F_LCCharter'!AG61+'5C1E_LFNO'!AG61+'5C1D_NOMMA'!AG61+'5C1AE_NobleMinds'!AG61+'5C1J_JCFAEast'!AG61+'5C1Q_Advantage'!AG61+'5C1AF_JCFA-Laf'!AG61+'5C1W_Willow'!AG61+'5C1Z_LincolnPrep'!AG61+'5C1R_Iberville'!AG61+'5C1N_Delta'!AG61+'5C1S_LCColPrep'!AG61+'5C1T_Northeast'!AG61+'5C1U_AcadianaRen'!AG61+'5C1I_LAKey'!AG61+'5C1V_LafRen'!AG61+'5C1O_Impact'!AG61+'5C2_LAVCA'!AH61+'5C1H_Southwest'!AG61+'5C1G_JSClark'!AG61+'5C1Y_GEOPrep'!AG61+'5C1AI_Harmony'!AG61+'5C1AJ_Athlos'!AG61+'5C1AG_Collegiate'!AG61+'5C1M_GEOMidCity'!AG61+'5C1AK_NxtGen'!AG61+'5C1AL_RedRiver'!AG61+'5C1AM_Williams'!AG61+'5C1AN_StLandry'!AG61</f>
        <v>0</v>
      </c>
      <c r="AI61" s="238">
        <f>'5C1B_DArbonne'!AH61+'5C1A_Madison'!AH61+'5C1C_IntlHigh'!AH61+'5C3_UnvView'!AI61+'5C1F_LCCharter'!AH61+'5C1E_LFNO'!AH61+'5C1D_NOMMA'!AH61+'5C1AE_NobleMinds'!AH61+'5C1J_JCFAEast'!AH61+'5C1Q_Advantage'!AH61+'5C1AF_JCFA-Laf'!AH61+'5C1W_Willow'!AH61+'5C1Z_LincolnPrep'!AH61+'5C1R_Iberville'!AH61+'5C1N_Delta'!AH61+'5C1S_LCColPrep'!AH61+'5C1T_Northeast'!AH61+'5C1U_AcadianaRen'!AH61+'5C1I_LAKey'!AH61+'5C1V_LafRen'!AH61+'5C1O_Impact'!AH61+'5C2_LAVCA'!AI61+'5C1H_Southwest'!AH61+'5C1G_JSClark'!AH61+'5C1Y_GEOPrep'!AH61+'5C1AI_Harmony'!AH61+'5C1AJ_Athlos'!AH61+'5C1AG_Collegiate'!AH61+'5C1M_GEOMidCity'!AH61+'5C1AK_NxtGen'!AH61+'5C1AL_RedRiver'!AH61+'5C1AM_Williams'!AH61+'5C1AN_StLandry'!AH61</f>
        <v>0</v>
      </c>
      <c r="AJ61" s="229">
        <f>'5C1B_DArbonne'!AI61+'5C1A_Madison'!AI61+'5C1C_IntlHigh'!AI61+'5C3_UnvView'!AJ61+'5C1F_LCCharter'!AI61+'5C1E_LFNO'!AI61+'5C1D_NOMMA'!AI61+'5C1AE_NobleMinds'!AI61+'5C1J_JCFAEast'!AI61+'5C1Q_Advantage'!AI61+'5C1AF_JCFA-Laf'!AI61+'5C1W_Willow'!AI61+'5C1Z_LincolnPrep'!AI61+'5C1R_Iberville'!AI61+'5C1N_Delta'!AI61+'5C1S_LCColPrep'!AI61+'5C1T_Northeast'!AI61+'5C1U_AcadianaRen'!AI61+'5C1I_LAKey'!AI61+'5C1V_LafRen'!AI61+'5C1O_Impact'!AI61+'5C2_LAVCA'!AJ61+'5C1H_Southwest'!AI61+'5C1G_JSClark'!AI61+'5C1Y_GEOPrep'!AI61+'5C1AI_Harmony'!AI61+'5C1AJ_Athlos'!AI61+'5C1AG_Collegiate'!AI61+'5C1M_GEOMidCity'!AI61+'5C1AK_NxtGen'!AI61+'5C1AL_RedRiver'!AI61+'5C1AM_Williams'!AI61+'5C1AN_StLandry'!AI61</f>
        <v>0</v>
      </c>
      <c r="AK61" s="240">
        <f>'5C1B_DArbonne'!AJ61+'5C1A_Madison'!AJ61+'5C1C_IntlHigh'!AJ61+'5C3_UnvView'!AK61+'5C1F_LCCharter'!AJ61+'5C1E_LFNO'!AJ61+'5C1D_NOMMA'!AJ61+'5C1AE_NobleMinds'!AJ61+'5C1J_JCFAEast'!AJ61+'5C1Q_Advantage'!AJ61+'5C1AF_JCFA-Laf'!AJ61+'5C1W_Willow'!AJ61+'5C1Z_LincolnPrep'!AJ61+'5C1R_Iberville'!AJ61+'5C1N_Delta'!AJ61+'5C1S_LCColPrep'!AJ61+'5C1T_Northeast'!AJ61+'5C1U_AcadianaRen'!AJ61+'5C1I_LAKey'!AJ61+'5C1V_LafRen'!AJ61+'5C1O_Impact'!AJ61+'5C2_LAVCA'!AK61+'5C1H_Southwest'!AJ61+'5C1G_JSClark'!AJ61+'5C1Y_GEOPrep'!AJ61+'5C1AI_Harmony'!AJ61+'5C1AJ_Athlos'!AJ61+'5C1AG_Collegiate'!AJ61+'5C1M_GEOMidCity'!AJ61+'5C1AK_NxtGen'!AJ61+'5C1AL_RedRiver'!AJ61+'5C1AM_Williams'!AJ61+'5C1AN_StLandry'!AJ61</f>
        <v>0</v>
      </c>
      <c r="AL61" s="241">
        <f>'5C1B_DArbonne'!AK61+'5C1A_Madison'!AK61+'5C1C_IntlHigh'!AK61+'5C3_UnvView'!AL61+'5C1F_LCCharter'!AK61+'5C1E_LFNO'!AK61+'5C1D_NOMMA'!AK61+'5C1AE_NobleMinds'!AK61+'5C1J_JCFAEast'!AK61+'5C1Q_Advantage'!AK61+'5C1AF_JCFA-Laf'!AK61+'5C1W_Willow'!AK61+'5C1Z_LincolnPrep'!AK61+'5C1R_Iberville'!AK61+'5C1N_Delta'!AK61+'5C1S_LCColPrep'!AK61+'5C1T_Northeast'!AK61+'5C1U_AcadianaRen'!AK61+'5C1I_LAKey'!AK61+'5C1V_LafRen'!AK61+'5C1O_Impact'!AK61+'5C2_LAVCA'!AL61+'5C1H_Southwest'!AK61+'5C1G_JSClark'!AK61+'5C1Y_GEOPrep'!AK61+'5C1AI_Harmony'!AK61+'5C1AJ_Athlos'!AK61+'5C1AG_Collegiate'!AK61+'5C1M_GEOMidCity'!AK61+'5C1AK_NxtGen'!AK61+'5C1AL_RedRiver'!AK61+'5C1AM_Williams'!AK61+'5C1AN_StLandry'!AK61</f>
        <v>0</v>
      </c>
      <c r="AM61" s="239">
        <f>'5C1B_DArbonne'!AL61+'5C1A_Madison'!AL61+'5C1C_IntlHigh'!AL61+'5C3_UnvView'!AM61+'5C1F_LCCharter'!AL61+'5C1E_LFNO'!AL61+'5C1D_NOMMA'!AL61+'5C1AE_NobleMinds'!AL61+'5C1J_JCFAEast'!AL61+'5C1Q_Advantage'!AL61+'5C1AF_JCFA-Laf'!AL61+'5C1W_Willow'!AL61+'5C1Z_LincolnPrep'!AL61+'5C1R_Iberville'!AL61+'5C1N_Delta'!AL61+'5C1S_LCColPrep'!AL61+'5C1T_Northeast'!AL61+'5C1U_AcadianaRen'!AL61+'5C1I_LAKey'!AL61+'5C1V_LafRen'!AL61+'5C1O_Impact'!AL61+'5C2_LAVCA'!AM61+'5C1H_Southwest'!AL61+'5C1G_JSClark'!AL61+'5C1Y_GEOPrep'!AL61+'5C1AI_Harmony'!AL61+'5C1AJ_Athlos'!AL61+'5C1AG_Collegiate'!AL61+'5C1M_GEOMidCity'!AL61+'5C1AK_NxtGen'!AL61+'5C1AL_RedRiver'!AL61+'5C1AM_Williams'!AL61+'5C1AN_StLandry'!AL61</f>
        <v>1296857</v>
      </c>
      <c r="AN61" s="242">
        <f>'5C1B_DArbonne'!AM61+'5C1A_Madison'!AM61+'5C1C_IntlHigh'!AM61+'5C3_UnvView'!AN61+'5C1F_LCCharter'!AM61+'5C1E_LFNO'!AM61+'5C1D_NOMMA'!AM61+'5C1AE_NobleMinds'!AM61+'5C1J_JCFAEast'!AM61+'5C1Q_Advantage'!AM61+'5C1AF_JCFA-Laf'!AM61+'5C1W_Willow'!AM61+'5C1Z_LincolnPrep'!AM61+'5C1R_Iberville'!AM61+'5C1N_Delta'!AM61+'5C1S_LCColPrep'!AM61+'5C1T_Northeast'!AM61+'5C1U_AcadianaRen'!AM61+'5C1I_LAKey'!AM61+'5C1V_LafRen'!AM61+'5C1O_Impact'!AM61+'5C2_LAVCA'!AN61+'5C1H_Southwest'!AM61+'5C1G_JSClark'!AM61+'5C1Y_GEOPrep'!AM61+'5C1AI_Harmony'!AM61+'5C1AJ_Athlos'!AM61+'5C1AG_Collegiate'!AM61+'5C1M_GEOMidCity'!AM61+'5C1AK_NxtGen'!AM61+'5C1AL_RedRiver'!AM61+'5C1AM_Williams'!AM61+'5C1AN_StLandry'!AM61</f>
        <v>-2461</v>
      </c>
      <c r="AO61" s="239">
        <f>'5C1B_DArbonne'!AN61+'5C1A_Madison'!AN61+'5C1C_IntlHigh'!AN61+'5C3_UnvView'!AO61+'5C1F_LCCharter'!AN61+'5C1E_LFNO'!AN61+'5C1D_NOMMA'!AN61+'5C1AE_NobleMinds'!AN61+'5C1J_JCFAEast'!AN61+'5C1Q_Advantage'!AN61+'5C1AF_JCFA-Laf'!AN61+'5C1W_Willow'!AN61+'5C1Z_LincolnPrep'!AN61+'5C1R_Iberville'!AN61+'5C1N_Delta'!AN61+'5C1S_LCColPrep'!AN61+'5C1T_Northeast'!AN61+'5C1U_AcadianaRen'!AN61+'5C1I_LAKey'!AN61+'5C1V_LafRen'!AN61+'5C1O_Impact'!AN61+'5C2_LAVCA'!AO61+'5C1H_Southwest'!AN61+'5C1G_JSClark'!AN61+'5C1Y_GEOPrep'!AN61+'5C1AI_Harmony'!AN61+'5C1AJ_Athlos'!AN61+'5C1AG_Collegiate'!AN61+'5C1M_GEOMidCity'!AN61+'5C1AK_NxtGen'!AN61+'5C1AL_RedRiver'!AN61+'5C1AM_Williams'!AN61+'5C1AN_StLandry'!AN61</f>
        <v>0</v>
      </c>
      <c r="AP61" s="240">
        <f>'5C1B_DArbonne'!AO61+'5C1A_Madison'!AO61+'5C1C_IntlHigh'!AO61+'5C3_UnvView'!AP61+'5C1F_LCCharter'!AO61+'5C1E_LFNO'!AO61+'5C1D_NOMMA'!AO61+'5C1AE_NobleMinds'!AO61+'5C1J_JCFAEast'!AO61+'5C1Q_Advantage'!AO61+'5C1AF_JCFA-Laf'!AO61+'5C1W_Willow'!AO61+'5C1Z_LincolnPrep'!AO61+'5C1R_Iberville'!AO61+'5C1N_Delta'!AO61+'5C1S_LCColPrep'!AO61+'5C1T_Northeast'!AO61+'5C1U_AcadianaRen'!AO61+'5C1I_LAKey'!AO61+'5C1V_LafRen'!AO61+'5C1O_Impact'!AO61+'5C2_LAVCA'!AP61+'5C1H_Southwest'!AO61+'5C1G_JSClark'!AO61+'5C1Y_GEOPrep'!AO61+'5C1AI_Harmony'!AO61+'5C1AJ_Athlos'!AO61+'5C1AG_Collegiate'!AO61+'5C1M_GEOMidCity'!AO61+'5C1AK_NxtGen'!AO61+'5C1AL_RedRiver'!AO61+'5C1AM_Williams'!AO61+'5C1AN_StLandry'!AO61</f>
        <v>-1790</v>
      </c>
      <c r="AQ61" s="239">
        <f>'5C1B_DArbonne'!AP61+'5C1A_Madison'!AP61+'5C1C_IntlHigh'!AP61+'5C3_UnvView'!AQ61+'5C1F_LCCharter'!AP61+'5C1E_LFNO'!AP61+'5C1D_NOMMA'!AP61+'5C1AE_NobleMinds'!AP61+'5C1J_JCFAEast'!AP61+'5C1Q_Advantage'!AP61+'5C1AF_JCFA-Laf'!AP61+'5C1W_Willow'!AP61+'5C1Z_LincolnPrep'!AP61+'5C1R_Iberville'!AP61+'5C1N_Delta'!AP61+'5C1S_LCColPrep'!AP61+'5C1T_Northeast'!AP61+'5C1U_AcadianaRen'!AP61+'5C1I_LAKey'!AP61+'5C1V_LafRen'!AP61+'5C1O_Impact'!AP61+'5C2_LAVCA'!AQ61+'5C1H_Southwest'!AP61+'5C1G_JSClark'!AP61+'5C1Y_GEOPrep'!AP61+'5C1AI_Harmony'!AP61+'5C1AJ_Athlos'!AP61+'5C1AG_Collegiate'!AP61+'5C1M_GEOMidCity'!AP61+'5C1AK_NxtGen'!AP61+'5C1AL_RedRiver'!AP61+'5C1AM_Williams'!AP61+'5C1AN_StLandry'!AP61</f>
        <v>980377</v>
      </c>
      <c r="AR61" s="240">
        <f>'5C1B_DArbonne'!AQ61+'5C1A_Madison'!AQ61+'5C1C_IntlHigh'!AQ61+'5C3_UnvView'!AR61+'5C1F_LCCharter'!AQ61+'5C1E_LFNO'!AQ61+'5C1D_NOMMA'!AQ61+'5C1AE_NobleMinds'!AQ61+'5C1J_JCFAEast'!AQ61+'5C1Q_Advantage'!AQ61+'5C1AF_JCFA-Laf'!AQ61+'5C1W_Willow'!AQ61+'5C1Z_LincolnPrep'!AQ61+'5C1R_Iberville'!AQ61+'5C1N_Delta'!AQ61+'5C1S_LCColPrep'!AQ61+'5C1T_Northeast'!AQ61+'5C1U_AcadianaRen'!AQ61+'5C1I_LAKey'!AQ61+'5C1V_LafRen'!AQ61+'5C1O_Impact'!AQ61+'5C2_LAVCA'!AR61+'5C1H_Southwest'!AQ61+'5C1G_JSClark'!AQ61+'5C1Y_GEOPrep'!AQ61+'5C1AI_Harmony'!AQ61+'5C1AJ_Athlos'!AQ61+'5C1AG_Collegiate'!AQ61+'5C1M_GEOMidCity'!AQ61+'5C1AK_NxtGen'!AQ61+'5C1AL_RedRiver'!AQ61+'5C1AM_Williams'!AQ61+'5C1AN_StLandry'!AQ61</f>
        <v>0</v>
      </c>
      <c r="AS61" s="240">
        <f>'5C1B_DArbonne'!AR61+'5C1A_Madison'!AR61+'5C1C_IntlHigh'!AR61+'5C3_UnvView'!AS61+'5C1F_LCCharter'!AR61+'5C1E_LFNO'!AR61+'5C1D_NOMMA'!AR61+'5C1AE_NobleMinds'!AR61+'5C1J_JCFAEast'!AR61+'5C1Q_Advantage'!AR61+'5C1AF_JCFA-Laf'!AR61+'5C1W_Willow'!AR61+'5C1Z_LincolnPrep'!AR61+'5C1R_Iberville'!AR61+'5C1N_Delta'!AR61+'5C1S_LCColPrep'!AR61+'5C1T_Northeast'!AR61+'5C1U_AcadianaRen'!AR61+'5C1I_LAKey'!AR61+'5C1V_LafRen'!AR61+'5C1O_Impact'!AR61+'5C2_LAVCA'!AS61+'5C1H_Southwest'!AR61+'5C1G_JSClark'!AR61+'5C1Y_GEOPrep'!AR61+'5C1AI_Harmony'!AR61+'5C1AJ_Athlos'!AR61+'5C1AG_Collegiate'!AR61+'5C1M_GEOMidCity'!AR61+'5C1AK_NxtGen'!AR61+'5C1AL_RedRiver'!AR61+'5C1AM_Williams'!AR61+'5C1AN_StLandry'!AR61</f>
        <v>0</v>
      </c>
      <c r="AT61" s="239">
        <f>'5C1B_DArbonne'!AS61+'5C1A_Madison'!AS61+'5C1C_IntlHigh'!AS61+'5C3_UnvView'!AT61+'5C1F_LCCharter'!AS61+'5C1E_LFNO'!AS61+'5C1D_NOMMA'!AS61+'5C1AE_NobleMinds'!AS61+'5C1J_JCFAEast'!AS61+'5C1Q_Advantage'!AS61+'5C1AF_JCFA-Laf'!AS61+'5C1W_Willow'!AS61+'5C1Z_LincolnPrep'!AS61+'5C1R_Iberville'!AS61+'5C1N_Delta'!AS61+'5C1S_LCColPrep'!AS61+'5C1T_Northeast'!AS61+'5C1U_AcadianaRen'!AS61+'5C1I_LAKey'!AS61+'5C1V_LafRen'!AS61+'5C1O_Impact'!AS61+'5C2_LAVCA'!AT61+'5C1H_Southwest'!AS61+'5C1G_JSClark'!AS61+'5C1Y_GEOPrep'!AS61+'5C1AI_Harmony'!AS61+'5C1AJ_Athlos'!AS61+'5C1AG_Collegiate'!AS61+'5C1M_GEOMidCity'!AS61+'5C1AK_NxtGen'!AS61+'5C1AL_RedRiver'!AS61+'5C1AM_Williams'!AS61+'5C1AN_StLandry'!AS61</f>
        <v>135095</v>
      </c>
      <c r="AU61" s="804">
        <f t="shared" si="2"/>
        <v>980377</v>
      </c>
      <c r="AV61" s="805">
        <f t="shared" si="3"/>
        <v>135095</v>
      </c>
      <c r="AW61" s="231">
        <f>'5C1B_DArbonne'!AV61+'5C1A_Madison'!AV61+'5C1C_IntlHigh'!AV61+'5C3_UnvView'!AW61+'5C1F_LCCharter'!AV61+'5C1E_LFNO'!AV61+'5C1D_NOMMA'!AV61+'5C1AE_NobleMinds'!AV61+'5C1J_JCFAEast'!AV61+'5C1Q_Advantage'!AV61+'5C1AF_JCFA-Laf'!AV61+'5C1W_Willow'!AV61+'5C1Z_LincolnPrep'!AV61+'5C1R_Iberville'!AV61+'5C1N_Delta'!AV61+'5C1S_LCColPrep'!AV61+'5C1T_Northeast'!AV61+'5C1U_AcadianaRen'!AV61+'5C1I_LAKey'!AV61+'5C1V_LafRen'!AV61+'5C1O_Impact'!AV61+'5C2_LAVCA'!AW61+'5C1H_Southwest'!AV61+'5C1G_JSClark'!AV61+'5C1Y_GEOPrep'!AV61+'5C1AI_Harmony'!AV61+'5C1AJ_Athlos'!AV61+'5C1AG_Collegiate'!AV61+'5C1M_GEOMidCity'!AV61+'5C1AK_NxtGen'!AV61+'5C1AL_RedRiver'!AV61+'5C1AM_Williams'!AV61+'5C1AN_StLandry'!AV61</f>
        <v>3242</v>
      </c>
      <c r="AX61" s="231"/>
      <c r="AY61" s="231">
        <f t="shared" si="4"/>
        <v>3242</v>
      </c>
    </row>
    <row r="62" spans="1:51" ht="16.149999999999999" customHeight="1" x14ac:dyDescent="0.2">
      <c r="A62" s="420">
        <v>56</v>
      </c>
      <c r="B62" s="197" t="s">
        <v>59</v>
      </c>
      <c r="C62" s="198">
        <f>'5C1B_DArbonne'!C62+'5C1A_Madison'!C62+'5C1C_IntlHigh'!C62+'5C3_UnvView'!C62+'5C1F_LCCharter'!C62+'5C1E_LFNO'!C62+'5C1D_NOMMA'!C62+'5C1AE_NobleMinds'!C62+'5C1J_JCFAEast'!C62+'5C1Q_Advantage'!C62+'5C1AF_JCFA-Laf'!C62+'5C1W_Willow'!C62+'5C1Z_LincolnPrep'!C62+'5C1R_Iberville'!C62+'5C1N_Delta'!C62+'5C1S_LCColPrep'!C62+'5C1T_Northeast'!C62+'5C1U_AcadianaRen'!C62+'5C1I_LAKey'!C62+'5C1V_LafRen'!C62+'5C1O_Impact'!C62+'5C2_LAVCA'!C62+'5C1H_Southwest'!C62+'5C1G_JSClark'!C62+'5C1Y_GEOPrep'!C62+'5C1AI_Harmony'!C62+'5C1AJ_Athlos'!C62+'5C1AG_Collegiate'!C62+'5C1M_GEOMidCity'!C62+'5C1AK_NxtGen'!C62+'5C1AL_RedRiver'!C62+'5C1AM_Williams'!C62+'5C1AN_StLandry'!C62</f>
        <v>0</v>
      </c>
      <c r="D62" s="199">
        <f>'9_Per Pupil Summary'!H61</f>
        <v>5151.1759343497415</v>
      </c>
      <c r="E62" s="200">
        <f>'5C1B_DArbonne'!E62+'5C1A_Madison'!E62+'5C1C_IntlHigh'!E62+'5C3_UnvView'!E62+'5C1F_LCCharter'!E62+'5C1E_LFNO'!E62+'5C1D_NOMMA'!E62+'5C1AE_NobleMinds'!E62+'5C1J_JCFAEast'!E62+'5C1Q_Advantage'!E62+'5C1AF_JCFA-Laf'!E62+'5C1W_Willow'!E62+'5C1Z_LincolnPrep'!E62+'5C1R_Iberville'!E62+'5C1N_Delta'!E62+'5C1S_LCColPrep'!E62+'5C1T_Northeast'!E62+'5C1U_AcadianaRen'!E62+'5C1I_LAKey'!E62+'5C1V_LafRen'!E62+'5C1O_Impact'!E62+'5C2_LAVCA'!E62+'5C1H_Southwest'!E62+'5C1G_JSClark'!E62+'5C1Y_GEOPrep'!E62+'5C1AI_Harmony'!E62+'5C1AJ_Athlos'!E62+'5C1AG_Collegiate'!E62+'5C1M_GEOMidCity'!E62+'5C1AK_NxtGen'!E62+'5C1AL_RedRiver'!E62+'5C1AM_Williams'!E62+'5C1AN_StLandry'!E62</f>
        <v>0</v>
      </c>
      <c r="F62" s="201">
        <f>'5C1B_DArbonne'!F62+'5C1A_Madison'!F62+'5C1C_IntlHigh'!F62+'5C3_UnvView'!F62+'5C1F_LCCharter'!F62+'5C1E_LFNO'!F62+'5C1D_NOMMA'!F62+'5C1AE_NobleMinds'!F62+'5C1J_JCFAEast'!F62+'5C1Q_Advantage'!F62+'5C1AF_JCFA-Laf'!F62+'5C1W_Willow'!F62+'5C1Z_LincolnPrep'!F62+'5C1R_Iberville'!F62+'5C1N_Delta'!F62+'5C1S_LCColPrep'!F62+'5C1T_Northeast'!F62+'5C1U_AcadianaRen'!F62+'5C1I_LAKey'!F62+'5C1V_LafRen'!F62+'5C1O_Impact'!F62+'5C2_LAVCA'!F62+'5C1H_Southwest'!F62+'5C1G_JSClark'!F62+'5C1Y_GEOPrep'!F62+'5C1AI_Harmony'!F62+'5C1AJ_Athlos'!F62+'5C1AG_Collegiate'!F62+'5C1M_GEOMidCity'!F62+'5C1AK_NxtGen'!F62+'5C1AL_RedRiver'!F62+'5C1AM_Williams'!F62+'5C1AN_StLandry'!F62</f>
        <v>0</v>
      </c>
      <c r="G62" s="199">
        <f>'9_Per Pupil Summary'!I61</f>
        <v>682.25493412837147</v>
      </c>
      <c r="H62" s="200">
        <f>'5C1B_DArbonne'!H62+'5C1A_Madison'!H62+'5C1C_IntlHigh'!H62+'5C3_UnvView'!H62+'5C1F_LCCharter'!H62+'5C1E_LFNO'!H62+'5C1D_NOMMA'!H62+'5C1AE_NobleMinds'!H62+'5C1J_JCFAEast'!H62+'5C1Q_Advantage'!H62+'5C1AF_JCFA-Laf'!H62+'5C1W_Willow'!H62+'5C1Z_LincolnPrep'!H62+'5C1R_Iberville'!H62+'5C1N_Delta'!H62+'5C1S_LCColPrep'!H62+'5C1T_Northeast'!H62+'5C1U_AcadianaRen'!H62+'5C1I_LAKey'!H62+'5C1V_LafRen'!H62+'5C1O_Impact'!H62+'5C2_LAVCA'!H62+'5C1H_Southwest'!H62+'5C1G_JSClark'!H62+'5C1Y_GEOPrep'!H62+'5C1AI_Harmony'!H62+'5C1AJ_Athlos'!H62+'5C1AG_Collegiate'!H62+'5C1M_GEOMidCity'!H62+'5C1AK_NxtGen'!H62+'5C1AL_RedRiver'!H62+'5C1AM_Williams'!H62+'5C1AN_StLandry'!H62</f>
        <v>0</v>
      </c>
      <c r="I62" s="201">
        <f>'5C1B_DArbonne'!I62+'5C1A_Madison'!I62+'5C1C_IntlHigh'!I62+'5C3_UnvView'!I62+'5C1F_LCCharter'!I62+'5C1E_LFNO'!I62+'5C1D_NOMMA'!I62+'5C1AE_NobleMinds'!I62+'5C1J_JCFAEast'!I62+'5C1Q_Advantage'!I62+'5C1AF_JCFA-Laf'!I62+'5C1W_Willow'!I62+'5C1Z_LincolnPrep'!I62+'5C1R_Iberville'!I62+'5C1N_Delta'!I62+'5C1S_LCColPrep'!I62+'5C1T_Northeast'!I62+'5C1U_AcadianaRen'!I62+'5C1I_LAKey'!I62+'5C1V_LafRen'!I62+'5C1O_Impact'!I62+'5C2_LAVCA'!I62+'5C1H_Southwest'!I62+'5C1G_JSClark'!I62+'5C1Y_GEOPrep'!I62+'5C1AI_Harmony'!I62+'5C1AJ_Athlos'!I62+'5C1AG_Collegiate'!I62+'5C1M_GEOMidCity'!I62+'5C1AK_NxtGen'!I62+'5C1AL_RedRiver'!I62+'5C1AM_Williams'!I62+'5C1AN_StLandry'!I62</f>
        <v>0</v>
      </c>
      <c r="J62" s="199">
        <f>'9_Per Pupil Summary'!J61</f>
        <v>186.06952748955587</v>
      </c>
      <c r="K62" s="200">
        <f>'5C1B_DArbonne'!K62+'5C1A_Madison'!K62+'5C1C_IntlHigh'!K62+'5C3_UnvView'!K62+'5C1F_LCCharter'!K62+'5C1E_LFNO'!K62+'5C1D_NOMMA'!K62+'5C1AE_NobleMinds'!K62+'5C1J_JCFAEast'!K62+'5C1Q_Advantage'!K62+'5C1AF_JCFA-Laf'!K62+'5C1W_Willow'!K62+'5C1Z_LincolnPrep'!K62+'5C1R_Iberville'!K62+'5C1N_Delta'!K62+'5C1S_LCColPrep'!K62+'5C1T_Northeast'!K62+'5C1U_AcadianaRen'!K62+'5C1I_LAKey'!K62+'5C1V_LafRen'!K62+'5C1O_Impact'!K62+'5C2_LAVCA'!K62+'5C1H_Southwest'!K62+'5C1G_JSClark'!K62+'5C1Y_GEOPrep'!K62+'5C1AI_Harmony'!K62+'5C1AJ_Athlos'!K62+'5C1AG_Collegiate'!K62+'5C1M_GEOMidCity'!K62+'5C1AK_NxtGen'!K62+'5C1AL_RedRiver'!K62+'5C1AM_Williams'!K62+'5C1AN_StLandry'!K62</f>
        <v>0</v>
      </c>
      <c r="L62" s="201">
        <f>'5C1B_DArbonne'!L62+'5C1A_Madison'!L62+'5C1C_IntlHigh'!L62+'5C3_UnvView'!L62+'5C1F_LCCharter'!L62+'5C1E_LFNO'!L62+'5C1D_NOMMA'!L62+'5C1AE_NobleMinds'!L62+'5C1J_JCFAEast'!L62+'5C1Q_Advantage'!L62+'5C1AF_JCFA-Laf'!L62+'5C1W_Willow'!L62+'5C1Z_LincolnPrep'!L62+'5C1R_Iberville'!L62+'5C1N_Delta'!L62+'5C1S_LCColPrep'!L62+'5C1T_Northeast'!L62+'5C1U_AcadianaRen'!L62+'5C1I_LAKey'!L62+'5C1V_LafRen'!L62+'5C1O_Impact'!L62+'5C2_LAVCA'!L62+'5C1H_Southwest'!L62+'5C1G_JSClark'!L62+'5C1Y_GEOPrep'!L62+'5C1AI_Harmony'!L62+'5C1AJ_Athlos'!L62+'5C1AG_Collegiate'!L62+'5C1M_GEOMidCity'!L62+'5C1AK_NxtGen'!L62+'5C1AL_RedRiver'!L62+'5C1AM_Williams'!L62+'5C1AN_StLandry'!L62</f>
        <v>0</v>
      </c>
      <c r="M62" s="199">
        <f>'9_Per Pupil Summary'!K61</f>
        <v>4651.738187238896</v>
      </c>
      <c r="N62" s="200">
        <f>'5C1B_DArbonne'!N62+'5C1A_Madison'!N62+'5C1C_IntlHigh'!N62+'5C3_UnvView'!N62+'5C1F_LCCharter'!N62+'5C1E_LFNO'!N62+'5C1D_NOMMA'!N62+'5C1AE_NobleMinds'!N62+'5C1J_JCFAEast'!N62+'5C1Q_Advantage'!N62+'5C1AF_JCFA-Laf'!N62+'5C1W_Willow'!N62+'5C1Z_LincolnPrep'!N62+'5C1R_Iberville'!N62+'5C1N_Delta'!N62+'5C1S_LCColPrep'!N62+'5C1T_Northeast'!N62+'5C1U_AcadianaRen'!N62+'5C1I_LAKey'!N62+'5C1V_LafRen'!N62+'5C1O_Impact'!N62+'5C2_LAVCA'!N62+'5C1H_Southwest'!N62+'5C1G_JSClark'!N62+'5C1Y_GEOPrep'!N62+'5C1AI_Harmony'!N62+'5C1AJ_Athlos'!N62+'5C1AG_Collegiate'!N62+'5C1M_GEOMidCity'!N62+'5C1AK_NxtGen'!N62+'5C1AL_RedRiver'!N62+'5C1AM_Williams'!N62+'5C1AN_StLandry'!N62</f>
        <v>0</v>
      </c>
      <c r="O62" s="201">
        <f>'5C1B_DArbonne'!O62+'5C1A_Madison'!O62+'5C1C_IntlHigh'!O62+'5C3_UnvView'!O62+'5C1F_LCCharter'!O62+'5C1E_LFNO'!O62+'5C1D_NOMMA'!O62+'5C1AE_NobleMinds'!O62+'5C1J_JCFAEast'!O62+'5C1Q_Advantage'!O62+'5C1AF_JCFA-Laf'!O62+'5C1W_Willow'!O62+'5C1Z_LincolnPrep'!O62+'5C1R_Iberville'!O62+'5C1N_Delta'!O62+'5C1S_LCColPrep'!O62+'5C1T_Northeast'!O62+'5C1U_AcadianaRen'!O62+'5C1I_LAKey'!O62+'5C1V_LafRen'!O62+'5C1O_Impact'!O62+'5C2_LAVCA'!O62+'5C1H_Southwest'!O62+'5C1G_JSClark'!O62+'5C1Y_GEOPrep'!O62+'5C1AI_Harmony'!O62+'5C1AJ_Athlos'!O62+'5C1AG_Collegiate'!O62+'5C1M_GEOMidCity'!O62+'5C1AK_NxtGen'!O62+'5C1AL_RedRiver'!O62+'5C1AM_Williams'!O62+'5C1AN_StLandry'!O62</f>
        <v>0</v>
      </c>
      <c r="P62" s="199">
        <f>'9_Per Pupil Summary'!L61</f>
        <v>1860.6952748955587</v>
      </c>
      <c r="Q62" s="200">
        <f>'5C1B_DArbonne'!Q62+'5C1A_Madison'!Q62+'5C1C_IntlHigh'!Q62+'5C3_UnvView'!Q62+'5C1F_LCCharter'!Q62+'5C1E_LFNO'!Q62+'5C1D_NOMMA'!Q62+'5C1AE_NobleMinds'!Q62+'5C1J_JCFAEast'!Q62+'5C1Q_Advantage'!Q62+'5C1AF_JCFA-Laf'!Q62+'5C1W_Willow'!Q62+'5C1Z_LincolnPrep'!Q62+'5C1R_Iberville'!Q62+'5C1N_Delta'!Q62+'5C1S_LCColPrep'!Q62+'5C1T_Northeast'!Q62+'5C1U_AcadianaRen'!Q62+'5C1I_LAKey'!Q62+'5C1V_LafRen'!Q62+'5C1O_Impact'!Q62+'5C2_LAVCA'!Q62+'5C1H_Southwest'!Q62+'5C1G_JSClark'!Q62+'5C1Y_GEOPrep'!Q62+'5C1AI_Harmony'!Q62+'5C1AJ_Athlos'!Q62+'5C1AG_Collegiate'!Q62+'5C1M_GEOMidCity'!Q62+'5C1AK_NxtGen'!Q62+'5C1AL_RedRiver'!Q62+'5C1AM_Williams'!Q62+'5C1AN_StLandry'!Q62</f>
        <v>0</v>
      </c>
      <c r="R62" s="202">
        <f>'5C1B_DArbonne'!R62+'5C1A_Madison'!R62+'5C1C_IntlHigh'!R62+'5C3_UnvView'!R62+'5C1F_LCCharter'!R62+'5C1E_LFNO'!R62+'5C1D_NOMMA'!R62+'5C1AE_NobleMinds'!R62+'5C1J_JCFAEast'!R62+'5C1Q_Advantage'!R62+'5C1AF_JCFA-Laf'!R62+'5C1W_Willow'!R62+'5C1Z_LincolnPrep'!R62+'5C1R_Iberville'!R62+'5C1N_Delta'!R62+'5C1S_LCColPrep'!R62+'5C1T_Northeast'!R62+'5C1U_AcadianaRen'!R62+'5C1I_LAKey'!R62+'5C1V_LafRen'!R62+'5C1O_Impact'!R62+'5C2_LAVCA'!R62+'5C1H_Southwest'!R62+'5C1G_JSClark'!R62+'5C1Y_GEOPrep'!R62+'5C1AI_Harmony'!R62+'5C1AJ_Athlos'!R62+'5C1AG_Collegiate'!R62+'5C1M_GEOMidCity'!R62+'5C1AK_NxtGen'!R62+'5C1AL_RedRiver'!R62+'5C1AM_Williams'!R62+'5C1AN_StLandry'!R62</f>
        <v>6652537</v>
      </c>
      <c r="S62" s="1102">
        <f>'5C3_UnvView'!S62+'5C2_LAVCA'!S62</f>
        <v>13094</v>
      </c>
      <c r="T62" s="199">
        <f>'5C1B_DArbonne'!S62+'5C1A_Madison'!S62+'5C1C_IntlHigh'!S62+'5C3_UnvView'!T62+'5C1F_LCCharter'!S62+'5C1E_LFNO'!S62+'5C1D_NOMMA'!S62+'5C1AE_NobleMinds'!S62+'5C1J_JCFAEast'!S62+'5C1Q_Advantage'!S62+'5C1AF_JCFA-Laf'!S62+'5C1W_Willow'!S62+'5C1Z_LincolnPrep'!S62+'5C1R_Iberville'!S62+'5C1N_Delta'!S62+'5C1S_LCColPrep'!S62+'5C1T_Northeast'!S62+'5C1U_AcadianaRen'!S62+'5C1I_LAKey'!S62+'5C1V_LafRen'!S62+'5C1O_Impact'!S62+'5C2_LAVCA'!T62+'5C1H_Southwest'!S62+'5C1G_JSClark'!S62+'5C1Y_GEOPrep'!S62+'5C1AI_Harmony'!S62+'5C1AJ_Athlos'!S62+'5C1AG_Collegiate'!S62+'5C1M_GEOMidCity'!S62+'5C1AK_NxtGen'!S62+'5C1AL_RedRiver'!S62+'5C1AM_Williams'!S62+'5C1AN_StLandry'!S62</f>
        <v>-25187</v>
      </c>
      <c r="U62" s="199">
        <f>'5C1B_DArbonne'!T62+'5C1A_Madison'!T62+'5C1C_IntlHigh'!T62+'5C3_UnvView'!U62+'5C1F_LCCharter'!T62+'5C1E_LFNO'!T62+'5C1D_NOMMA'!T62+'5C1AE_NobleMinds'!T62+'5C1J_JCFAEast'!T62+'5C1Q_Advantage'!T62+'5C1AF_JCFA-Laf'!T62+'5C1W_Willow'!T62+'5C1Z_LincolnPrep'!T62+'5C1R_Iberville'!T62+'5C1N_Delta'!T62+'5C1S_LCColPrep'!T62+'5C1T_Northeast'!T62+'5C1U_AcadianaRen'!T62+'5C1I_LAKey'!T62+'5C1V_LafRen'!T62+'5C1O_Impact'!T62+'5C2_LAVCA'!U62+'5C1H_Southwest'!T62+'5C1G_JSClark'!T62+'5C1Y_GEOPrep'!T62+'5C1AI_Harmony'!T62+'5C1AJ_Athlos'!T62+'5C1AG_Collegiate'!T62+'5C1M_GEOMidCity'!T62+'5C1AK_NxtGen'!T62+'5C1AL_RedRiver'!T62+'5C1AM_Williams'!T62+'5C1AN_StLandry'!T62</f>
        <v>0</v>
      </c>
      <c r="V62" s="203">
        <f>'5C1B_DArbonne'!U62+'5C1A_Madison'!U62+'5C1C_IntlHigh'!U62+'5C3_UnvView'!V62+'5C1F_LCCharter'!U62+'5C1E_LFNO'!U62+'5C1D_NOMMA'!U62+'5C1AE_NobleMinds'!U62+'5C1J_JCFAEast'!U62+'5C1Q_Advantage'!U62+'5C1AF_JCFA-Laf'!U62+'5C1W_Willow'!U62+'5C1Z_LincolnPrep'!U62+'5C1R_Iberville'!U62+'5C1N_Delta'!U62+'5C1S_LCColPrep'!U62+'5C1T_Northeast'!U62+'5C1U_AcadianaRen'!U62+'5C1I_LAKey'!U62+'5C1V_LafRen'!U62+'5C1O_Impact'!U62+'5C2_LAVCA'!V62+'5C1H_Southwest'!U62+'5C1G_JSClark'!U62+'5C1Y_GEOPrep'!U62+'5C1AI_Harmony'!U62+'5C1AJ_Athlos'!U62+'5C1AG_Collegiate'!U62+'5C1M_GEOMidCity'!U62+'5C1AK_NxtGen'!U62+'5C1AL_RedRiver'!U62+'5C1AM_Williams'!U62+'5C1AN_StLandry'!U62</f>
        <v>0</v>
      </c>
      <c r="W62" s="202">
        <f>'5C1B_DArbonne'!V62+'5C1A_Madison'!V62+'5C1C_IntlHigh'!V62+'5C3_UnvView'!W62+'5C1F_LCCharter'!V62+'5C1E_LFNO'!V62+'5C1D_NOMMA'!V62+'5C1AE_NobleMinds'!V62+'5C1J_JCFAEast'!V62+'5C1Q_Advantage'!V62+'5C1AF_JCFA-Laf'!V62+'5C1W_Willow'!V62+'5C1Z_LincolnPrep'!V62+'5C1R_Iberville'!V62+'5C1N_Delta'!V62+'5C1S_LCColPrep'!V62+'5C1T_Northeast'!V62+'5C1U_AcadianaRen'!V62+'5C1I_LAKey'!V62+'5C1V_LafRen'!V62+'5C1O_Impact'!V62+'5C2_LAVCA'!W62+'5C1H_Southwest'!V62+'5C1G_JSClark'!V62+'5C1Y_GEOPrep'!V62+'5C1AI_Harmony'!V62+'5C1AJ_Athlos'!V62+'5C1AG_Collegiate'!V62+'5C1M_GEOMidCity'!V62+'5C1AK_NxtGen'!V62+'5C1AL_RedRiver'!V62+'5C1AM_Williams'!V62+'5C1AN_StLandry'!V62</f>
        <v>0</v>
      </c>
      <c r="X62" s="200">
        <f>'5C1B_DArbonne'!W62+'5C1A_Madison'!W62+'5C1C_IntlHigh'!W62+'5C3_UnvView'!X62+'5C1F_LCCharter'!W62+'5C1E_LFNO'!W62+'5C1D_NOMMA'!W62+'5C1AE_NobleMinds'!W62+'5C1J_JCFAEast'!W62+'5C1Q_Advantage'!W62+'5C1AF_JCFA-Laf'!W62+'5C1W_Willow'!W62+'5C1Z_LincolnPrep'!W62+'5C1R_Iberville'!W62+'5C1N_Delta'!W62+'5C1S_LCColPrep'!W62+'5C1T_Northeast'!W62+'5C1U_AcadianaRen'!W62+'5C1I_LAKey'!W62+'5C1V_LafRen'!W62+'5C1O_Impact'!W62+'5C2_LAVCA'!X62+'5C1H_Southwest'!W62+'5C1G_JSClark'!W62+'5C1Y_GEOPrep'!W62+'5C1AI_Harmony'!W62+'5C1AJ_Athlos'!W62+'5C1AG_Collegiate'!W62+'5C1M_GEOMidCity'!W62+'5C1AK_NxtGen'!W62+'5C1AL_RedRiver'!W62+'5C1AM_Williams'!W62+'5C1AN_StLandry'!W62</f>
        <v>0</v>
      </c>
      <c r="Y62" s="202">
        <f>'5C1B_DArbonne'!X62+'5C1A_Madison'!X62+'5C1C_IntlHigh'!X62+'5C3_UnvView'!Y62+'5C1F_LCCharter'!X62+'5C1E_LFNO'!X62+'5C1D_NOMMA'!X62+'5C1AE_NobleMinds'!X62+'5C1J_JCFAEast'!X62+'5C1Q_Advantage'!X62+'5C1AF_JCFA-Laf'!X62+'5C1W_Willow'!X62+'5C1Z_LincolnPrep'!X62+'5C1R_Iberville'!X62+'5C1N_Delta'!X62+'5C1S_LCColPrep'!X62+'5C1T_Northeast'!X62+'5C1U_AcadianaRen'!X62+'5C1I_LAKey'!X62+'5C1V_LafRen'!X62+'5C1O_Impact'!X62+'5C2_LAVCA'!Y62+'5C1H_Southwest'!X62+'5C1G_JSClark'!X62+'5C1Y_GEOPrep'!X62+'5C1AI_Harmony'!X62+'5C1AJ_Athlos'!X62+'5C1AG_Collegiate'!X62+'5C1M_GEOMidCity'!X62+'5C1AK_NxtGen'!X62+'5C1AL_RedRiver'!X62+'5C1AM_Williams'!X62+'5C1AN_StLandry'!X62</f>
        <v>0</v>
      </c>
      <c r="Z62" s="199">
        <f>'5C1B_DArbonne'!Y62+'5C1A_Madison'!Y62+'5C1C_IntlHigh'!Y62+'5C3_UnvView'!Z62+'5C1F_LCCharter'!Y62+'5C1E_LFNO'!Y62+'5C1D_NOMMA'!Y62+'5C1AE_NobleMinds'!Y62+'5C1J_JCFAEast'!Y62+'5C1Q_Advantage'!Y62+'5C1AF_JCFA-Laf'!Y62+'5C1W_Willow'!Y62+'5C1Z_LincolnPrep'!Y62+'5C1R_Iberville'!Y62+'5C1N_Delta'!Y62+'5C1S_LCColPrep'!Y62+'5C1T_Northeast'!Y62+'5C1U_AcadianaRen'!Y62+'5C1I_LAKey'!Y62+'5C1V_LafRen'!Y62+'5C1O_Impact'!Y62+'5C2_LAVCA'!Z62+'5C1H_Southwest'!Y62+'5C1G_JSClark'!Y62+'5C1Y_GEOPrep'!Y62+'5C1AI_Harmony'!Y62+'5C1AJ_Athlos'!Y62+'5C1AG_Collegiate'!Y62+'5C1M_GEOMidCity'!Y62+'5C1AK_NxtGen'!Y62+'5C1AL_RedRiver'!Y62+'5C1AM_Williams'!Y62+'5C1AN_StLandry'!Y62</f>
        <v>0</v>
      </c>
      <c r="AA62" s="202">
        <f>'5C1B_DArbonne'!Z62+'5C1A_Madison'!Z62+'5C1C_IntlHigh'!Z62+'5C3_UnvView'!AA62+'5C1F_LCCharter'!Z62+'5C1E_LFNO'!Z62+'5C1D_NOMMA'!Z62+'5C1AE_NobleMinds'!Z62+'5C1J_JCFAEast'!Z62+'5C1Q_Advantage'!Z62+'5C1AF_JCFA-Laf'!Z62+'5C1W_Willow'!Z62+'5C1Z_LincolnPrep'!Z62+'5C1R_Iberville'!Z62+'5C1N_Delta'!Z62+'5C1S_LCColPrep'!Z62+'5C1T_Northeast'!Z62+'5C1U_AcadianaRen'!Z62+'5C1I_LAKey'!Z62+'5C1V_LafRen'!Z62+'5C1O_Impact'!Z62+'5C2_LAVCA'!AA62+'5C1H_Southwest'!Z62+'5C1G_JSClark'!Z62+'5C1Y_GEOPrep'!Z62+'5C1AI_Harmony'!Z62+'5C1AJ_Athlos'!Z62+'5C1AG_Collegiate'!Z62+'5C1M_GEOMidCity'!Z62+'5C1AK_NxtGen'!Z62+'5C1AL_RedRiver'!Z62+'5C1AM_Williams'!Z62+'5C1AN_StLandry'!Z62</f>
        <v>0</v>
      </c>
      <c r="AB62" s="199">
        <f>'5C1B_DArbonne'!AA62+'5C1A_Madison'!AA62+'5C1C_IntlHigh'!AA62+'5C3_UnvView'!AB62+'5C1F_LCCharter'!AA62+'5C1E_LFNO'!AA62+'5C1D_NOMMA'!AA62+'5C1AE_NobleMinds'!AA62+'5C1J_JCFAEast'!AA62+'5C1Q_Advantage'!AA62+'5C1AF_JCFA-Laf'!AA62+'5C1W_Willow'!AA62+'5C1Z_LincolnPrep'!AA62+'5C1R_Iberville'!AA62+'5C1N_Delta'!AA62+'5C1S_LCColPrep'!AA62+'5C1T_Northeast'!AA62+'5C1U_AcadianaRen'!AA62+'5C1I_LAKey'!AA62+'5C1V_LafRen'!AA62+'5C1O_Impact'!AA62+'5C2_LAVCA'!AB62+'5C1H_Southwest'!AA62+'5C1G_JSClark'!AA62+'5C1Y_GEOPrep'!AA62+'5C1AI_Harmony'!AA62+'5C1AJ_Athlos'!AA62+'5C1AG_Collegiate'!AA62+'5C1M_GEOMidCity'!AA62+'5C1AK_NxtGen'!AA62+'5C1AL_RedRiver'!AA62+'5C1AM_Williams'!AA62+'5C1AN_StLandry'!AA62</f>
        <v>0</v>
      </c>
      <c r="AC62" s="199">
        <f>'5C1B_DArbonne'!AB62+'5C1A_Madison'!AB62+'5C1C_IntlHigh'!AB62+'5C3_UnvView'!AC62+'5C1F_LCCharter'!AB62+'5C1E_LFNO'!AB62+'5C1D_NOMMA'!AB62+'5C1AE_NobleMinds'!AB62+'5C1J_JCFAEast'!AB62+'5C1Q_Advantage'!AB62+'5C1AF_JCFA-Laf'!AB62+'5C1W_Willow'!AB62+'5C1Z_LincolnPrep'!AB62+'5C1R_Iberville'!AB62+'5C1N_Delta'!AB62+'5C1S_LCColPrep'!AB62+'5C1T_Northeast'!AB62+'5C1U_AcadianaRen'!AB62+'5C1I_LAKey'!AB62+'5C1V_LafRen'!AB62+'5C1O_Impact'!AB62+'5C2_LAVCA'!AC62+'5C1H_Southwest'!AB62+'5C1G_JSClark'!AB62+'5C1Y_GEOPrep'!AB62+'5C1AI_Harmony'!AB62+'5C1AJ_Athlos'!AB62+'5C1AG_Collegiate'!AB62+'5C1M_GEOMidCity'!AB62+'5C1AK_NxtGen'!AB62+'5C1AL_RedRiver'!AB62+'5C1AM_Williams'!AB62+'5C1AN_StLandry'!AB62</f>
        <v>0</v>
      </c>
      <c r="AD62" s="202">
        <f>'5C1B_DArbonne'!AC62+'5C1A_Madison'!AC62+'5C1C_IntlHigh'!AC62+'5C3_UnvView'!AD62+'5C1F_LCCharter'!AC62+'5C1E_LFNO'!AC62+'5C1D_NOMMA'!AC62+'5C1AE_NobleMinds'!AC62+'5C1J_JCFAEast'!AC62+'5C1Q_Advantage'!AC62+'5C1AF_JCFA-Laf'!AC62+'5C1W_Willow'!AC62+'5C1Z_LincolnPrep'!AC62+'5C1R_Iberville'!AC62+'5C1N_Delta'!AC62+'5C1S_LCColPrep'!AC62+'5C1T_Northeast'!AC62+'5C1U_AcadianaRen'!AC62+'5C1I_LAKey'!AC62+'5C1V_LafRen'!AC62+'5C1O_Impact'!AC62+'5C2_LAVCA'!AD62+'5C1H_Southwest'!AC62+'5C1G_JSClark'!AC62+'5C1Y_GEOPrep'!AC62+'5C1AI_Harmony'!AC62+'5C1AJ_Athlos'!AC62+'5C1AG_Collegiate'!AC62+'5C1M_GEOMidCity'!AC62+'5C1AK_NxtGen'!AC62+'5C1AL_RedRiver'!AC62+'5C1AM_Williams'!AC62+'5C1AN_StLandry'!AC62</f>
        <v>0</v>
      </c>
      <c r="AE62" s="204">
        <f>'5C1B_DArbonne'!AD62+'5C1A_Madison'!AD62+'5C1C_IntlHigh'!AD62+'5C3_UnvView'!AE62+'5C1F_LCCharter'!AD62+'5C1E_LFNO'!AD62+'5C1D_NOMMA'!AD62+'5C1AE_NobleMinds'!AD62+'5C1J_JCFAEast'!AD62+'5C1Q_Advantage'!AD62+'5C1AF_JCFA-Laf'!AD62+'5C1W_Willow'!AD62+'5C1Z_LincolnPrep'!AD62+'5C1R_Iberville'!AD62+'5C1N_Delta'!AD62+'5C1S_LCColPrep'!AD62+'5C1T_Northeast'!AD62+'5C1U_AcadianaRen'!AD62+'5C1I_LAKey'!AD62+'5C1V_LafRen'!AD62+'5C1O_Impact'!AD62+'5C2_LAVCA'!AE62+'5C1H_Southwest'!AD62+'5C1G_JSClark'!AD62+'5C1Y_GEOPrep'!AD62+'5C1AI_Harmony'!AD62+'5C1AJ_Athlos'!AD62+'5C1AG_Collegiate'!AD62+'5C1M_GEOMidCity'!AD62+'5C1AK_NxtGen'!AD62+'5C1AL_RedRiver'!AD62+'5C1AM_Williams'!AD62+'5C1AN_StLandry'!AD62</f>
        <v>0</v>
      </c>
      <c r="AF62" s="205">
        <f>'9_Per Pupil Summary'!N61</f>
        <v>4976</v>
      </c>
      <c r="AG62" s="206">
        <f>'5C1B_DArbonne'!AF62+'5C1A_Madison'!AF62+'5C1C_IntlHigh'!AF62+'5C3_UnvView'!AG62+'5C1F_LCCharter'!AF62+'5C1E_LFNO'!AF62+'5C1D_NOMMA'!AF62+'5C1AE_NobleMinds'!AF62+'5C1J_JCFAEast'!AF62+'5C1Q_Advantage'!AF62+'5C1AF_JCFA-Laf'!AF62+'5C1W_Willow'!AF62+'5C1Z_LincolnPrep'!AF62+'5C1R_Iberville'!AF62+'5C1N_Delta'!AF62+'5C1S_LCColPrep'!AF62+'5C1T_Northeast'!AF62+'5C1U_AcadianaRen'!AF62+'5C1I_LAKey'!AF62+'5C1V_LafRen'!AF62+'5C1O_Impact'!AF62+'5C2_LAVCA'!AG62+'5C1H_Southwest'!AF62+'5C1G_JSClark'!AF62+'5C1Y_GEOPrep'!AF62+'5C1AI_Harmony'!AF62+'5C1AJ_Athlos'!AF62+'5C1AG_Collegiate'!AF62+'5C1M_GEOMidCity'!AF62+'5C1AK_NxtGen'!AF62+'5C1AL_RedRiver'!AF62+'5C1AM_Williams'!AF62+'5C1AN_StLandry'!AF62</f>
        <v>0</v>
      </c>
      <c r="AH62" s="198">
        <f>'5C1B_DArbonne'!AG62+'5C1A_Madison'!AG62+'5C1C_IntlHigh'!AG62+'5C3_UnvView'!AH62+'5C1F_LCCharter'!AG62+'5C1E_LFNO'!AG62+'5C1D_NOMMA'!AG62+'5C1AE_NobleMinds'!AG62+'5C1J_JCFAEast'!AG62+'5C1Q_Advantage'!AG62+'5C1AF_JCFA-Laf'!AG62+'5C1W_Willow'!AG62+'5C1Z_LincolnPrep'!AG62+'5C1R_Iberville'!AG62+'5C1N_Delta'!AG62+'5C1S_LCColPrep'!AG62+'5C1T_Northeast'!AG62+'5C1U_AcadianaRen'!AG62+'5C1I_LAKey'!AG62+'5C1V_LafRen'!AG62+'5C1O_Impact'!AG62+'5C2_LAVCA'!AH62+'5C1H_Southwest'!AG62+'5C1G_JSClark'!AG62+'5C1Y_GEOPrep'!AG62+'5C1AI_Harmony'!AG62+'5C1AJ_Athlos'!AG62+'5C1AG_Collegiate'!AG62+'5C1M_GEOMidCity'!AG62+'5C1AK_NxtGen'!AG62+'5C1AL_RedRiver'!AG62+'5C1AM_Williams'!AG62+'5C1AN_StLandry'!AG62</f>
        <v>0</v>
      </c>
      <c r="AI62" s="205">
        <f>'5C1B_DArbonne'!AH62+'5C1A_Madison'!AH62+'5C1C_IntlHigh'!AH62+'5C3_UnvView'!AI62+'5C1F_LCCharter'!AH62+'5C1E_LFNO'!AH62+'5C1D_NOMMA'!AH62+'5C1AE_NobleMinds'!AH62+'5C1J_JCFAEast'!AH62+'5C1Q_Advantage'!AH62+'5C1AF_JCFA-Laf'!AH62+'5C1W_Willow'!AH62+'5C1Z_LincolnPrep'!AH62+'5C1R_Iberville'!AH62+'5C1N_Delta'!AH62+'5C1S_LCColPrep'!AH62+'5C1T_Northeast'!AH62+'5C1U_AcadianaRen'!AH62+'5C1I_LAKey'!AH62+'5C1V_LafRen'!AH62+'5C1O_Impact'!AH62+'5C2_LAVCA'!AI62+'5C1H_Southwest'!AH62+'5C1G_JSClark'!AH62+'5C1Y_GEOPrep'!AH62+'5C1AI_Harmony'!AH62+'5C1AJ_Athlos'!AH62+'5C1AG_Collegiate'!AH62+'5C1M_GEOMidCity'!AH62+'5C1AK_NxtGen'!AH62+'5C1AL_RedRiver'!AH62+'5C1AM_Williams'!AH62+'5C1AN_StLandry'!AH62</f>
        <v>0</v>
      </c>
      <c r="AJ62" s="198">
        <f>'5C1B_DArbonne'!AI62+'5C1A_Madison'!AI62+'5C1C_IntlHigh'!AI62+'5C3_UnvView'!AJ62+'5C1F_LCCharter'!AI62+'5C1E_LFNO'!AI62+'5C1D_NOMMA'!AI62+'5C1AE_NobleMinds'!AI62+'5C1J_JCFAEast'!AI62+'5C1Q_Advantage'!AI62+'5C1AF_JCFA-Laf'!AI62+'5C1W_Willow'!AI62+'5C1Z_LincolnPrep'!AI62+'5C1R_Iberville'!AI62+'5C1N_Delta'!AI62+'5C1S_LCColPrep'!AI62+'5C1T_Northeast'!AI62+'5C1U_AcadianaRen'!AI62+'5C1I_LAKey'!AI62+'5C1V_LafRen'!AI62+'5C1O_Impact'!AI62+'5C2_LAVCA'!AJ62+'5C1H_Southwest'!AI62+'5C1G_JSClark'!AI62+'5C1Y_GEOPrep'!AI62+'5C1AI_Harmony'!AI62+'5C1AJ_Athlos'!AI62+'5C1AG_Collegiate'!AI62+'5C1M_GEOMidCity'!AI62+'5C1AK_NxtGen'!AI62+'5C1AL_RedRiver'!AI62+'5C1AM_Williams'!AI62+'5C1AN_StLandry'!AI62</f>
        <v>0</v>
      </c>
      <c r="AK62" s="207">
        <f>'5C1B_DArbonne'!AJ62+'5C1A_Madison'!AJ62+'5C1C_IntlHigh'!AJ62+'5C3_UnvView'!AK62+'5C1F_LCCharter'!AJ62+'5C1E_LFNO'!AJ62+'5C1D_NOMMA'!AJ62+'5C1AE_NobleMinds'!AJ62+'5C1J_JCFAEast'!AJ62+'5C1Q_Advantage'!AJ62+'5C1AF_JCFA-Laf'!AJ62+'5C1W_Willow'!AJ62+'5C1Z_LincolnPrep'!AJ62+'5C1R_Iberville'!AJ62+'5C1N_Delta'!AJ62+'5C1S_LCColPrep'!AJ62+'5C1T_Northeast'!AJ62+'5C1U_AcadianaRen'!AJ62+'5C1I_LAKey'!AJ62+'5C1V_LafRen'!AJ62+'5C1O_Impact'!AJ62+'5C2_LAVCA'!AK62+'5C1H_Southwest'!AJ62+'5C1G_JSClark'!AJ62+'5C1Y_GEOPrep'!AJ62+'5C1AI_Harmony'!AJ62+'5C1AJ_Athlos'!AJ62+'5C1AG_Collegiate'!AJ62+'5C1M_GEOMidCity'!AJ62+'5C1AK_NxtGen'!AJ62+'5C1AL_RedRiver'!AJ62+'5C1AM_Williams'!AJ62+'5C1AN_StLandry'!AJ62</f>
        <v>0</v>
      </c>
      <c r="AL62" s="208">
        <f>'5C1B_DArbonne'!AK62+'5C1A_Madison'!AK62+'5C1C_IntlHigh'!AK62+'5C3_UnvView'!AL62+'5C1F_LCCharter'!AK62+'5C1E_LFNO'!AK62+'5C1D_NOMMA'!AK62+'5C1AE_NobleMinds'!AK62+'5C1J_JCFAEast'!AK62+'5C1Q_Advantage'!AK62+'5C1AF_JCFA-Laf'!AK62+'5C1W_Willow'!AK62+'5C1Z_LincolnPrep'!AK62+'5C1R_Iberville'!AK62+'5C1N_Delta'!AK62+'5C1S_LCColPrep'!AK62+'5C1T_Northeast'!AK62+'5C1U_AcadianaRen'!AK62+'5C1I_LAKey'!AK62+'5C1V_LafRen'!AK62+'5C1O_Impact'!AK62+'5C2_LAVCA'!AL62+'5C1H_Southwest'!AK62+'5C1G_JSClark'!AK62+'5C1Y_GEOPrep'!AK62+'5C1AI_Harmony'!AK62+'5C1AJ_Athlos'!AK62+'5C1AG_Collegiate'!AK62+'5C1M_GEOMidCity'!AK62+'5C1AK_NxtGen'!AK62+'5C1AL_RedRiver'!AK62+'5C1AM_Williams'!AK62+'5C1AN_StLandry'!AK62</f>
        <v>0</v>
      </c>
      <c r="AM62" s="206">
        <f>'5C1B_DArbonne'!AL62+'5C1A_Madison'!AL62+'5C1C_IntlHigh'!AL62+'5C3_UnvView'!AM62+'5C1F_LCCharter'!AL62+'5C1E_LFNO'!AL62+'5C1D_NOMMA'!AL62+'5C1AE_NobleMinds'!AL62+'5C1J_JCFAEast'!AL62+'5C1Q_Advantage'!AL62+'5C1AF_JCFA-Laf'!AL62+'5C1W_Willow'!AL62+'5C1Z_LincolnPrep'!AL62+'5C1R_Iberville'!AL62+'5C1N_Delta'!AL62+'5C1S_LCColPrep'!AL62+'5C1T_Northeast'!AL62+'5C1U_AcadianaRen'!AL62+'5C1I_LAKey'!AL62+'5C1V_LafRen'!AL62+'5C1O_Impact'!AL62+'5C2_LAVCA'!AM62+'5C1H_Southwest'!AL62+'5C1G_JSClark'!AL62+'5C1Y_GEOPrep'!AL62+'5C1AI_Harmony'!AL62+'5C1AJ_Athlos'!AL62+'5C1AG_Collegiate'!AL62+'5C1M_GEOMidCity'!AL62+'5C1AK_NxtGen'!AL62+'5C1AL_RedRiver'!AL62+'5C1AM_Williams'!AL62+'5C1AN_StLandry'!AL62</f>
        <v>5417621</v>
      </c>
      <c r="AN62" s="209">
        <f>'5C1B_DArbonne'!AM62+'5C1A_Madison'!AM62+'5C1C_IntlHigh'!AM62+'5C3_UnvView'!AN62+'5C1F_LCCharter'!AM62+'5C1E_LFNO'!AM62+'5C1D_NOMMA'!AM62+'5C1AE_NobleMinds'!AM62+'5C1J_JCFAEast'!AM62+'5C1Q_Advantage'!AM62+'5C1AF_JCFA-Laf'!AM62+'5C1W_Willow'!AM62+'5C1Z_LincolnPrep'!AM62+'5C1R_Iberville'!AM62+'5C1N_Delta'!AM62+'5C1S_LCColPrep'!AM62+'5C1T_Northeast'!AM62+'5C1U_AcadianaRen'!AM62+'5C1I_LAKey'!AM62+'5C1V_LafRen'!AM62+'5C1O_Impact'!AM62+'5C2_LAVCA'!AN62+'5C1H_Southwest'!AM62+'5C1G_JSClark'!AM62+'5C1Y_GEOPrep'!AM62+'5C1AI_Harmony'!AM62+'5C1AJ_Athlos'!AM62+'5C1AG_Collegiate'!AM62+'5C1M_GEOMidCity'!AM62+'5C1AK_NxtGen'!AM62+'5C1AL_RedRiver'!AM62+'5C1AM_Williams'!AM62+'5C1AN_StLandry'!AM62</f>
        <v>-196</v>
      </c>
      <c r="AO62" s="206">
        <f>'5C1B_DArbonne'!AN62+'5C1A_Madison'!AN62+'5C1C_IntlHigh'!AN62+'5C3_UnvView'!AO62+'5C1F_LCCharter'!AN62+'5C1E_LFNO'!AN62+'5C1D_NOMMA'!AN62+'5C1AE_NobleMinds'!AN62+'5C1J_JCFAEast'!AN62+'5C1Q_Advantage'!AN62+'5C1AF_JCFA-Laf'!AN62+'5C1W_Willow'!AN62+'5C1Z_LincolnPrep'!AN62+'5C1R_Iberville'!AN62+'5C1N_Delta'!AN62+'5C1S_LCColPrep'!AN62+'5C1T_Northeast'!AN62+'5C1U_AcadianaRen'!AN62+'5C1I_LAKey'!AN62+'5C1V_LafRen'!AN62+'5C1O_Impact'!AN62+'5C2_LAVCA'!AO62+'5C1H_Southwest'!AN62+'5C1G_JSClark'!AN62+'5C1Y_GEOPrep'!AN62+'5C1AI_Harmony'!AN62+'5C1AJ_Athlos'!AN62+'5C1AG_Collegiate'!AN62+'5C1M_GEOMidCity'!AN62+'5C1AK_NxtGen'!AN62+'5C1AL_RedRiver'!AN62+'5C1AM_Williams'!AN62+'5C1AN_StLandry'!AN62</f>
        <v>0</v>
      </c>
      <c r="AP62" s="207">
        <f>'5C1B_DArbonne'!AO62+'5C1A_Madison'!AO62+'5C1C_IntlHigh'!AO62+'5C3_UnvView'!AP62+'5C1F_LCCharter'!AO62+'5C1E_LFNO'!AO62+'5C1D_NOMMA'!AO62+'5C1AE_NobleMinds'!AO62+'5C1J_JCFAEast'!AO62+'5C1Q_Advantage'!AO62+'5C1AF_JCFA-Laf'!AO62+'5C1W_Willow'!AO62+'5C1Z_LincolnPrep'!AO62+'5C1R_Iberville'!AO62+'5C1N_Delta'!AO62+'5C1S_LCColPrep'!AO62+'5C1T_Northeast'!AO62+'5C1U_AcadianaRen'!AO62+'5C1I_LAKey'!AO62+'5C1V_LafRen'!AO62+'5C1O_Impact'!AO62+'5C2_LAVCA'!AP62+'5C1H_Southwest'!AO62+'5C1G_JSClark'!AO62+'5C1Y_GEOPrep'!AO62+'5C1AI_Harmony'!AO62+'5C1AJ_Athlos'!AO62+'5C1AG_Collegiate'!AO62+'5C1M_GEOMidCity'!AO62+'5C1AK_NxtGen'!AO62+'5C1AL_RedRiver'!AO62+'5C1AM_Williams'!AO62+'5C1AN_StLandry'!AO62</f>
        <v>0</v>
      </c>
      <c r="AQ62" s="206">
        <f>'5C1B_DArbonne'!AP62+'5C1A_Madison'!AP62+'5C1C_IntlHigh'!AP62+'5C3_UnvView'!AQ62+'5C1F_LCCharter'!AP62+'5C1E_LFNO'!AP62+'5C1D_NOMMA'!AP62+'5C1AE_NobleMinds'!AP62+'5C1J_JCFAEast'!AP62+'5C1Q_Advantage'!AP62+'5C1AF_JCFA-Laf'!AP62+'5C1W_Willow'!AP62+'5C1Z_LincolnPrep'!AP62+'5C1R_Iberville'!AP62+'5C1N_Delta'!AP62+'5C1S_LCColPrep'!AP62+'5C1T_Northeast'!AP62+'5C1U_AcadianaRen'!AP62+'5C1I_LAKey'!AP62+'5C1V_LafRen'!AP62+'5C1O_Impact'!AP62+'5C2_LAVCA'!AQ62+'5C1H_Southwest'!AP62+'5C1G_JSClark'!AP62+'5C1Y_GEOPrep'!AP62+'5C1AI_Harmony'!AP62+'5C1AJ_Athlos'!AP62+'5C1AG_Collegiate'!AP62+'5C1M_GEOMidCity'!AP62+'5C1AK_NxtGen'!AP62+'5C1AL_RedRiver'!AP62+'5C1AM_Williams'!AP62+'5C1AN_StLandry'!AP62</f>
        <v>78177</v>
      </c>
      <c r="AR62" s="207">
        <f>'5C1B_DArbonne'!AQ62+'5C1A_Madison'!AQ62+'5C1C_IntlHigh'!AQ62+'5C3_UnvView'!AR62+'5C1F_LCCharter'!AQ62+'5C1E_LFNO'!AQ62+'5C1D_NOMMA'!AQ62+'5C1AE_NobleMinds'!AQ62+'5C1J_JCFAEast'!AQ62+'5C1Q_Advantage'!AQ62+'5C1AF_JCFA-Laf'!AQ62+'5C1W_Willow'!AQ62+'5C1Z_LincolnPrep'!AQ62+'5C1R_Iberville'!AQ62+'5C1N_Delta'!AQ62+'5C1S_LCColPrep'!AQ62+'5C1T_Northeast'!AQ62+'5C1U_AcadianaRen'!AQ62+'5C1I_LAKey'!AQ62+'5C1V_LafRen'!AQ62+'5C1O_Impact'!AQ62+'5C2_LAVCA'!AR62+'5C1H_Southwest'!AQ62+'5C1G_JSClark'!AQ62+'5C1Y_GEOPrep'!AQ62+'5C1AI_Harmony'!AQ62+'5C1AJ_Athlos'!AQ62+'5C1AG_Collegiate'!AQ62+'5C1M_GEOMidCity'!AQ62+'5C1AK_NxtGen'!AQ62+'5C1AL_RedRiver'!AQ62+'5C1AM_Williams'!AQ62+'5C1AN_StLandry'!AQ62</f>
        <v>0</v>
      </c>
      <c r="AS62" s="207">
        <f>'5C1B_DArbonne'!AR62+'5C1A_Madison'!AR62+'5C1C_IntlHigh'!AR62+'5C3_UnvView'!AS62+'5C1F_LCCharter'!AR62+'5C1E_LFNO'!AR62+'5C1D_NOMMA'!AR62+'5C1AE_NobleMinds'!AR62+'5C1J_JCFAEast'!AR62+'5C1Q_Advantage'!AR62+'5C1AF_JCFA-Laf'!AR62+'5C1W_Willow'!AR62+'5C1Z_LincolnPrep'!AR62+'5C1R_Iberville'!AR62+'5C1N_Delta'!AR62+'5C1S_LCColPrep'!AR62+'5C1T_Northeast'!AR62+'5C1U_AcadianaRen'!AR62+'5C1I_LAKey'!AR62+'5C1V_LafRen'!AR62+'5C1O_Impact'!AR62+'5C2_LAVCA'!AS62+'5C1H_Southwest'!AR62+'5C1G_JSClark'!AR62+'5C1Y_GEOPrep'!AR62+'5C1AI_Harmony'!AR62+'5C1AJ_Athlos'!AR62+'5C1AG_Collegiate'!AR62+'5C1M_GEOMidCity'!AR62+'5C1AK_NxtGen'!AR62+'5C1AL_RedRiver'!AR62+'5C1AM_Williams'!AR62+'5C1AN_StLandry'!AR62</f>
        <v>0</v>
      </c>
      <c r="AT62" s="206">
        <f>'5C1B_DArbonne'!AS62+'5C1A_Madison'!AS62+'5C1C_IntlHigh'!AS62+'5C3_UnvView'!AT62+'5C1F_LCCharter'!AS62+'5C1E_LFNO'!AS62+'5C1D_NOMMA'!AS62+'5C1AE_NobleMinds'!AS62+'5C1J_JCFAEast'!AS62+'5C1Q_Advantage'!AS62+'5C1AF_JCFA-Laf'!AS62+'5C1W_Willow'!AS62+'5C1Z_LincolnPrep'!AS62+'5C1R_Iberville'!AS62+'5C1N_Delta'!AS62+'5C1S_LCColPrep'!AS62+'5C1T_Northeast'!AS62+'5C1U_AcadianaRen'!AS62+'5C1I_LAKey'!AS62+'5C1V_LafRen'!AS62+'5C1O_Impact'!AS62+'5C2_LAVCA'!AT62+'5C1H_Southwest'!AS62+'5C1G_JSClark'!AS62+'5C1Y_GEOPrep'!AS62+'5C1AI_Harmony'!AS62+'5C1AJ_Athlos'!AS62+'5C1AG_Collegiate'!AS62+'5C1M_GEOMidCity'!AS62+'5C1AK_NxtGen'!AS62+'5C1AL_RedRiver'!AS62+'5C1AM_Williams'!AS62+'5C1AN_StLandry'!AS62</f>
        <v>548312</v>
      </c>
      <c r="AU62" s="800">
        <f t="shared" si="2"/>
        <v>78177</v>
      </c>
      <c r="AV62" s="801">
        <f t="shared" si="3"/>
        <v>548312</v>
      </c>
      <c r="AW62" s="200">
        <f>'5C1B_DArbonne'!AV62+'5C1A_Madison'!AV62+'5C1C_IntlHigh'!AV62+'5C3_UnvView'!AW62+'5C1F_LCCharter'!AV62+'5C1E_LFNO'!AV62+'5C1D_NOMMA'!AV62+'5C1AE_NobleMinds'!AV62+'5C1J_JCFAEast'!AV62+'5C1Q_Advantage'!AV62+'5C1AF_JCFA-Laf'!AV62+'5C1W_Willow'!AV62+'5C1Z_LincolnPrep'!AV62+'5C1R_Iberville'!AV62+'5C1N_Delta'!AV62+'5C1S_LCColPrep'!AV62+'5C1T_Northeast'!AV62+'5C1U_AcadianaRen'!AV62+'5C1I_LAKey'!AV62+'5C1V_LafRen'!AV62+'5C1O_Impact'!AV62+'5C2_LAVCA'!AW62+'5C1H_Southwest'!AV62+'5C1G_JSClark'!AV62+'5C1Y_GEOPrep'!AV62+'5C1AI_Harmony'!AV62+'5C1AJ_Athlos'!AV62+'5C1AG_Collegiate'!AV62+'5C1M_GEOMidCity'!AV62+'5C1AK_NxtGen'!AV62+'5C1AL_RedRiver'!AV62+'5C1AM_Williams'!AV62+'5C1AN_StLandry'!AV62</f>
        <v>13545</v>
      </c>
      <c r="AX62" s="200"/>
      <c r="AY62" s="200">
        <f t="shared" si="4"/>
        <v>13545</v>
      </c>
    </row>
    <row r="63" spans="1:51" ht="16.149999999999999" customHeight="1" x14ac:dyDescent="0.2">
      <c r="A63" s="421">
        <v>57</v>
      </c>
      <c r="B63" s="214" t="s">
        <v>60</v>
      </c>
      <c r="C63" s="215">
        <f>'5C1B_DArbonne'!C63+'5C1A_Madison'!C63+'5C1C_IntlHigh'!C63+'5C3_UnvView'!C63+'5C1F_LCCharter'!C63+'5C1E_LFNO'!C63+'5C1D_NOMMA'!C63+'5C1AE_NobleMinds'!C63+'5C1J_JCFAEast'!C63+'5C1Q_Advantage'!C63+'5C1AF_JCFA-Laf'!C63+'5C1W_Willow'!C63+'5C1Z_LincolnPrep'!C63+'5C1R_Iberville'!C63+'5C1N_Delta'!C63+'5C1S_LCColPrep'!C63+'5C1T_Northeast'!C63+'5C1U_AcadianaRen'!C63+'5C1I_LAKey'!C63+'5C1V_LafRen'!C63+'5C1O_Impact'!C63+'5C2_LAVCA'!C63+'5C1H_Southwest'!C63+'5C1G_JSClark'!C63+'5C1Y_GEOPrep'!C63+'5C1AI_Harmony'!C63+'5C1AJ_Athlos'!C63+'5C1AG_Collegiate'!C63+'5C1M_GEOMidCity'!C63+'5C1AK_NxtGen'!C63+'5C1AL_RedRiver'!C63+'5C1AM_Williams'!C63+'5C1AN_StLandry'!C63</f>
        <v>0</v>
      </c>
      <c r="D63" s="216">
        <f>'9_Per Pupil Summary'!H62</f>
        <v>5032.6261379352482</v>
      </c>
      <c r="E63" s="217">
        <f>'5C1B_DArbonne'!E63+'5C1A_Madison'!E63+'5C1C_IntlHigh'!E63+'5C3_UnvView'!E63+'5C1F_LCCharter'!E63+'5C1E_LFNO'!E63+'5C1D_NOMMA'!E63+'5C1AE_NobleMinds'!E63+'5C1J_JCFAEast'!E63+'5C1Q_Advantage'!E63+'5C1AF_JCFA-Laf'!E63+'5C1W_Willow'!E63+'5C1Z_LincolnPrep'!E63+'5C1R_Iberville'!E63+'5C1N_Delta'!E63+'5C1S_LCColPrep'!E63+'5C1T_Northeast'!E63+'5C1U_AcadianaRen'!E63+'5C1I_LAKey'!E63+'5C1V_LafRen'!E63+'5C1O_Impact'!E63+'5C2_LAVCA'!E63+'5C1H_Southwest'!E63+'5C1G_JSClark'!E63+'5C1Y_GEOPrep'!E63+'5C1AI_Harmony'!E63+'5C1AJ_Athlos'!E63+'5C1AG_Collegiate'!E63+'5C1M_GEOMidCity'!E63+'5C1AK_NxtGen'!E63+'5C1AL_RedRiver'!E63+'5C1AM_Williams'!E63+'5C1AN_StLandry'!E63</f>
        <v>0</v>
      </c>
      <c r="F63" s="218">
        <f>'5C1B_DArbonne'!F63+'5C1A_Madison'!F63+'5C1C_IntlHigh'!F63+'5C3_UnvView'!F63+'5C1F_LCCharter'!F63+'5C1E_LFNO'!F63+'5C1D_NOMMA'!F63+'5C1AE_NobleMinds'!F63+'5C1J_JCFAEast'!F63+'5C1Q_Advantage'!F63+'5C1AF_JCFA-Laf'!F63+'5C1W_Willow'!F63+'5C1Z_LincolnPrep'!F63+'5C1R_Iberville'!F63+'5C1N_Delta'!F63+'5C1S_LCColPrep'!F63+'5C1T_Northeast'!F63+'5C1U_AcadianaRen'!F63+'5C1I_LAKey'!F63+'5C1V_LafRen'!F63+'5C1O_Impact'!F63+'5C2_LAVCA'!F63+'5C1H_Southwest'!F63+'5C1G_JSClark'!F63+'5C1Y_GEOPrep'!F63+'5C1AI_Harmony'!F63+'5C1AJ_Athlos'!F63+'5C1AG_Collegiate'!F63+'5C1M_GEOMidCity'!F63+'5C1AK_NxtGen'!F63+'5C1AL_RedRiver'!F63+'5C1AM_Williams'!F63+'5C1AN_StLandry'!F63</f>
        <v>0</v>
      </c>
      <c r="G63" s="216">
        <f>'9_Per Pupil Summary'!I62</f>
        <v>696.68695691549078</v>
      </c>
      <c r="H63" s="217">
        <f>'5C1B_DArbonne'!H63+'5C1A_Madison'!H63+'5C1C_IntlHigh'!H63+'5C3_UnvView'!H63+'5C1F_LCCharter'!H63+'5C1E_LFNO'!H63+'5C1D_NOMMA'!H63+'5C1AE_NobleMinds'!H63+'5C1J_JCFAEast'!H63+'5C1Q_Advantage'!H63+'5C1AF_JCFA-Laf'!H63+'5C1W_Willow'!H63+'5C1Z_LincolnPrep'!H63+'5C1R_Iberville'!H63+'5C1N_Delta'!H63+'5C1S_LCColPrep'!H63+'5C1T_Northeast'!H63+'5C1U_AcadianaRen'!H63+'5C1I_LAKey'!H63+'5C1V_LafRen'!H63+'5C1O_Impact'!H63+'5C2_LAVCA'!H63+'5C1H_Southwest'!H63+'5C1G_JSClark'!H63+'5C1Y_GEOPrep'!H63+'5C1AI_Harmony'!H63+'5C1AJ_Athlos'!H63+'5C1AG_Collegiate'!H63+'5C1M_GEOMidCity'!H63+'5C1AK_NxtGen'!H63+'5C1AL_RedRiver'!H63+'5C1AM_Williams'!H63+'5C1AN_StLandry'!H63</f>
        <v>0</v>
      </c>
      <c r="I63" s="218">
        <f>'5C1B_DArbonne'!I63+'5C1A_Madison'!I63+'5C1C_IntlHigh'!I63+'5C3_UnvView'!I63+'5C1F_LCCharter'!I63+'5C1E_LFNO'!I63+'5C1D_NOMMA'!I63+'5C1AE_NobleMinds'!I63+'5C1J_JCFAEast'!I63+'5C1Q_Advantage'!I63+'5C1AF_JCFA-Laf'!I63+'5C1W_Willow'!I63+'5C1Z_LincolnPrep'!I63+'5C1R_Iberville'!I63+'5C1N_Delta'!I63+'5C1S_LCColPrep'!I63+'5C1T_Northeast'!I63+'5C1U_AcadianaRen'!I63+'5C1I_LAKey'!I63+'5C1V_LafRen'!I63+'5C1O_Impact'!I63+'5C2_LAVCA'!I63+'5C1H_Southwest'!I63+'5C1G_JSClark'!I63+'5C1Y_GEOPrep'!I63+'5C1AI_Harmony'!I63+'5C1AJ_Athlos'!I63+'5C1AG_Collegiate'!I63+'5C1M_GEOMidCity'!I63+'5C1AK_NxtGen'!I63+'5C1AL_RedRiver'!I63+'5C1AM_Williams'!I63+'5C1AN_StLandry'!I63</f>
        <v>0</v>
      </c>
      <c r="J63" s="216">
        <f>'9_Per Pupil Summary'!J62</f>
        <v>190.00553370422477</v>
      </c>
      <c r="K63" s="217">
        <f>'5C1B_DArbonne'!K63+'5C1A_Madison'!K63+'5C1C_IntlHigh'!K63+'5C3_UnvView'!K63+'5C1F_LCCharter'!K63+'5C1E_LFNO'!K63+'5C1D_NOMMA'!K63+'5C1AE_NobleMinds'!K63+'5C1J_JCFAEast'!K63+'5C1Q_Advantage'!K63+'5C1AF_JCFA-Laf'!K63+'5C1W_Willow'!K63+'5C1Z_LincolnPrep'!K63+'5C1R_Iberville'!K63+'5C1N_Delta'!K63+'5C1S_LCColPrep'!K63+'5C1T_Northeast'!K63+'5C1U_AcadianaRen'!K63+'5C1I_LAKey'!K63+'5C1V_LafRen'!K63+'5C1O_Impact'!K63+'5C2_LAVCA'!K63+'5C1H_Southwest'!K63+'5C1G_JSClark'!K63+'5C1Y_GEOPrep'!K63+'5C1AI_Harmony'!K63+'5C1AJ_Athlos'!K63+'5C1AG_Collegiate'!K63+'5C1M_GEOMidCity'!K63+'5C1AK_NxtGen'!K63+'5C1AL_RedRiver'!K63+'5C1AM_Williams'!K63+'5C1AN_StLandry'!K63</f>
        <v>0</v>
      </c>
      <c r="L63" s="218">
        <f>'5C1B_DArbonne'!L63+'5C1A_Madison'!L63+'5C1C_IntlHigh'!L63+'5C3_UnvView'!L63+'5C1F_LCCharter'!L63+'5C1E_LFNO'!L63+'5C1D_NOMMA'!L63+'5C1AE_NobleMinds'!L63+'5C1J_JCFAEast'!L63+'5C1Q_Advantage'!L63+'5C1AF_JCFA-Laf'!L63+'5C1W_Willow'!L63+'5C1Z_LincolnPrep'!L63+'5C1R_Iberville'!L63+'5C1N_Delta'!L63+'5C1S_LCColPrep'!L63+'5C1T_Northeast'!L63+'5C1U_AcadianaRen'!L63+'5C1I_LAKey'!L63+'5C1V_LafRen'!L63+'5C1O_Impact'!L63+'5C2_LAVCA'!L63+'5C1H_Southwest'!L63+'5C1G_JSClark'!L63+'5C1Y_GEOPrep'!L63+'5C1AI_Harmony'!L63+'5C1AJ_Athlos'!L63+'5C1AG_Collegiate'!L63+'5C1M_GEOMidCity'!L63+'5C1AK_NxtGen'!L63+'5C1AL_RedRiver'!L63+'5C1AM_Williams'!L63+'5C1AN_StLandry'!L63</f>
        <v>0</v>
      </c>
      <c r="M63" s="216">
        <f>'9_Per Pupil Summary'!K62</f>
        <v>4750.1383426056191</v>
      </c>
      <c r="N63" s="217">
        <f>'5C1B_DArbonne'!N63+'5C1A_Madison'!N63+'5C1C_IntlHigh'!N63+'5C3_UnvView'!N63+'5C1F_LCCharter'!N63+'5C1E_LFNO'!N63+'5C1D_NOMMA'!N63+'5C1AE_NobleMinds'!N63+'5C1J_JCFAEast'!N63+'5C1Q_Advantage'!N63+'5C1AF_JCFA-Laf'!N63+'5C1W_Willow'!N63+'5C1Z_LincolnPrep'!N63+'5C1R_Iberville'!N63+'5C1N_Delta'!N63+'5C1S_LCColPrep'!N63+'5C1T_Northeast'!N63+'5C1U_AcadianaRen'!N63+'5C1I_LAKey'!N63+'5C1V_LafRen'!N63+'5C1O_Impact'!N63+'5C2_LAVCA'!N63+'5C1H_Southwest'!N63+'5C1G_JSClark'!N63+'5C1Y_GEOPrep'!N63+'5C1AI_Harmony'!N63+'5C1AJ_Athlos'!N63+'5C1AG_Collegiate'!N63+'5C1M_GEOMidCity'!N63+'5C1AK_NxtGen'!N63+'5C1AL_RedRiver'!N63+'5C1AM_Williams'!N63+'5C1AN_StLandry'!N63</f>
        <v>0</v>
      </c>
      <c r="O63" s="218">
        <f>'5C1B_DArbonne'!O63+'5C1A_Madison'!O63+'5C1C_IntlHigh'!O63+'5C3_UnvView'!O63+'5C1F_LCCharter'!O63+'5C1E_LFNO'!O63+'5C1D_NOMMA'!O63+'5C1AE_NobleMinds'!O63+'5C1J_JCFAEast'!O63+'5C1Q_Advantage'!O63+'5C1AF_JCFA-Laf'!O63+'5C1W_Willow'!O63+'5C1Z_LincolnPrep'!O63+'5C1R_Iberville'!O63+'5C1N_Delta'!O63+'5C1S_LCColPrep'!O63+'5C1T_Northeast'!O63+'5C1U_AcadianaRen'!O63+'5C1I_LAKey'!O63+'5C1V_LafRen'!O63+'5C1O_Impact'!O63+'5C2_LAVCA'!O63+'5C1H_Southwest'!O63+'5C1G_JSClark'!O63+'5C1Y_GEOPrep'!O63+'5C1AI_Harmony'!O63+'5C1AJ_Athlos'!O63+'5C1AG_Collegiate'!O63+'5C1M_GEOMidCity'!O63+'5C1AK_NxtGen'!O63+'5C1AL_RedRiver'!O63+'5C1AM_Williams'!O63+'5C1AN_StLandry'!O63</f>
        <v>0</v>
      </c>
      <c r="P63" s="216">
        <f>'9_Per Pupil Summary'!L62</f>
        <v>1900.0553370422472</v>
      </c>
      <c r="Q63" s="217">
        <f>'5C1B_DArbonne'!Q63+'5C1A_Madison'!Q63+'5C1C_IntlHigh'!Q63+'5C3_UnvView'!Q63+'5C1F_LCCharter'!Q63+'5C1E_LFNO'!Q63+'5C1D_NOMMA'!Q63+'5C1AE_NobleMinds'!Q63+'5C1J_JCFAEast'!Q63+'5C1Q_Advantage'!Q63+'5C1AF_JCFA-Laf'!Q63+'5C1W_Willow'!Q63+'5C1Z_LincolnPrep'!Q63+'5C1R_Iberville'!Q63+'5C1N_Delta'!Q63+'5C1S_LCColPrep'!Q63+'5C1T_Northeast'!Q63+'5C1U_AcadianaRen'!Q63+'5C1I_LAKey'!Q63+'5C1V_LafRen'!Q63+'5C1O_Impact'!Q63+'5C2_LAVCA'!Q63+'5C1H_Southwest'!Q63+'5C1G_JSClark'!Q63+'5C1Y_GEOPrep'!Q63+'5C1AI_Harmony'!Q63+'5C1AJ_Athlos'!Q63+'5C1AG_Collegiate'!Q63+'5C1M_GEOMidCity'!Q63+'5C1AK_NxtGen'!Q63+'5C1AL_RedRiver'!Q63+'5C1AM_Williams'!Q63+'5C1AN_StLandry'!Q63</f>
        <v>0</v>
      </c>
      <c r="R63" s="219">
        <f>'5C1B_DArbonne'!R63+'5C1A_Madison'!R63+'5C1C_IntlHigh'!R63+'5C3_UnvView'!R63+'5C1F_LCCharter'!R63+'5C1E_LFNO'!R63+'5C1D_NOMMA'!R63+'5C1AE_NobleMinds'!R63+'5C1J_JCFAEast'!R63+'5C1Q_Advantage'!R63+'5C1AF_JCFA-Laf'!R63+'5C1W_Willow'!R63+'5C1Z_LincolnPrep'!R63+'5C1R_Iberville'!R63+'5C1N_Delta'!R63+'5C1S_LCColPrep'!R63+'5C1T_Northeast'!R63+'5C1U_AcadianaRen'!R63+'5C1I_LAKey'!R63+'5C1V_LafRen'!R63+'5C1O_Impact'!R63+'5C2_LAVCA'!R63+'5C1H_Southwest'!R63+'5C1G_JSClark'!R63+'5C1Y_GEOPrep'!R63+'5C1AI_Harmony'!R63+'5C1AJ_Athlos'!R63+'5C1AG_Collegiate'!R63+'5C1M_GEOMidCity'!R63+'5C1AK_NxtGen'!R63+'5C1AL_RedRiver'!R63+'5C1AM_Williams'!R63+'5C1AN_StLandry'!R63</f>
        <v>424176</v>
      </c>
      <c r="S63" s="884">
        <f>'5C3_UnvView'!S63+'5C2_LAVCA'!S63</f>
        <v>24435</v>
      </c>
      <c r="T63" s="216">
        <f>'5C1B_DArbonne'!S63+'5C1A_Madison'!S63+'5C1C_IntlHigh'!S63+'5C3_UnvView'!T63+'5C1F_LCCharter'!S63+'5C1E_LFNO'!S63+'5C1D_NOMMA'!S63+'5C1AE_NobleMinds'!S63+'5C1J_JCFAEast'!S63+'5C1Q_Advantage'!S63+'5C1AF_JCFA-Laf'!S63+'5C1W_Willow'!S63+'5C1Z_LincolnPrep'!S63+'5C1R_Iberville'!S63+'5C1N_Delta'!S63+'5C1S_LCColPrep'!S63+'5C1T_Northeast'!S63+'5C1U_AcadianaRen'!S63+'5C1I_LAKey'!S63+'5C1V_LafRen'!S63+'5C1O_Impact'!S63+'5C2_LAVCA'!T63+'5C1H_Southwest'!S63+'5C1G_JSClark'!S63+'5C1Y_GEOPrep'!S63+'5C1AI_Harmony'!S63+'5C1AJ_Athlos'!S63+'5C1AG_Collegiate'!S63+'5C1M_GEOMidCity'!S63+'5C1AK_NxtGen'!S63+'5C1AL_RedRiver'!S63+'5C1AM_Williams'!S63+'5C1AN_StLandry'!S63</f>
        <v>72992</v>
      </c>
      <c r="U63" s="216">
        <f>'5C1B_DArbonne'!T63+'5C1A_Madison'!T63+'5C1C_IntlHigh'!T63+'5C3_UnvView'!U63+'5C1F_LCCharter'!T63+'5C1E_LFNO'!T63+'5C1D_NOMMA'!T63+'5C1AE_NobleMinds'!T63+'5C1J_JCFAEast'!T63+'5C1Q_Advantage'!T63+'5C1AF_JCFA-Laf'!T63+'5C1W_Willow'!T63+'5C1Z_LincolnPrep'!T63+'5C1R_Iberville'!T63+'5C1N_Delta'!T63+'5C1S_LCColPrep'!T63+'5C1T_Northeast'!T63+'5C1U_AcadianaRen'!T63+'5C1I_LAKey'!T63+'5C1V_LafRen'!T63+'5C1O_Impact'!T63+'5C2_LAVCA'!U63+'5C1H_Southwest'!T63+'5C1G_JSClark'!T63+'5C1Y_GEOPrep'!T63+'5C1AI_Harmony'!T63+'5C1AJ_Athlos'!T63+'5C1AG_Collegiate'!T63+'5C1M_GEOMidCity'!T63+'5C1AK_NxtGen'!T63+'5C1AL_RedRiver'!T63+'5C1AM_Williams'!T63+'5C1AN_StLandry'!T63</f>
        <v>0</v>
      </c>
      <c r="V63" s="220">
        <f>'5C1B_DArbonne'!U63+'5C1A_Madison'!U63+'5C1C_IntlHigh'!U63+'5C3_UnvView'!V63+'5C1F_LCCharter'!U63+'5C1E_LFNO'!U63+'5C1D_NOMMA'!U63+'5C1AE_NobleMinds'!U63+'5C1J_JCFAEast'!U63+'5C1Q_Advantage'!U63+'5C1AF_JCFA-Laf'!U63+'5C1W_Willow'!U63+'5C1Z_LincolnPrep'!U63+'5C1R_Iberville'!U63+'5C1N_Delta'!U63+'5C1S_LCColPrep'!U63+'5C1T_Northeast'!U63+'5C1U_AcadianaRen'!U63+'5C1I_LAKey'!U63+'5C1V_LafRen'!U63+'5C1O_Impact'!U63+'5C2_LAVCA'!V63+'5C1H_Southwest'!U63+'5C1G_JSClark'!U63+'5C1Y_GEOPrep'!U63+'5C1AI_Harmony'!U63+'5C1AJ_Athlos'!U63+'5C1AG_Collegiate'!U63+'5C1M_GEOMidCity'!U63+'5C1AK_NxtGen'!U63+'5C1AL_RedRiver'!U63+'5C1AM_Williams'!U63+'5C1AN_StLandry'!U63</f>
        <v>0</v>
      </c>
      <c r="W63" s="219">
        <f>'5C1B_DArbonne'!V63+'5C1A_Madison'!V63+'5C1C_IntlHigh'!V63+'5C3_UnvView'!W63+'5C1F_LCCharter'!V63+'5C1E_LFNO'!V63+'5C1D_NOMMA'!V63+'5C1AE_NobleMinds'!V63+'5C1J_JCFAEast'!V63+'5C1Q_Advantage'!V63+'5C1AF_JCFA-Laf'!V63+'5C1W_Willow'!V63+'5C1Z_LincolnPrep'!V63+'5C1R_Iberville'!V63+'5C1N_Delta'!V63+'5C1S_LCColPrep'!V63+'5C1T_Northeast'!V63+'5C1U_AcadianaRen'!V63+'5C1I_LAKey'!V63+'5C1V_LafRen'!V63+'5C1O_Impact'!V63+'5C2_LAVCA'!W63+'5C1H_Southwest'!V63+'5C1G_JSClark'!V63+'5C1Y_GEOPrep'!V63+'5C1AI_Harmony'!V63+'5C1AJ_Athlos'!V63+'5C1AG_Collegiate'!V63+'5C1M_GEOMidCity'!V63+'5C1AK_NxtGen'!V63+'5C1AL_RedRiver'!V63+'5C1AM_Williams'!V63+'5C1AN_StLandry'!V63</f>
        <v>0</v>
      </c>
      <c r="X63" s="217">
        <f>'5C1B_DArbonne'!W63+'5C1A_Madison'!W63+'5C1C_IntlHigh'!W63+'5C3_UnvView'!X63+'5C1F_LCCharter'!W63+'5C1E_LFNO'!W63+'5C1D_NOMMA'!W63+'5C1AE_NobleMinds'!W63+'5C1J_JCFAEast'!W63+'5C1Q_Advantage'!W63+'5C1AF_JCFA-Laf'!W63+'5C1W_Willow'!W63+'5C1Z_LincolnPrep'!W63+'5C1R_Iberville'!W63+'5C1N_Delta'!W63+'5C1S_LCColPrep'!W63+'5C1T_Northeast'!W63+'5C1U_AcadianaRen'!W63+'5C1I_LAKey'!W63+'5C1V_LafRen'!W63+'5C1O_Impact'!W63+'5C2_LAVCA'!X63+'5C1H_Southwest'!W63+'5C1G_JSClark'!W63+'5C1Y_GEOPrep'!W63+'5C1AI_Harmony'!W63+'5C1AJ_Athlos'!W63+'5C1AG_Collegiate'!W63+'5C1M_GEOMidCity'!W63+'5C1AK_NxtGen'!W63+'5C1AL_RedRiver'!W63+'5C1AM_Williams'!W63+'5C1AN_StLandry'!W63</f>
        <v>0</v>
      </c>
      <c r="Y63" s="219">
        <f>'5C1B_DArbonne'!X63+'5C1A_Madison'!X63+'5C1C_IntlHigh'!X63+'5C3_UnvView'!Y63+'5C1F_LCCharter'!X63+'5C1E_LFNO'!X63+'5C1D_NOMMA'!X63+'5C1AE_NobleMinds'!X63+'5C1J_JCFAEast'!X63+'5C1Q_Advantage'!X63+'5C1AF_JCFA-Laf'!X63+'5C1W_Willow'!X63+'5C1Z_LincolnPrep'!X63+'5C1R_Iberville'!X63+'5C1N_Delta'!X63+'5C1S_LCColPrep'!X63+'5C1T_Northeast'!X63+'5C1U_AcadianaRen'!X63+'5C1I_LAKey'!X63+'5C1V_LafRen'!X63+'5C1O_Impact'!X63+'5C2_LAVCA'!Y63+'5C1H_Southwest'!X63+'5C1G_JSClark'!X63+'5C1Y_GEOPrep'!X63+'5C1AI_Harmony'!X63+'5C1AJ_Athlos'!X63+'5C1AG_Collegiate'!X63+'5C1M_GEOMidCity'!X63+'5C1AK_NxtGen'!X63+'5C1AL_RedRiver'!X63+'5C1AM_Williams'!X63+'5C1AN_StLandry'!X63</f>
        <v>0</v>
      </c>
      <c r="Z63" s="216">
        <f>'5C1B_DArbonne'!Y63+'5C1A_Madison'!Y63+'5C1C_IntlHigh'!Y63+'5C3_UnvView'!Z63+'5C1F_LCCharter'!Y63+'5C1E_LFNO'!Y63+'5C1D_NOMMA'!Y63+'5C1AE_NobleMinds'!Y63+'5C1J_JCFAEast'!Y63+'5C1Q_Advantage'!Y63+'5C1AF_JCFA-Laf'!Y63+'5C1W_Willow'!Y63+'5C1Z_LincolnPrep'!Y63+'5C1R_Iberville'!Y63+'5C1N_Delta'!Y63+'5C1S_LCColPrep'!Y63+'5C1T_Northeast'!Y63+'5C1U_AcadianaRen'!Y63+'5C1I_LAKey'!Y63+'5C1V_LafRen'!Y63+'5C1O_Impact'!Y63+'5C2_LAVCA'!Z63+'5C1H_Southwest'!Y63+'5C1G_JSClark'!Y63+'5C1Y_GEOPrep'!Y63+'5C1AI_Harmony'!Y63+'5C1AJ_Athlos'!Y63+'5C1AG_Collegiate'!Y63+'5C1M_GEOMidCity'!Y63+'5C1AK_NxtGen'!Y63+'5C1AL_RedRiver'!Y63+'5C1AM_Williams'!Y63+'5C1AN_StLandry'!Y63</f>
        <v>0</v>
      </c>
      <c r="AA63" s="219">
        <f>'5C1B_DArbonne'!Z63+'5C1A_Madison'!Z63+'5C1C_IntlHigh'!Z63+'5C3_UnvView'!AA63+'5C1F_LCCharter'!Z63+'5C1E_LFNO'!Z63+'5C1D_NOMMA'!Z63+'5C1AE_NobleMinds'!Z63+'5C1J_JCFAEast'!Z63+'5C1Q_Advantage'!Z63+'5C1AF_JCFA-Laf'!Z63+'5C1W_Willow'!Z63+'5C1Z_LincolnPrep'!Z63+'5C1R_Iberville'!Z63+'5C1N_Delta'!Z63+'5C1S_LCColPrep'!Z63+'5C1T_Northeast'!Z63+'5C1U_AcadianaRen'!Z63+'5C1I_LAKey'!Z63+'5C1V_LafRen'!Z63+'5C1O_Impact'!Z63+'5C2_LAVCA'!AA63+'5C1H_Southwest'!Z63+'5C1G_JSClark'!Z63+'5C1Y_GEOPrep'!Z63+'5C1AI_Harmony'!Z63+'5C1AJ_Athlos'!Z63+'5C1AG_Collegiate'!Z63+'5C1M_GEOMidCity'!Z63+'5C1AK_NxtGen'!Z63+'5C1AL_RedRiver'!Z63+'5C1AM_Williams'!Z63+'5C1AN_StLandry'!Z63</f>
        <v>0</v>
      </c>
      <c r="AB63" s="216">
        <f>'5C1B_DArbonne'!AA63+'5C1A_Madison'!AA63+'5C1C_IntlHigh'!AA63+'5C3_UnvView'!AB63+'5C1F_LCCharter'!AA63+'5C1E_LFNO'!AA63+'5C1D_NOMMA'!AA63+'5C1AE_NobleMinds'!AA63+'5C1J_JCFAEast'!AA63+'5C1Q_Advantage'!AA63+'5C1AF_JCFA-Laf'!AA63+'5C1W_Willow'!AA63+'5C1Z_LincolnPrep'!AA63+'5C1R_Iberville'!AA63+'5C1N_Delta'!AA63+'5C1S_LCColPrep'!AA63+'5C1T_Northeast'!AA63+'5C1U_AcadianaRen'!AA63+'5C1I_LAKey'!AA63+'5C1V_LafRen'!AA63+'5C1O_Impact'!AA63+'5C2_LAVCA'!AB63+'5C1H_Southwest'!AA63+'5C1G_JSClark'!AA63+'5C1Y_GEOPrep'!AA63+'5C1AI_Harmony'!AA63+'5C1AJ_Athlos'!AA63+'5C1AG_Collegiate'!AA63+'5C1M_GEOMidCity'!AA63+'5C1AK_NxtGen'!AA63+'5C1AL_RedRiver'!AA63+'5C1AM_Williams'!AA63+'5C1AN_StLandry'!AA63</f>
        <v>0</v>
      </c>
      <c r="AC63" s="216">
        <f>'5C1B_DArbonne'!AB63+'5C1A_Madison'!AB63+'5C1C_IntlHigh'!AB63+'5C3_UnvView'!AC63+'5C1F_LCCharter'!AB63+'5C1E_LFNO'!AB63+'5C1D_NOMMA'!AB63+'5C1AE_NobleMinds'!AB63+'5C1J_JCFAEast'!AB63+'5C1Q_Advantage'!AB63+'5C1AF_JCFA-Laf'!AB63+'5C1W_Willow'!AB63+'5C1Z_LincolnPrep'!AB63+'5C1R_Iberville'!AB63+'5C1N_Delta'!AB63+'5C1S_LCColPrep'!AB63+'5C1T_Northeast'!AB63+'5C1U_AcadianaRen'!AB63+'5C1I_LAKey'!AB63+'5C1V_LafRen'!AB63+'5C1O_Impact'!AB63+'5C2_LAVCA'!AC63+'5C1H_Southwest'!AB63+'5C1G_JSClark'!AB63+'5C1Y_GEOPrep'!AB63+'5C1AI_Harmony'!AB63+'5C1AJ_Athlos'!AB63+'5C1AG_Collegiate'!AB63+'5C1M_GEOMidCity'!AB63+'5C1AK_NxtGen'!AB63+'5C1AL_RedRiver'!AB63+'5C1AM_Williams'!AB63+'5C1AN_StLandry'!AB63</f>
        <v>0</v>
      </c>
      <c r="AD63" s="219">
        <f>'5C1B_DArbonne'!AC63+'5C1A_Madison'!AC63+'5C1C_IntlHigh'!AC63+'5C3_UnvView'!AD63+'5C1F_LCCharter'!AC63+'5C1E_LFNO'!AC63+'5C1D_NOMMA'!AC63+'5C1AE_NobleMinds'!AC63+'5C1J_JCFAEast'!AC63+'5C1Q_Advantage'!AC63+'5C1AF_JCFA-Laf'!AC63+'5C1W_Willow'!AC63+'5C1Z_LincolnPrep'!AC63+'5C1R_Iberville'!AC63+'5C1N_Delta'!AC63+'5C1S_LCColPrep'!AC63+'5C1T_Northeast'!AC63+'5C1U_AcadianaRen'!AC63+'5C1I_LAKey'!AC63+'5C1V_LafRen'!AC63+'5C1O_Impact'!AC63+'5C2_LAVCA'!AD63+'5C1H_Southwest'!AC63+'5C1G_JSClark'!AC63+'5C1Y_GEOPrep'!AC63+'5C1AI_Harmony'!AC63+'5C1AJ_Athlos'!AC63+'5C1AG_Collegiate'!AC63+'5C1M_GEOMidCity'!AC63+'5C1AK_NxtGen'!AC63+'5C1AL_RedRiver'!AC63+'5C1AM_Williams'!AC63+'5C1AN_StLandry'!AC63</f>
        <v>0</v>
      </c>
      <c r="AE63" s="222">
        <f>'5C1B_DArbonne'!AD63+'5C1A_Madison'!AD63+'5C1C_IntlHigh'!AD63+'5C3_UnvView'!AE63+'5C1F_LCCharter'!AD63+'5C1E_LFNO'!AD63+'5C1D_NOMMA'!AD63+'5C1AE_NobleMinds'!AD63+'5C1J_JCFAEast'!AD63+'5C1Q_Advantage'!AD63+'5C1AF_JCFA-Laf'!AD63+'5C1W_Willow'!AD63+'5C1Z_LincolnPrep'!AD63+'5C1R_Iberville'!AD63+'5C1N_Delta'!AD63+'5C1S_LCColPrep'!AD63+'5C1T_Northeast'!AD63+'5C1U_AcadianaRen'!AD63+'5C1I_LAKey'!AD63+'5C1V_LafRen'!AD63+'5C1O_Impact'!AD63+'5C2_LAVCA'!AE63+'5C1H_Southwest'!AD63+'5C1G_JSClark'!AD63+'5C1Y_GEOPrep'!AD63+'5C1AI_Harmony'!AD63+'5C1AJ_Athlos'!AD63+'5C1AG_Collegiate'!AD63+'5C1M_GEOMidCity'!AD63+'5C1AK_NxtGen'!AD63+'5C1AL_RedRiver'!AD63+'5C1AM_Williams'!AD63+'5C1AN_StLandry'!AD63</f>
        <v>0</v>
      </c>
      <c r="AF63" s="223">
        <f>'9_Per Pupil Summary'!N62</f>
        <v>2898</v>
      </c>
      <c r="AG63" s="224">
        <f>'5C1B_DArbonne'!AF63+'5C1A_Madison'!AF63+'5C1C_IntlHigh'!AF63+'5C3_UnvView'!AG63+'5C1F_LCCharter'!AF63+'5C1E_LFNO'!AF63+'5C1D_NOMMA'!AF63+'5C1AE_NobleMinds'!AF63+'5C1J_JCFAEast'!AF63+'5C1Q_Advantage'!AF63+'5C1AF_JCFA-Laf'!AF63+'5C1W_Willow'!AF63+'5C1Z_LincolnPrep'!AF63+'5C1R_Iberville'!AF63+'5C1N_Delta'!AF63+'5C1S_LCColPrep'!AF63+'5C1T_Northeast'!AF63+'5C1U_AcadianaRen'!AF63+'5C1I_LAKey'!AF63+'5C1V_LafRen'!AF63+'5C1O_Impact'!AF63+'5C2_LAVCA'!AG63+'5C1H_Southwest'!AF63+'5C1G_JSClark'!AF63+'5C1Y_GEOPrep'!AF63+'5C1AI_Harmony'!AF63+'5C1AJ_Athlos'!AF63+'5C1AG_Collegiate'!AF63+'5C1M_GEOMidCity'!AF63+'5C1AK_NxtGen'!AF63+'5C1AL_RedRiver'!AF63+'5C1AM_Williams'!AF63+'5C1AN_StLandry'!AF63</f>
        <v>0</v>
      </c>
      <c r="AH63" s="215">
        <f>'5C1B_DArbonne'!AG63+'5C1A_Madison'!AG63+'5C1C_IntlHigh'!AG63+'5C3_UnvView'!AH63+'5C1F_LCCharter'!AG63+'5C1E_LFNO'!AG63+'5C1D_NOMMA'!AG63+'5C1AE_NobleMinds'!AG63+'5C1J_JCFAEast'!AG63+'5C1Q_Advantage'!AG63+'5C1AF_JCFA-Laf'!AG63+'5C1W_Willow'!AG63+'5C1Z_LincolnPrep'!AG63+'5C1R_Iberville'!AG63+'5C1N_Delta'!AG63+'5C1S_LCColPrep'!AG63+'5C1T_Northeast'!AG63+'5C1U_AcadianaRen'!AG63+'5C1I_LAKey'!AG63+'5C1V_LafRen'!AG63+'5C1O_Impact'!AG63+'5C2_LAVCA'!AH63+'5C1H_Southwest'!AG63+'5C1G_JSClark'!AG63+'5C1Y_GEOPrep'!AG63+'5C1AI_Harmony'!AG63+'5C1AJ_Athlos'!AG63+'5C1AG_Collegiate'!AG63+'5C1M_GEOMidCity'!AG63+'5C1AK_NxtGen'!AG63+'5C1AL_RedRiver'!AG63+'5C1AM_Williams'!AG63+'5C1AN_StLandry'!AG63</f>
        <v>0</v>
      </c>
      <c r="AI63" s="223">
        <f>'5C1B_DArbonne'!AH63+'5C1A_Madison'!AH63+'5C1C_IntlHigh'!AH63+'5C3_UnvView'!AI63+'5C1F_LCCharter'!AH63+'5C1E_LFNO'!AH63+'5C1D_NOMMA'!AH63+'5C1AE_NobleMinds'!AH63+'5C1J_JCFAEast'!AH63+'5C1Q_Advantage'!AH63+'5C1AF_JCFA-Laf'!AH63+'5C1W_Willow'!AH63+'5C1Z_LincolnPrep'!AH63+'5C1R_Iberville'!AH63+'5C1N_Delta'!AH63+'5C1S_LCColPrep'!AH63+'5C1T_Northeast'!AH63+'5C1U_AcadianaRen'!AH63+'5C1I_LAKey'!AH63+'5C1V_LafRen'!AH63+'5C1O_Impact'!AH63+'5C2_LAVCA'!AI63+'5C1H_Southwest'!AH63+'5C1G_JSClark'!AH63+'5C1Y_GEOPrep'!AH63+'5C1AI_Harmony'!AH63+'5C1AJ_Athlos'!AH63+'5C1AG_Collegiate'!AH63+'5C1M_GEOMidCity'!AH63+'5C1AK_NxtGen'!AH63+'5C1AL_RedRiver'!AH63+'5C1AM_Williams'!AH63+'5C1AN_StLandry'!AH63</f>
        <v>0</v>
      </c>
      <c r="AJ63" s="215">
        <f>'5C1B_DArbonne'!AI63+'5C1A_Madison'!AI63+'5C1C_IntlHigh'!AI63+'5C3_UnvView'!AJ63+'5C1F_LCCharter'!AI63+'5C1E_LFNO'!AI63+'5C1D_NOMMA'!AI63+'5C1AE_NobleMinds'!AI63+'5C1J_JCFAEast'!AI63+'5C1Q_Advantage'!AI63+'5C1AF_JCFA-Laf'!AI63+'5C1W_Willow'!AI63+'5C1Z_LincolnPrep'!AI63+'5C1R_Iberville'!AI63+'5C1N_Delta'!AI63+'5C1S_LCColPrep'!AI63+'5C1T_Northeast'!AI63+'5C1U_AcadianaRen'!AI63+'5C1I_LAKey'!AI63+'5C1V_LafRen'!AI63+'5C1O_Impact'!AI63+'5C2_LAVCA'!AJ63+'5C1H_Southwest'!AI63+'5C1G_JSClark'!AI63+'5C1Y_GEOPrep'!AI63+'5C1AI_Harmony'!AI63+'5C1AJ_Athlos'!AI63+'5C1AG_Collegiate'!AI63+'5C1M_GEOMidCity'!AI63+'5C1AK_NxtGen'!AI63+'5C1AL_RedRiver'!AI63+'5C1AM_Williams'!AI63+'5C1AN_StLandry'!AI63</f>
        <v>0</v>
      </c>
      <c r="AK63" s="225">
        <f>'5C1B_DArbonne'!AJ63+'5C1A_Madison'!AJ63+'5C1C_IntlHigh'!AJ63+'5C3_UnvView'!AK63+'5C1F_LCCharter'!AJ63+'5C1E_LFNO'!AJ63+'5C1D_NOMMA'!AJ63+'5C1AE_NobleMinds'!AJ63+'5C1J_JCFAEast'!AJ63+'5C1Q_Advantage'!AJ63+'5C1AF_JCFA-Laf'!AJ63+'5C1W_Willow'!AJ63+'5C1Z_LincolnPrep'!AJ63+'5C1R_Iberville'!AJ63+'5C1N_Delta'!AJ63+'5C1S_LCColPrep'!AJ63+'5C1T_Northeast'!AJ63+'5C1U_AcadianaRen'!AJ63+'5C1I_LAKey'!AJ63+'5C1V_LafRen'!AJ63+'5C1O_Impact'!AJ63+'5C2_LAVCA'!AK63+'5C1H_Southwest'!AJ63+'5C1G_JSClark'!AJ63+'5C1Y_GEOPrep'!AJ63+'5C1AI_Harmony'!AJ63+'5C1AJ_Athlos'!AJ63+'5C1AG_Collegiate'!AJ63+'5C1M_GEOMidCity'!AJ63+'5C1AK_NxtGen'!AJ63+'5C1AL_RedRiver'!AJ63+'5C1AM_Williams'!AJ63+'5C1AN_StLandry'!AJ63</f>
        <v>0</v>
      </c>
      <c r="AL63" s="226">
        <f>'5C1B_DArbonne'!AK63+'5C1A_Madison'!AK63+'5C1C_IntlHigh'!AK63+'5C3_UnvView'!AL63+'5C1F_LCCharter'!AK63+'5C1E_LFNO'!AK63+'5C1D_NOMMA'!AK63+'5C1AE_NobleMinds'!AK63+'5C1J_JCFAEast'!AK63+'5C1Q_Advantage'!AK63+'5C1AF_JCFA-Laf'!AK63+'5C1W_Willow'!AK63+'5C1Z_LincolnPrep'!AK63+'5C1R_Iberville'!AK63+'5C1N_Delta'!AK63+'5C1S_LCColPrep'!AK63+'5C1T_Northeast'!AK63+'5C1U_AcadianaRen'!AK63+'5C1I_LAKey'!AK63+'5C1V_LafRen'!AK63+'5C1O_Impact'!AK63+'5C2_LAVCA'!AL63+'5C1H_Southwest'!AK63+'5C1G_JSClark'!AK63+'5C1Y_GEOPrep'!AK63+'5C1AI_Harmony'!AK63+'5C1AJ_Athlos'!AK63+'5C1AG_Collegiate'!AK63+'5C1M_GEOMidCity'!AK63+'5C1AK_NxtGen'!AK63+'5C1AL_RedRiver'!AK63+'5C1AM_Williams'!AK63+'5C1AN_StLandry'!AK63</f>
        <v>0</v>
      </c>
      <c r="AM63" s="224">
        <f>'5C1B_DArbonne'!AL63+'5C1A_Madison'!AL63+'5C1C_IntlHigh'!AL63+'5C3_UnvView'!AM63+'5C1F_LCCharter'!AL63+'5C1E_LFNO'!AL63+'5C1D_NOMMA'!AL63+'5C1AE_NobleMinds'!AL63+'5C1J_JCFAEast'!AL63+'5C1Q_Advantage'!AL63+'5C1AF_JCFA-Laf'!AL63+'5C1W_Willow'!AL63+'5C1Z_LincolnPrep'!AL63+'5C1R_Iberville'!AL63+'5C1N_Delta'!AL63+'5C1S_LCColPrep'!AL63+'5C1T_Northeast'!AL63+'5C1U_AcadianaRen'!AL63+'5C1I_LAKey'!AL63+'5C1V_LafRen'!AL63+'5C1O_Impact'!AL63+'5C2_LAVCA'!AM63+'5C1H_Southwest'!AL63+'5C1G_JSClark'!AL63+'5C1Y_GEOPrep'!AL63+'5C1AI_Harmony'!AL63+'5C1AJ_Athlos'!AL63+'5C1AG_Collegiate'!AL63+'5C1M_GEOMidCity'!AL63+'5C1AK_NxtGen'!AL63+'5C1AL_RedRiver'!AL63+'5C1AM_Williams'!AL63+'5C1AN_StLandry'!AL63</f>
        <v>552214</v>
      </c>
      <c r="AN63" s="227">
        <f>'5C1B_DArbonne'!AM63+'5C1A_Madison'!AM63+'5C1C_IntlHigh'!AM63+'5C3_UnvView'!AN63+'5C1F_LCCharter'!AM63+'5C1E_LFNO'!AM63+'5C1D_NOMMA'!AM63+'5C1AE_NobleMinds'!AM63+'5C1J_JCFAEast'!AM63+'5C1Q_Advantage'!AM63+'5C1AF_JCFA-Laf'!AM63+'5C1W_Willow'!AM63+'5C1Z_LincolnPrep'!AM63+'5C1R_Iberville'!AM63+'5C1N_Delta'!AM63+'5C1S_LCColPrep'!AM63+'5C1T_Northeast'!AM63+'5C1U_AcadianaRen'!AM63+'5C1I_LAKey'!AM63+'5C1V_LafRen'!AM63+'5C1O_Impact'!AM63+'5C2_LAVCA'!AN63+'5C1H_Southwest'!AM63+'5C1G_JSClark'!AM63+'5C1Y_GEOPrep'!AM63+'5C1AI_Harmony'!AM63+'5C1AJ_Athlos'!AM63+'5C1AG_Collegiate'!AM63+'5C1M_GEOMidCity'!AM63+'5C1AK_NxtGen'!AM63+'5C1AL_RedRiver'!AM63+'5C1AM_Williams'!AM63+'5C1AN_StLandry'!AM63</f>
        <v>-323</v>
      </c>
      <c r="AO63" s="224">
        <f>'5C1B_DArbonne'!AN63+'5C1A_Madison'!AN63+'5C1C_IntlHigh'!AN63+'5C3_UnvView'!AO63+'5C1F_LCCharter'!AN63+'5C1E_LFNO'!AN63+'5C1D_NOMMA'!AN63+'5C1AE_NobleMinds'!AN63+'5C1J_JCFAEast'!AN63+'5C1Q_Advantage'!AN63+'5C1AF_JCFA-Laf'!AN63+'5C1W_Willow'!AN63+'5C1Z_LincolnPrep'!AN63+'5C1R_Iberville'!AN63+'5C1N_Delta'!AN63+'5C1S_LCColPrep'!AN63+'5C1T_Northeast'!AN63+'5C1U_AcadianaRen'!AN63+'5C1I_LAKey'!AN63+'5C1V_LafRen'!AN63+'5C1O_Impact'!AN63+'5C2_LAVCA'!AO63+'5C1H_Southwest'!AN63+'5C1G_JSClark'!AN63+'5C1Y_GEOPrep'!AN63+'5C1AI_Harmony'!AN63+'5C1AJ_Athlos'!AN63+'5C1AG_Collegiate'!AN63+'5C1M_GEOMidCity'!AN63+'5C1AK_NxtGen'!AN63+'5C1AL_RedRiver'!AN63+'5C1AM_Williams'!AN63+'5C1AN_StLandry'!AN63</f>
        <v>0</v>
      </c>
      <c r="AP63" s="225">
        <f>'5C1B_DArbonne'!AO63+'5C1A_Madison'!AO63+'5C1C_IntlHigh'!AO63+'5C3_UnvView'!AP63+'5C1F_LCCharter'!AO63+'5C1E_LFNO'!AO63+'5C1D_NOMMA'!AO63+'5C1AE_NobleMinds'!AO63+'5C1J_JCFAEast'!AO63+'5C1Q_Advantage'!AO63+'5C1AF_JCFA-Laf'!AO63+'5C1W_Willow'!AO63+'5C1Z_LincolnPrep'!AO63+'5C1R_Iberville'!AO63+'5C1N_Delta'!AO63+'5C1S_LCColPrep'!AO63+'5C1T_Northeast'!AO63+'5C1U_AcadianaRen'!AO63+'5C1I_LAKey'!AO63+'5C1V_LafRen'!AO63+'5C1O_Impact'!AO63+'5C2_LAVCA'!AP63+'5C1H_Southwest'!AO63+'5C1G_JSClark'!AO63+'5C1Y_GEOPrep'!AO63+'5C1AI_Harmony'!AO63+'5C1AJ_Athlos'!AO63+'5C1AG_Collegiate'!AO63+'5C1M_GEOMidCity'!AO63+'5C1AK_NxtGen'!AO63+'5C1AL_RedRiver'!AO63+'5C1AM_Williams'!AO63+'5C1AN_StLandry'!AO63</f>
        <v>0</v>
      </c>
      <c r="AQ63" s="224">
        <f>'5C1B_DArbonne'!AP63+'5C1A_Madison'!AP63+'5C1C_IntlHigh'!AP63+'5C3_UnvView'!AQ63+'5C1F_LCCharter'!AP63+'5C1E_LFNO'!AP63+'5C1D_NOMMA'!AP63+'5C1AE_NobleMinds'!AP63+'5C1J_JCFAEast'!AP63+'5C1Q_Advantage'!AP63+'5C1AF_JCFA-Laf'!AP63+'5C1W_Willow'!AP63+'5C1Z_LincolnPrep'!AP63+'5C1R_Iberville'!AP63+'5C1N_Delta'!AP63+'5C1S_LCColPrep'!AP63+'5C1T_Northeast'!AP63+'5C1U_AcadianaRen'!AP63+'5C1I_LAKey'!AP63+'5C1V_LafRen'!AP63+'5C1O_Impact'!AP63+'5C2_LAVCA'!AQ63+'5C1H_Southwest'!AP63+'5C1G_JSClark'!AP63+'5C1Y_GEOPrep'!AP63+'5C1AI_Harmony'!AP63+'5C1AJ_Athlos'!AP63+'5C1AG_Collegiate'!AP63+'5C1M_GEOMidCity'!AP63+'5C1AK_NxtGen'!AP63+'5C1AL_RedRiver'!AP63+'5C1AM_Williams'!AP63+'5C1AN_StLandry'!AP63</f>
        <v>128783</v>
      </c>
      <c r="AR63" s="225">
        <f>'5C1B_DArbonne'!AQ63+'5C1A_Madison'!AQ63+'5C1C_IntlHigh'!AQ63+'5C3_UnvView'!AR63+'5C1F_LCCharter'!AQ63+'5C1E_LFNO'!AQ63+'5C1D_NOMMA'!AQ63+'5C1AE_NobleMinds'!AQ63+'5C1J_JCFAEast'!AQ63+'5C1Q_Advantage'!AQ63+'5C1AF_JCFA-Laf'!AQ63+'5C1W_Willow'!AQ63+'5C1Z_LincolnPrep'!AQ63+'5C1R_Iberville'!AQ63+'5C1N_Delta'!AQ63+'5C1S_LCColPrep'!AQ63+'5C1T_Northeast'!AQ63+'5C1U_AcadianaRen'!AQ63+'5C1I_LAKey'!AQ63+'5C1V_LafRen'!AQ63+'5C1O_Impact'!AQ63+'5C2_LAVCA'!AR63+'5C1H_Southwest'!AQ63+'5C1G_JSClark'!AQ63+'5C1Y_GEOPrep'!AQ63+'5C1AI_Harmony'!AQ63+'5C1AJ_Athlos'!AQ63+'5C1AG_Collegiate'!AQ63+'5C1M_GEOMidCity'!AQ63+'5C1AK_NxtGen'!AQ63+'5C1AL_RedRiver'!AQ63+'5C1AM_Williams'!AQ63+'5C1AN_StLandry'!AQ63</f>
        <v>0</v>
      </c>
      <c r="AS63" s="225">
        <f>'5C1B_DArbonne'!AR63+'5C1A_Madison'!AR63+'5C1C_IntlHigh'!AR63+'5C3_UnvView'!AS63+'5C1F_LCCharter'!AR63+'5C1E_LFNO'!AR63+'5C1D_NOMMA'!AR63+'5C1AE_NobleMinds'!AR63+'5C1J_JCFAEast'!AR63+'5C1Q_Advantage'!AR63+'5C1AF_JCFA-Laf'!AR63+'5C1W_Willow'!AR63+'5C1Z_LincolnPrep'!AR63+'5C1R_Iberville'!AR63+'5C1N_Delta'!AR63+'5C1S_LCColPrep'!AR63+'5C1T_Northeast'!AR63+'5C1U_AcadianaRen'!AR63+'5C1I_LAKey'!AR63+'5C1V_LafRen'!AR63+'5C1O_Impact'!AR63+'5C2_LAVCA'!AS63+'5C1H_Southwest'!AR63+'5C1G_JSClark'!AR63+'5C1Y_GEOPrep'!AR63+'5C1AI_Harmony'!AR63+'5C1AJ_Athlos'!AR63+'5C1AG_Collegiate'!AR63+'5C1M_GEOMidCity'!AR63+'5C1AK_NxtGen'!AR63+'5C1AL_RedRiver'!AR63+'5C1AM_Williams'!AR63+'5C1AN_StLandry'!AR63</f>
        <v>0</v>
      </c>
      <c r="AT63" s="224">
        <f>'5C1B_DArbonne'!AS63+'5C1A_Madison'!AS63+'5C1C_IntlHigh'!AS63+'5C3_UnvView'!AT63+'5C1F_LCCharter'!AS63+'5C1E_LFNO'!AS63+'5C1D_NOMMA'!AS63+'5C1AE_NobleMinds'!AS63+'5C1J_JCFAEast'!AS63+'5C1Q_Advantage'!AS63+'5C1AF_JCFA-Laf'!AS63+'5C1W_Willow'!AS63+'5C1Z_LincolnPrep'!AS63+'5C1R_Iberville'!AS63+'5C1N_Delta'!AS63+'5C1S_LCColPrep'!AS63+'5C1T_Northeast'!AS63+'5C1U_AcadianaRen'!AS63+'5C1I_LAKey'!AS63+'5C1V_LafRen'!AS63+'5C1O_Impact'!AS63+'5C2_LAVCA'!AT63+'5C1H_Southwest'!AS63+'5C1G_JSClark'!AS63+'5C1Y_GEOPrep'!AS63+'5C1AI_Harmony'!AS63+'5C1AJ_Athlos'!AS63+'5C1AG_Collegiate'!AS63+'5C1M_GEOMidCity'!AS63+'5C1AK_NxtGen'!AS63+'5C1AL_RedRiver'!AS63+'5C1AM_Williams'!AS63+'5C1AN_StLandry'!AS63</f>
        <v>57461</v>
      </c>
      <c r="AU63" s="802">
        <f t="shared" si="2"/>
        <v>128783</v>
      </c>
      <c r="AV63" s="803">
        <f t="shared" si="3"/>
        <v>57461</v>
      </c>
      <c r="AW63" s="217">
        <f>'5C1B_DArbonne'!AV63+'5C1A_Madison'!AV63+'5C1C_IntlHigh'!AV63+'5C3_UnvView'!AW63+'5C1F_LCCharter'!AV63+'5C1E_LFNO'!AV63+'5C1D_NOMMA'!AV63+'5C1AE_NobleMinds'!AV63+'5C1J_JCFAEast'!AV63+'5C1Q_Advantage'!AV63+'5C1AF_JCFA-Laf'!AV63+'5C1W_Willow'!AV63+'5C1Z_LincolnPrep'!AV63+'5C1R_Iberville'!AV63+'5C1N_Delta'!AV63+'5C1S_LCColPrep'!AV63+'5C1T_Northeast'!AV63+'5C1U_AcadianaRen'!AV63+'5C1I_LAKey'!AV63+'5C1V_LafRen'!AV63+'5C1O_Impact'!AV63+'5C2_LAVCA'!AW63+'5C1H_Southwest'!AV63+'5C1G_JSClark'!AV63+'5C1Y_GEOPrep'!AV63+'5C1AI_Harmony'!AV63+'5C1AJ_Athlos'!AV63+'5C1AG_Collegiate'!AV63+'5C1M_GEOMidCity'!AV63+'5C1AK_NxtGen'!AV63+'5C1AL_RedRiver'!AV63+'5C1AM_Williams'!AV63+'5C1AN_StLandry'!AV63</f>
        <v>1381</v>
      </c>
      <c r="AX63" s="217"/>
      <c r="AY63" s="217">
        <f t="shared" si="4"/>
        <v>1381</v>
      </c>
    </row>
    <row r="64" spans="1:51" ht="16.149999999999999" customHeight="1" x14ac:dyDescent="0.2">
      <c r="A64" s="421">
        <v>58</v>
      </c>
      <c r="B64" s="214" t="s">
        <v>61</v>
      </c>
      <c r="C64" s="215">
        <f>'5C1B_DArbonne'!C64+'5C1A_Madison'!C64+'5C1C_IntlHigh'!C64+'5C3_UnvView'!C64+'5C1F_LCCharter'!C64+'5C1E_LFNO'!C64+'5C1D_NOMMA'!C64+'5C1AE_NobleMinds'!C64+'5C1J_JCFAEast'!C64+'5C1Q_Advantage'!C64+'5C1AF_JCFA-Laf'!C64+'5C1W_Willow'!C64+'5C1Z_LincolnPrep'!C64+'5C1R_Iberville'!C64+'5C1N_Delta'!C64+'5C1S_LCColPrep'!C64+'5C1T_Northeast'!C64+'5C1U_AcadianaRen'!C64+'5C1I_LAKey'!C64+'5C1V_LafRen'!C64+'5C1O_Impact'!C64+'5C2_LAVCA'!C64+'5C1H_Southwest'!C64+'5C1G_JSClark'!C64+'5C1Y_GEOPrep'!C64+'5C1AI_Harmony'!C64+'5C1AJ_Athlos'!C64+'5C1AG_Collegiate'!C64+'5C1M_GEOMidCity'!C64+'5C1AK_NxtGen'!C64+'5C1AL_RedRiver'!C64+'5C1AM_Williams'!C64+'5C1AN_StLandry'!C64</f>
        <v>0</v>
      </c>
      <c r="D64" s="216">
        <f>'9_Per Pupil Summary'!H63</f>
        <v>5574.373837867829</v>
      </c>
      <c r="E64" s="217">
        <f>'5C1B_DArbonne'!E64+'5C1A_Madison'!E64+'5C1C_IntlHigh'!E64+'5C3_UnvView'!E64+'5C1F_LCCharter'!E64+'5C1E_LFNO'!E64+'5C1D_NOMMA'!E64+'5C1AE_NobleMinds'!E64+'5C1J_JCFAEast'!E64+'5C1Q_Advantage'!E64+'5C1AF_JCFA-Laf'!E64+'5C1W_Willow'!E64+'5C1Z_LincolnPrep'!E64+'5C1R_Iberville'!E64+'5C1N_Delta'!E64+'5C1S_LCColPrep'!E64+'5C1T_Northeast'!E64+'5C1U_AcadianaRen'!E64+'5C1I_LAKey'!E64+'5C1V_LafRen'!E64+'5C1O_Impact'!E64+'5C2_LAVCA'!E64+'5C1H_Southwest'!E64+'5C1G_JSClark'!E64+'5C1Y_GEOPrep'!E64+'5C1AI_Harmony'!E64+'5C1AJ_Athlos'!E64+'5C1AG_Collegiate'!E64+'5C1M_GEOMidCity'!E64+'5C1AK_NxtGen'!E64+'5C1AL_RedRiver'!E64+'5C1AM_Williams'!E64+'5C1AN_StLandry'!E64</f>
        <v>0</v>
      </c>
      <c r="F64" s="218">
        <f>'5C1B_DArbonne'!F64+'5C1A_Madison'!F64+'5C1C_IntlHigh'!F64+'5C3_UnvView'!F64+'5C1F_LCCharter'!F64+'5C1E_LFNO'!F64+'5C1D_NOMMA'!F64+'5C1AE_NobleMinds'!F64+'5C1J_JCFAEast'!F64+'5C1Q_Advantage'!F64+'5C1AF_JCFA-Laf'!F64+'5C1W_Willow'!F64+'5C1Z_LincolnPrep'!F64+'5C1R_Iberville'!F64+'5C1N_Delta'!F64+'5C1S_LCColPrep'!F64+'5C1T_Northeast'!F64+'5C1U_AcadianaRen'!F64+'5C1I_LAKey'!F64+'5C1V_LafRen'!F64+'5C1O_Impact'!F64+'5C2_LAVCA'!F64+'5C1H_Southwest'!F64+'5C1G_JSClark'!F64+'5C1Y_GEOPrep'!F64+'5C1AI_Harmony'!F64+'5C1AJ_Athlos'!F64+'5C1AG_Collegiate'!F64+'5C1M_GEOMidCity'!F64+'5C1AK_NxtGen'!F64+'5C1AL_RedRiver'!F64+'5C1AM_Williams'!F64+'5C1AN_StLandry'!F64</f>
        <v>0</v>
      </c>
      <c r="G64" s="216">
        <f>'9_Per Pupil Summary'!I63</f>
        <v>737.87485047957978</v>
      </c>
      <c r="H64" s="217">
        <f>'5C1B_DArbonne'!H64+'5C1A_Madison'!H64+'5C1C_IntlHigh'!H64+'5C3_UnvView'!H64+'5C1F_LCCharter'!H64+'5C1E_LFNO'!H64+'5C1D_NOMMA'!H64+'5C1AE_NobleMinds'!H64+'5C1J_JCFAEast'!H64+'5C1Q_Advantage'!H64+'5C1AF_JCFA-Laf'!H64+'5C1W_Willow'!H64+'5C1Z_LincolnPrep'!H64+'5C1R_Iberville'!H64+'5C1N_Delta'!H64+'5C1S_LCColPrep'!H64+'5C1T_Northeast'!H64+'5C1U_AcadianaRen'!H64+'5C1I_LAKey'!H64+'5C1V_LafRen'!H64+'5C1O_Impact'!H64+'5C2_LAVCA'!H64+'5C1H_Southwest'!H64+'5C1G_JSClark'!H64+'5C1Y_GEOPrep'!H64+'5C1AI_Harmony'!H64+'5C1AJ_Athlos'!H64+'5C1AG_Collegiate'!H64+'5C1M_GEOMidCity'!H64+'5C1AK_NxtGen'!H64+'5C1AL_RedRiver'!H64+'5C1AM_Williams'!H64+'5C1AN_StLandry'!H64</f>
        <v>0</v>
      </c>
      <c r="I64" s="218">
        <f>'5C1B_DArbonne'!I64+'5C1A_Madison'!I64+'5C1C_IntlHigh'!I64+'5C3_UnvView'!I64+'5C1F_LCCharter'!I64+'5C1E_LFNO'!I64+'5C1D_NOMMA'!I64+'5C1AE_NobleMinds'!I64+'5C1J_JCFAEast'!I64+'5C1Q_Advantage'!I64+'5C1AF_JCFA-Laf'!I64+'5C1W_Willow'!I64+'5C1Z_LincolnPrep'!I64+'5C1R_Iberville'!I64+'5C1N_Delta'!I64+'5C1S_LCColPrep'!I64+'5C1T_Northeast'!I64+'5C1U_AcadianaRen'!I64+'5C1I_LAKey'!I64+'5C1V_LafRen'!I64+'5C1O_Impact'!I64+'5C2_LAVCA'!I64+'5C1H_Southwest'!I64+'5C1G_JSClark'!I64+'5C1Y_GEOPrep'!I64+'5C1AI_Harmony'!I64+'5C1AJ_Athlos'!I64+'5C1AG_Collegiate'!I64+'5C1M_GEOMidCity'!I64+'5C1AK_NxtGen'!I64+'5C1AL_RedRiver'!I64+'5C1AM_Williams'!I64+'5C1AN_StLandry'!I64</f>
        <v>0</v>
      </c>
      <c r="J64" s="216">
        <f>'9_Per Pupil Summary'!J63</f>
        <v>201.23859558533994</v>
      </c>
      <c r="K64" s="217">
        <f>'5C1B_DArbonne'!K64+'5C1A_Madison'!K64+'5C1C_IntlHigh'!K64+'5C3_UnvView'!K64+'5C1F_LCCharter'!K64+'5C1E_LFNO'!K64+'5C1D_NOMMA'!K64+'5C1AE_NobleMinds'!K64+'5C1J_JCFAEast'!K64+'5C1Q_Advantage'!K64+'5C1AF_JCFA-Laf'!K64+'5C1W_Willow'!K64+'5C1Z_LincolnPrep'!K64+'5C1R_Iberville'!K64+'5C1N_Delta'!K64+'5C1S_LCColPrep'!K64+'5C1T_Northeast'!K64+'5C1U_AcadianaRen'!K64+'5C1I_LAKey'!K64+'5C1V_LafRen'!K64+'5C1O_Impact'!K64+'5C2_LAVCA'!K64+'5C1H_Southwest'!K64+'5C1G_JSClark'!K64+'5C1Y_GEOPrep'!K64+'5C1AI_Harmony'!K64+'5C1AJ_Athlos'!K64+'5C1AG_Collegiate'!K64+'5C1M_GEOMidCity'!K64+'5C1AK_NxtGen'!K64+'5C1AL_RedRiver'!K64+'5C1AM_Williams'!K64+'5C1AN_StLandry'!K64</f>
        <v>0</v>
      </c>
      <c r="L64" s="218">
        <f>'5C1B_DArbonne'!L64+'5C1A_Madison'!L64+'5C1C_IntlHigh'!L64+'5C3_UnvView'!L64+'5C1F_LCCharter'!L64+'5C1E_LFNO'!L64+'5C1D_NOMMA'!L64+'5C1AE_NobleMinds'!L64+'5C1J_JCFAEast'!L64+'5C1Q_Advantage'!L64+'5C1AF_JCFA-Laf'!L64+'5C1W_Willow'!L64+'5C1Z_LincolnPrep'!L64+'5C1R_Iberville'!L64+'5C1N_Delta'!L64+'5C1S_LCColPrep'!L64+'5C1T_Northeast'!L64+'5C1U_AcadianaRen'!L64+'5C1I_LAKey'!L64+'5C1V_LafRen'!L64+'5C1O_Impact'!L64+'5C2_LAVCA'!L64+'5C1H_Southwest'!L64+'5C1G_JSClark'!L64+'5C1Y_GEOPrep'!L64+'5C1AI_Harmony'!L64+'5C1AJ_Athlos'!L64+'5C1AG_Collegiate'!L64+'5C1M_GEOMidCity'!L64+'5C1AK_NxtGen'!L64+'5C1AL_RedRiver'!L64+'5C1AM_Williams'!L64+'5C1AN_StLandry'!L64</f>
        <v>0</v>
      </c>
      <c r="M64" s="216">
        <f>'9_Per Pupil Summary'!K63</f>
        <v>5030.9648896334984</v>
      </c>
      <c r="N64" s="217">
        <f>'5C1B_DArbonne'!N64+'5C1A_Madison'!N64+'5C1C_IntlHigh'!N64+'5C3_UnvView'!N64+'5C1F_LCCharter'!N64+'5C1E_LFNO'!N64+'5C1D_NOMMA'!N64+'5C1AE_NobleMinds'!N64+'5C1J_JCFAEast'!N64+'5C1Q_Advantage'!N64+'5C1AF_JCFA-Laf'!N64+'5C1W_Willow'!N64+'5C1Z_LincolnPrep'!N64+'5C1R_Iberville'!N64+'5C1N_Delta'!N64+'5C1S_LCColPrep'!N64+'5C1T_Northeast'!N64+'5C1U_AcadianaRen'!N64+'5C1I_LAKey'!N64+'5C1V_LafRen'!N64+'5C1O_Impact'!N64+'5C2_LAVCA'!N64+'5C1H_Southwest'!N64+'5C1G_JSClark'!N64+'5C1Y_GEOPrep'!N64+'5C1AI_Harmony'!N64+'5C1AJ_Athlos'!N64+'5C1AG_Collegiate'!N64+'5C1M_GEOMidCity'!N64+'5C1AK_NxtGen'!N64+'5C1AL_RedRiver'!N64+'5C1AM_Williams'!N64+'5C1AN_StLandry'!N64</f>
        <v>0</v>
      </c>
      <c r="O64" s="218">
        <f>'5C1B_DArbonne'!O64+'5C1A_Madison'!O64+'5C1C_IntlHigh'!O64+'5C3_UnvView'!O64+'5C1F_LCCharter'!O64+'5C1E_LFNO'!O64+'5C1D_NOMMA'!O64+'5C1AE_NobleMinds'!O64+'5C1J_JCFAEast'!O64+'5C1Q_Advantage'!O64+'5C1AF_JCFA-Laf'!O64+'5C1W_Willow'!O64+'5C1Z_LincolnPrep'!O64+'5C1R_Iberville'!O64+'5C1N_Delta'!O64+'5C1S_LCColPrep'!O64+'5C1T_Northeast'!O64+'5C1U_AcadianaRen'!O64+'5C1I_LAKey'!O64+'5C1V_LafRen'!O64+'5C1O_Impact'!O64+'5C2_LAVCA'!O64+'5C1H_Southwest'!O64+'5C1G_JSClark'!O64+'5C1Y_GEOPrep'!O64+'5C1AI_Harmony'!O64+'5C1AJ_Athlos'!O64+'5C1AG_Collegiate'!O64+'5C1M_GEOMidCity'!O64+'5C1AK_NxtGen'!O64+'5C1AL_RedRiver'!O64+'5C1AM_Williams'!O64+'5C1AN_StLandry'!O64</f>
        <v>0</v>
      </c>
      <c r="P64" s="216">
        <f>'9_Per Pupil Summary'!L63</f>
        <v>2012.3859558533993</v>
      </c>
      <c r="Q64" s="217">
        <f>'5C1B_DArbonne'!Q64+'5C1A_Madison'!Q64+'5C1C_IntlHigh'!Q64+'5C3_UnvView'!Q64+'5C1F_LCCharter'!Q64+'5C1E_LFNO'!Q64+'5C1D_NOMMA'!Q64+'5C1AE_NobleMinds'!Q64+'5C1J_JCFAEast'!Q64+'5C1Q_Advantage'!Q64+'5C1AF_JCFA-Laf'!Q64+'5C1W_Willow'!Q64+'5C1Z_LincolnPrep'!Q64+'5C1R_Iberville'!Q64+'5C1N_Delta'!Q64+'5C1S_LCColPrep'!Q64+'5C1T_Northeast'!Q64+'5C1U_AcadianaRen'!Q64+'5C1I_LAKey'!Q64+'5C1V_LafRen'!Q64+'5C1O_Impact'!Q64+'5C2_LAVCA'!Q64+'5C1H_Southwest'!Q64+'5C1G_JSClark'!Q64+'5C1Y_GEOPrep'!Q64+'5C1AI_Harmony'!Q64+'5C1AJ_Athlos'!Q64+'5C1AG_Collegiate'!Q64+'5C1M_GEOMidCity'!Q64+'5C1AK_NxtGen'!Q64+'5C1AL_RedRiver'!Q64+'5C1AM_Williams'!Q64+'5C1AN_StLandry'!Q64</f>
        <v>0</v>
      </c>
      <c r="R64" s="219">
        <f>'5C1B_DArbonne'!R64+'5C1A_Madison'!R64+'5C1C_IntlHigh'!R64+'5C3_UnvView'!R64+'5C1F_LCCharter'!R64+'5C1E_LFNO'!R64+'5C1D_NOMMA'!R64+'5C1AE_NobleMinds'!R64+'5C1J_JCFAEast'!R64+'5C1Q_Advantage'!R64+'5C1AF_JCFA-Laf'!R64+'5C1W_Willow'!R64+'5C1Z_LincolnPrep'!R64+'5C1R_Iberville'!R64+'5C1N_Delta'!R64+'5C1S_LCColPrep'!R64+'5C1T_Northeast'!R64+'5C1U_AcadianaRen'!R64+'5C1I_LAKey'!R64+'5C1V_LafRen'!R64+'5C1O_Impact'!R64+'5C2_LAVCA'!R64+'5C1H_Southwest'!R64+'5C1G_JSClark'!R64+'5C1Y_GEOPrep'!R64+'5C1AI_Harmony'!R64+'5C1AJ_Athlos'!R64+'5C1AG_Collegiate'!R64+'5C1M_GEOMidCity'!R64+'5C1AK_NxtGen'!R64+'5C1AL_RedRiver'!R64+'5C1AM_Williams'!R64+'5C1AN_StLandry'!R64</f>
        <v>344315</v>
      </c>
      <c r="S64" s="884">
        <f>'5C3_UnvView'!S64+'5C2_LAVCA'!S64</f>
        <v>38257</v>
      </c>
      <c r="T64" s="216">
        <f>'5C1B_DArbonne'!S64+'5C1A_Madison'!S64+'5C1C_IntlHigh'!S64+'5C3_UnvView'!T64+'5C1F_LCCharter'!S64+'5C1E_LFNO'!S64+'5C1D_NOMMA'!S64+'5C1AE_NobleMinds'!S64+'5C1J_JCFAEast'!S64+'5C1Q_Advantage'!S64+'5C1AF_JCFA-Laf'!S64+'5C1W_Willow'!S64+'5C1Z_LincolnPrep'!S64+'5C1R_Iberville'!S64+'5C1N_Delta'!S64+'5C1S_LCColPrep'!S64+'5C1T_Northeast'!S64+'5C1U_AcadianaRen'!S64+'5C1I_LAKey'!S64+'5C1V_LafRen'!S64+'5C1O_Impact'!S64+'5C2_LAVCA'!T64+'5C1H_Southwest'!S64+'5C1G_JSClark'!S64+'5C1Y_GEOPrep'!S64+'5C1AI_Harmony'!S64+'5C1AJ_Athlos'!S64+'5C1AG_Collegiate'!S64+'5C1M_GEOMidCity'!S64+'5C1AK_NxtGen'!S64+'5C1AL_RedRiver'!S64+'5C1AM_Williams'!S64+'5C1AN_StLandry'!S64</f>
        <v>13584</v>
      </c>
      <c r="U64" s="216">
        <f>'5C1B_DArbonne'!T64+'5C1A_Madison'!T64+'5C1C_IntlHigh'!T64+'5C3_UnvView'!U64+'5C1F_LCCharter'!T64+'5C1E_LFNO'!T64+'5C1D_NOMMA'!T64+'5C1AE_NobleMinds'!T64+'5C1J_JCFAEast'!T64+'5C1Q_Advantage'!T64+'5C1AF_JCFA-Laf'!T64+'5C1W_Willow'!T64+'5C1Z_LincolnPrep'!T64+'5C1R_Iberville'!T64+'5C1N_Delta'!T64+'5C1S_LCColPrep'!T64+'5C1T_Northeast'!T64+'5C1U_AcadianaRen'!T64+'5C1I_LAKey'!T64+'5C1V_LafRen'!T64+'5C1O_Impact'!T64+'5C2_LAVCA'!U64+'5C1H_Southwest'!T64+'5C1G_JSClark'!T64+'5C1Y_GEOPrep'!T64+'5C1AI_Harmony'!T64+'5C1AJ_Athlos'!T64+'5C1AG_Collegiate'!T64+'5C1M_GEOMidCity'!T64+'5C1AK_NxtGen'!T64+'5C1AL_RedRiver'!T64+'5C1AM_Williams'!T64+'5C1AN_StLandry'!T64</f>
        <v>0</v>
      </c>
      <c r="V64" s="220">
        <f>'5C1B_DArbonne'!U64+'5C1A_Madison'!U64+'5C1C_IntlHigh'!U64+'5C3_UnvView'!V64+'5C1F_LCCharter'!U64+'5C1E_LFNO'!U64+'5C1D_NOMMA'!U64+'5C1AE_NobleMinds'!U64+'5C1J_JCFAEast'!U64+'5C1Q_Advantage'!U64+'5C1AF_JCFA-Laf'!U64+'5C1W_Willow'!U64+'5C1Z_LincolnPrep'!U64+'5C1R_Iberville'!U64+'5C1N_Delta'!U64+'5C1S_LCColPrep'!U64+'5C1T_Northeast'!U64+'5C1U_AcadianaRen'!U64+'5C1I_LAKey'!U64+'5C1V_LafRen'!U64+'5C1O_Impact'!U64+'5C2_LAVCA'!V64+'5C1H_Southwest'!U64+'5C1G_JSClark'!U64+'5C1Y_GEOPrep'!U64+'5C1AI_Harmony'!U64+'5C1AJ_Athlos'!U64+'5C1AG_Collegiate'!U64+'5C1M_GEOMidCity'!U64+'5C1AK_NxtGen'!U64+'5C1AL_RedRiver'!U64+'5C1AM_Williams'!U64+'5C1AN_StLandry'!U64</f>
        <v>0</v>
      </c>
      <c r="W64" s="219">
        <f>'5C1B_DArbonne'!V64+'5C1A_Madison'!V64+'5C1C_IntlHigh'!V64+'5C3_UnvView'!W64+'5C1F_LCCharter'!V64+'5C1E_LFNO'!V64+'5C1D_NOMMA'!V64+'5C1AE_NobleMinds'!V64+'5C1J_JCFAEast'!V64+'5C1Q_Advantage'!V64+'5C1AF_JCFA-Laf'!V64+'5C1W_Willow'!V64+'5C1Z_LincolnPrep'!V64+'5C1R_Iberville'!V64+'5C1N_Delta'!V64+'5C1S_LCColPrep'!V64+'5C1T_Northeast'!V64+'5C1U_AcadianaRen'!V64+'5C1I_LAKey'!V64+'5C1V_LafRen'!V64+'5C1O_Impact'!V64+'5C2_LAVCA'!W64+'5C1H_Southwest'!V64+'5C1G_JSClark'!V64+'5C1Y_GEOPrep'!V64+'5C1AI_Harmony'!V64+'5C1AJ_Athlos'!V64+'5C1AG_Collegiate'!V64+'5C1M_GEOMidCity'!V64+'5C1AK_NxtGen'!V64+'5C1AL_RedRiver'!V64+'5C1AM_Williams'!V64+'5C1AN_StLandry'!V64</f>
        <v>0</v>
      </c>
      <c r="X64" s="217">
        <f>'5C1B_DArbonne'!W64+'5C1A_Madison'!W64+'5C1C_IntlHigh'!W64+'5C3_UnvView'!X64+'5C1F_LCCharter'!W64+'5C1E_LFNO'!W64+'5C1D_NOMMA'!W64+'5C1AE_NobleMinds'!W64+'5C1J_JCFAEast'!W64+'5C1Q_Advantage'!W64+'5C1AF_JCFA-Laf'!W64+'5C1W_Willow'!W64+'5C1Z_LincolnPrep'!W64+'5C1R_Iberville'!W64+'5C1N_Delta'!W64+'5C1S_LCColPrep'!W64+'5C1T_Northeast'!W64+'5C1U_AcadianaRen'!W64+'5C1I_LAKey'!W64+'5C1V_LafRen'!W64+'5C1O_Impact'!W64+'5C2_LAVCA'!X64+'5C1H_Southwest'!W64+'5C1G_JSClark'!W64+'5C1Y_GEOPrep'!W64+'5C1AI_Harmony'!W64+'5C1AJ_Athlos'!W64+'5C1AG_Collegiate'!W64+'5C1M_GEOMidCity'!W64+'5C1AK_NxtGen'!W64+'5C1AL_RedRiver'!W64+'5C1AM_Williams'!W64+'5C1AN_StLandry'!W64</f>
        <v>0</v>
      </c>
      <c r="Y64" s="219">
        <f>'5C1B_DArbonne'!X64+'5C1A_Madison'!X64+'5C1C_IntlHigh'!X64+'5C3_UnvView'!Y64+'5C1F_LCCharter'!X64+'5C1E_LFNO'!X64+'5C1D_NOMMA'!X64+'5C1AE_NobleMinds'!X64+'5C1J_JCFAEast'!X64+'5C1Q_Advantage'!X64+'5C1AF_JCFA-Laf'!X64+'5C1W_Willow'!X64+'5C1Z_LincolnPrep'!X64+'5C1R_Iberville'!X64+'5C1N_Delta'!X64+'5C1S_LCColPrep'!X64+'5C1T_Northeast'!X64+'5C1U_AcadianaRen'!X64+'5C1I_LAKey'!X64+'5C1V_LafRen'!X64+'5C1O_Impact'!X64+'5C2_LAVCA'!Y64+'5C1H_Southwest'!X64+'5C1G_JSClark'!X64+'5C1Y_GEOPrep'!X64+'5C1AI_Harmony'!X64+'5C1AJ_Athlos'!X64+'5C1AG_Collegiate'!X64+'5C1M_GEOMidCity'!X64+'5C1AK_NxtGen'!X64+'5C1AL_RedRiver'!X64+'5C1AM_Williams'!X64+'5C1AN_StLandry'!X64</f>
        <v>0</v>
      </c>
      <c r="Z64" s="216">
        <f>'5C1B_DArbonne'!Y64+'5C1A_Madison'!Y64+'5C1C_IntlHigh'!Y64+'5C3_UnvView'!Z64+'5C1F_LCCharter'!Y64+'5C1E_LFNO'!Y64+'5C1D_NOMMA'!Y64+'5C1AE_NobleMinds'!Y64+'5C1J_JCFAEast'!Y64+'5C1Q_Advantage'!Y64+'5C1AF_JCFA-Laf'!Y64+'5C1W_Willow'!Y64+'5C1Z_LincolnPrep'!Y64+'5C1R_Iberville'!Y64+'5C1N_Delta'!Y64+'5C1S_LCColPrep'!Y64+'5C1T_Northeast'!Y64+'5C1U_AcadianaRen'!Y64+'5C1I_LAKey'!Y64+'5C1V_LafRen'!Y64+'5C1O_Impact'!Y64+'5C2_LAVCA'!Z64+'5C1H_Southwest'!Y64+'5C1G_JSClark'!Y64+'5C1Y_GEOPrep'!Y64+'5C1AI_Harmony'!Y64+'5C1AJ_Athlos'!Y64+'5C1AG_Collegiate'!Y64+'5C1M_GEOMidCity'!Y64+'5C1AK_NxtGen'!Y64+'5C1AL_RedRiver'!Y64+'5C1AM_Williams'!Y64+'5C1AN_StLandry'!Y64</f>
        <v>0</v>
      </c>
      <c r="AA64" s="219">
        <f>'5C1B_DArbonne'!Z64+'5C1A_Madison'!Z64+'5C1C_IntlHigh'!Z64+'5C3_UnvView'!AA64+'5C1F_LCCharter'!Z64+'5C1E_LFNO'!Z64+'5C1D_NOMMA'!Z64+'5C1AE_NobleMinds'!Z64+'5C1J_JCFAEast'!Z64+'5C1Q_Advantage'!Z64+'5C1AF_JCFA-Laf'!Z64+'5C1W_Willow'!Z64+'5C1Z_LincolnPrep'!Z64+'5C1R_Iberville'!Z64+'5C1N_Delta'!Z64+'5C1S_LCColPrep'!Z64+'5C1T_Northeast'!Z64+'5C1U_AcadianaRen'!Z64+'5C1I_LAKey'!Z64+'5C1V_LafRen'!Z64+'5C1O_Impact'!Z64+'5C2_LAVCA'!AA64+'5C1H_Southwest'!Z64+'5C1G_JSClark'!Z64+'5C1Y_GEOPrep'!Z64+'5C1AI_Harmony'!Z64+'5C1AJ_Athlos'!Z64+'5C1AG_Collegiate'!Z64+'5C1M_GEOMidCity'!Z64+'5C1AK_NxtGen'!Z64+'5C1AL_RedRiver'!Z64+'5C1AM_Williams'!Z64+'5C1AN_StLandry'!Z64</f>
        <v>0</v>
      </c>
      <c r="AB64" s="216">
        <f>'5C1B_DArbonne'!AA64+'5C1A_Madison'!AA64+'5C1C_IntlHigh'!AA64+'5C3_UnvView'!AB64+'5C1F_LCCharter'!AA64+'5C1E_LFNO'!AA64+'5C1D_NOMMA'!AA64+'5C1AE_NobleMinds'!AA64+'5C1J_JCFAEast'!AA64+'5C1Q_Advantage'!AA64+'5C1AF_JCFA-Laf'!AA64+'5C1W_Willow'!AA64+'5C1Z_LincolnPrep'!AA64+'5C1R_Iberville'!AA64+'5C1N_Delta'!AA64+'5C1S_LCColPrep'!AA64+'5C1T_Northeast'!AA64+'5C1U_AcadianaRen'!AA64+'5C1I_LAKey'!AA64+'5C1V_LafRen'!AA64+'5C1O_Impact'!AA64+'5C2_LAVCA'!AB64+'5C1H_Southwest'!AA64+'5C1G_JSClark'!AA64+'5C1Y_GEOPrep'!AA64+'5C1AI_Harmony'!AA64+'5C1AJ_Athlos'!AA64+'5C1AG_Collegiate'!AA64+'5C1M_GEOMidCity'!AA64+'5C1AK_NxtGen'!AA64+'5C1AL_RedRiver'!AA64+'5C1AM_Williams'!AA64+'5C1AN_StLandry'!AA64</f>
        <v>0</v>
      </c>
      <c r="AC64" s="216">
        <f>'5C1B_DArbonne'!AB64+'5C1A_Madison'!AB64+'5C1C_IntlHigh'!AB64+'5C3_UnvView'!AC64+'5C1F_LCCharter'!AB64+'5C1E_LFNO'!AB64+'5C1D_NOMMA'!AB64+'5C1AE_NobleMinds'!AB64+'5C1J_JCFAEast'!AB64+'5C1Q_Advantage'!AB64+'5C1AF_JCFA-Laf'!AB64+'5C1W_Willow'!AB64+'5C1Z_LincolnPrep'!AB64+'5C1R_Iberville'!AB64+'5C1N_Delta'!AB64+'5C1S_LCColPrep'!AB64+'5C1T_Northeast'!AB64+'5C1U_AcadianaRen'!AB64+'5C1I_LAKey'!AB64+'5C1V_LafRen'!AB64+'5C1O_Impact'!AB64+'5C2_LAVCA'!AC64+'5C1H_Southwest'!AB64+'5C1G_JSClark'!AB64+'5C1Y_GEOPrep'!AB64+'5C1AI_Harmony'!AB64+'5C1AJ_Athlos'!AB64+'5C1AG_Collegiate'!AB64+'5C1M_GEOMidCity'!AB64+'5C1AK_NxtGen'!AB64+'5C1AL_RedRiver'!AB64+'5C1AM_Williams'!AB64+'5C1AN_StLandry'!AB64</f>
        <v>0</v>
      </c>
      <c r="AD64" s="219">
        <f>'5C1B_DArbonne'!AC64+'5C1A_Madison'!AC64+'5C1C_IntlHigh'!AC64+'5C3_UnvView'!AD64+'5C1F_LCCharter'!AC64+'5C1E_LFNO'!AC64+'5C1D_NOMMA'!AC64+'5C1AE_NobleMinds'!AC64+'5C1J_JCFAEast'!AC64+'5C1Q_Advantage'!AC64+'5C1AF_JCFA-Laf'!AC64+'5C1W_Willow'!AC64+'5C1Z_LincolnPrep'!AC64+'5C1R_Iberville'!AC64+'5C1N_Delta'!AC64+'5C1S_LCColPrep'!AC64+'5C1T_Northeast'!AC64+'5C1U_AcadianaRen'!AC64+'5C1I_LAKey'!AC64+'5C1V_LafRen'!AC64+'5C1O_Impact'!AC64+'5C2_LAVCA'!AD64+'5C1H_Southwest'!AC64+'5C1G_JSClark'!AC64+'5C1Y_GEOPrep'!AC64+'5C1AI_Harmony'!AC64+'5C1AJ_Athlos'!AC64+'5C1AG_Collegiate'!AC64+'5C1M_GEOMidCity'!AC64+'5C1AK_NxtGen'!AC64+'5C1AL_RedRiver'!AC64+'5C1AM_Williams'!AC64+'5C1AN_StLandry'!AC64</f>
        <v>0</v>
      </c>
      <c r="AE64" s="222">
        <f>'5C1B_DArbonne'!AD64+'5C1A_Madison'!AD64+'5C1C_IntlHigh'!AD64+'5C3_UnvView'!AE64+'5C1F_LCCharter'!AD64+'5C1E_LFNO'!AD64+'5C1D_NOMMA'!AD64+'5C1AE_NobleMinds'!AD64+'5C1J_JCFAEast'!AD64+'5C1Q_Advantage'!AD64+'5C1AF_JCFA-Laf'!AD64+'5C1W_Willow'!AD64+'5C1Z_LincolnPrep'!AD64+'5C1R_Iberville'!AD64+'5C1N_Delta'!AD64+'5C1S_LCColPrep'!AD64+'5C1T_Northeast'!AD64+'5C1U_AcadianaRen'!AD64+'5C1I_LAKey'!AD64+'5C1V_LafRen'!AD64+'5C1O_Impact'!AD64+'5C2_LAVCA'!AE64+'5C1H_Southwest'!AD64+'5C1G_JSClark'!AD64+'5C1Y_GEOPrep'!AD64+'5C1AI_Harmony'!AD64+'5C1AJ_Athlos'!AD64+'5C1AG_Collegiate'!AD64+'5C1M_GEOMidCity'!AD64+'5C1AK_NxtGen'!AD64+'5C1AL_RedRiver'!AD64+'5C1AM_Williams'!AD64+'5C1AN_StLandry'!AD64</f>
        <v>0</v>
      </c>
      <c r="AF64" s="223">
        <f>'9_Per Pupil Summary'!N63</f>
        <v>3135</v>
      </c>
      <c r="AG64" s="224">
        <f>'5C1B_DArbonne'!AF64+'5C1A_Madison'!AF64+'5C1C_IntlHigh'!AF64+'5C3_UnvView'!AG64+'5C1F_LCCharter'!AF64+'5C1E_LFNO'!AF64+'5C1D_NOMMA'!AF64+'5C1AE_NobleMinds'!AF64+'5C1J_JCFAEast'!AF64+'5C1Q_Advantage'!AF64+'5C1AF_JCFA-Laf'!AF64+'5C1W_Willow'!AF64+'5C1Z_LincolnPrep'!AF64+'5C1R_Iberville'!AF64+'5C1N_Delta'!AF64+'5C1S_LCColPrep'!AF64+'5C1T_Northeast'!AF64+'5C1U_AcadianaRen'!AF64+'5C1I_LAKey'!AF64+'5C1V_LafRen'!AF64+'5C1O_Impact'!AF64+'5C2_LAVCA'!AG64+'5C1H_Southwest'!AF64+'5C1G_JSClark'!AF64+'5C1Y_GEOPrep'!AF64+'5C1AI_Harmony'!AF64+'5C1AJ_Athlos'!AF64+'5C1AG_Collegiate'!AF64+'5C1M_GEOMidCity'!AF64+'5C1AK_NxtGen'!AF64+'5C1AL_RedRiver'!AF64+'5C1AM_Williams'!AF64+'5C1AN_StLandry'!AF64</f>
        <v>0</v>
      </c>
      <c r="AH64" s="215">
        <f>'5C1B_DArbonne'!AG64+'5C1A_Madison'!AG64+'5C1C_IntlHigh'!AG64+'5C3_UnvView'!AH64+'5C1F_LCCharter'!AG64+'5C1E_LFNO'!AG64+'5C1D_NOMMA'!AG64+'5C1AE_NobleMinds'!AG64+'5C1J_JCFAEast'!AG64+'5C1Q_Advantage'!AG64+'5C1AF_JCFA-Laf'!AG64+'5C1W_Willow'!AG64+'5C1Z_LincolnPrep'!AG64+'5C1R_Iberville'!AG64+'5C1N_Delta'!AG64+'5C1S_LCColPrep'!AG64+'5C1T_Northeast'!AG64+'5C1U_AcadianaRen'!AG64+'5C1I_LAKey'!AG64+'5C1V_LafRen'!AG64+'5C1O_Impact'!AG64+'5C2_LAVCA'!AH64+'5C1H_Southwest'!AG64+'5C1G_JSClark'!AG64+'5C1Y_GEOPrep'!AG64+'5C1AI_Harmony'!AG64+'5C1AJ_Athlos'!AG64+'5C1AG_Collegiate'!AG64+'5C1M_GEOMidCity'!AG64+'5C1AK_NxtGen'!AG64+'5C1AL_RedRiver'!AG64+'5C1AM_Williams'!AG64+'5C1AN_StLandry'!AG64</f>
        <v>0</v>
      </c>
      <c r="AI64" s="223">
        <f>'5C1B_DArbonne'!AH64+'5C1A_Madison'!AH64+'5C1C_IntlHigh'!AH64+'5C3_UnvView'!AI64+'5C1F_LCCharter'!AH64+'5C1E_LFNO'!AH64+'5C1D_NOMMA'!AH64+'5C1AE_NobleMinds'!AH64+'5C1J_JCFAEast'!AH64+'5C1Q_Advantage'!AH64+'5C1AF_JCFA-Laf'!AH64+'5C1W_Willow'!AH64+'5C1Z_LincolnPrep'!AH64+'5C1R_Iberville'!AH64+'5C1N_Delta'!AH64+'5C1S_LCColPrep'!AH64+'5C1T_Northeast'!AH64+'5C1U_AcadianaRen'!AH64+'5C1I_LAKey'!AH64+'5C1V_LafRen'!AH64+'5C1O_Impact'!AH64+'5C2_LAVCA'!AI64+'5C1H_Southwest'!AH64+'5C1G_JSClark'!AH64+'5C1Y_GEOPrep'!AH64+'5C1AI_Harmony'!AH64+'5C1AJ_Athlos'!AH64+'5C1AG_Collegiate'!AH64+'5C1M_GEOMidCity'!AH64+'5C1AK_NxtGen'!AH64+'5C1AL_RedRiver'!AH64+'5C1AM_Williams'!AH64+'5C1AN_StLandry'!AH64</f>
        <v>0</v>
      </c>
      <c r="AJ64" s="215">
        <f>'5C1B_DArbonne'!AI64+'5C1A_Madison'!AI64+'5C1C_IntlHigh'!AI64+'5C3_UnvView'!AJ64+'5C1F_LCCharter'!AI64+'5C1E_LFNO'!AI64+'5C1D_NOMMA'!AI64+'5C1AE_NobleMinds'!AI64+'5C1J_JCFAEast'!AI64+'5C1Q_Advantage'!AI64+'5C1AF_JCFA-Laf'!AI64+'5C1W_Willow'!AI64+'5C1Z_LincolnPrep'!AI64+'5C1R_Iberville'!AI64+'5C1N_Delta'!AI64+'5C1S_LCColPrep'!AI64+'5C1T_Northeast'!AI64+'5C1U_AcadianaRen'!AI64+'5C1I_LAKey'!AI64+'5C1V_LafRen'!AI64+'5C1O_Impact'!AI64+'5C2_LAVCA'!AJ64+'5C1H_Southwest'!AI64+'5C1G_JSClark'!AI64+'5C1Y_GEOPrep'!AI64+'5C1AI_Harmony'!AI64+'5C1AJ_Athlos'!AI64+'5C1AG_Collegiate'!AI64+'5C1M_GEOMidCity'!AI64+'5C1AK_NxtGen'!AI64+'5C1AL_RedRiver'!AI64+'5C1AM_Williams'!AI64+'5C1AN_StLandry'!AI64</f>
        <v>0</v>
      </c>
      <c r="AK64" s="225">
        <f>'5C1B_DArbonne'!AJ64+'5C1A_Madison'!AJ64+'5C1C_IntlHigh'!AJ64+'5C3_UnvView'!AK64+'5C1F_LCCharter'!AJ64+'5C1E_LFNO'!AJ64+'5C1D_NOMMA'!AJ64+'5C1AE_NobleMinds'!AJ64+'5C1J_JCFAEast'!AJ64+'5C1Q_Advantage'!AJ64+'5C1AF_JCFA-Laf'!AJ64+'5C1W_Willow'!AJ64+'5C1Z_LincolnPrep'!AJ64+'5C1R_Iberville'!AJ64+'5C1N_Delta'!AJ64+'5C1S_LCColPrep'!AJ64+'5C1T_Northeast'!AJ64+'5C1U_AcadianaRen'!AJ64+'5C1I_LAKey'!AJ64+'5C1V_LafRen'!AJ64+'5C1O_Impact'!AJ64+'5C2_LAVCA'!AK64+'5C1H_Southwest'!AJ64+'5C1G_JSClark'!AJ64+'5C1Y_GEOPrep'!AJ64+'5C1AI_Harmony'!AJ64+'5C1AJ_Athlos'!AJ64+'5C1AG_Collegiate'!AJ64+'5C1M_GEOMidCity'!AJ64+'5C1AK_NxtGen'!AJ64+'5C1AL_RedRiver'!AJ64+'5C1AM_Williams'!AJ64+'5C1AN_StLandry'!AJ64</f>
        <v>0</v>
      </c>
      <c r="AL64" s="226">
        <f>'5C1B_DArbonne'!AK64+'5C1A_Madison'!AK64+'5C1C_IntlHigh'!AK64+'5C3_UnvView'!AL64+'5C1F_LCCharter'!AK64+'5C1E_LFNO'!AK64+'5C1D_NOMMA'!AK64+'5C1AE_NobleMinds'!AK64+'5C1J_JCFAEast'!AK64+'5C1Q_Advantage'!AK64+'5C1AF_JCFA-Laf'!AK64+'5C1W_Willow'!AK64+'5C1Z_LincolnPrep'!AK64+'5C1R_Iberville'!AK64+'5C1N_Delta'!AK64+'5C1S_LCColPrep'!AK64+'5C1T_Northeast'!AK64+'5C1U_AcadianaRen'!AK64+'5C1I_LAKey'!AK64+'5C1V_LafRen'!AK64+'5C1O_Impact'!AK64+'5C2_LAVCA'!AL64+'5C1H_Southwest'!AK64+'5C1G_JSClark'!AK64+'5C1Y_GEOPrep'!AK64+'5C1AI_Harmony'!AK64+'5C1AJ_Athlos'!AK64+'5C1AG_Collegiate'!AK64+'5C1M_GEOMidCity'!AK64+'5C1AK_NxtGen'!AK64+'5C1AL_RedRiver'!AK64+'5C1AM_Williams'!AK64+'5C1AN_StLandry'!AK64</f>
        <v>0</v>
      </c>
      <c r="AM64" s="224">
        <f>'5C1B_DArbonne'!AL64+'5C1A_Madison'!AL64+'5C1C_IntlHigh'!AL64+'5C3_UnvView'!AM64+'5C1F_LCCharter'!AL64+'5C1E_LFNO'!AL64+'5C1D_NOMMA'!AL64+'5C1AE_NobleMinds'!AL64+'5C1J_JCFAEast'!AL64+'5C1Q_Advantage'!AL64+'5C1AF_JCFA-Laf'!AL64+'5C1W_Willow'!AL64+'5C1Z_LincolnPrep'!AL64+'5C1R_Iberville'!AL64+'5C1N_Delta'!AL64+'5C1S_LCColPrep'!AL64+'5C1T_Northeast'!AL64+'5C1U_AcadianaRen'!AL64+'5C1I_LAKey'!AL64+'5C1V_LafRen'!AL64+'5C1O_Impact'!AL64+'5C2_LAVCA'!AM64+'5C1H_Southwest'!AL64+'5C1G_JSClark'!AL64+'5C1Y_GEOPrep'!AL64+'5C1AI_Harmony'!AL64+'5C1AJ_Athlos'!AL64+'5C1AG_Collegiate'!AL64+'5C1M_GEOMidCity'!AL64+'5C1AK_NxtGen'!AL64+'5C1AL_RedRiver'!AL64+'5C1AM_Williams'!AL64+'5C1AN_StLandry'!AL64</f>
        <v>158005</v>
      </c>
      <c r="AN64" s="227">
        <f>'5C1B_DArbonne'!AM64+'5C1A_Madison'!AM64+'5C1C_IntlHigh'!AM64+'5C3_UnvView'!AN64+'5C1F_LCCharter'!AM64+'5C1E_LFNO'!AM64+'5C1D_NOMMA'!AM64+'5C1AE_NobleMinds'!AM64+'5C1J_JCFAEast'!AM64+'5C1Q_Advantage'!AM64+'5C1AF_JCFA-Laf'!AM64+'5C1W_Willow'!AM64+'5C1Z_LincolnPrep'!AM64+'5C1R_Iberville'!AM64+'5C1N_Delta'!AM64+'5C1S_LCColPrep'!AM64+'5C1T_Northeast'!AM64+'5C1U_AcadianaRen'!AM64+'5C1I_LAKey'!AM64+'5C1V_LafRen'!AM64+'5C1O_Impact'!AM64+'5C2_LAVCA'!AN64+'5C1H_Southwest'!AM64+'5C1G_JSClark'!AM64+'5C1Y_GEOPrep'!AM64+'5C1AI_Harmony'!AM64+'5C1AJ_Athlos'!AM64+'5C1AG_Collegiate'!AM64+'5C1M_GEOMidCity'!AM64+'5C1AK_NxtGen'!AM64+'5C1AL_RedRiver'!AM64+'5C1AM_Williams'!AM64+'5C1AN_StLandry'!AM64</f>
        <v>-395</v>
      </c>
      <c r="AO64" s="224">
        <f>'5C1B_DArbonne'!AN64+'5C1A_Madison'!AN64+'5C1C_IntlHigh'!AN64+'5C3_UnvView'!AO64+'5C1F_LCCharter'!AN64+'5C1E_LFNO'!AN64+'5C1D_NOMMA'!AN64+'5C1AE_NobleMinds'!AN64+'5C1J_JCFAEast'!AN64+'5C1Q_Advantage'!AN64+'5C1AF_JCFA-Laf'!AN64+'5C1W_Willow'!AN64+'5C1Z_LincolnPrep'!AN64+'5C1R_Iberville'!AN64+'5C1N_Delta'!AN64+'5C1S_LCColPrep'!AN64+'5C1T_Northeast'!AN64+'5C1U_AcadianaRen'!AN64+'5C1I_LAKey'!AN64+'5C1V_LafRen'!AN64+'5C1O_Impact'!AN64+'5C2_LAVCA'!AO64+'5C1H_Southwest'!AN64+'5C1G_JSClark'!AN64+'5C1Y_GEOPrep'!AN64+'5C1AI_Harmony'!AN64+'5C1AJ_Athlos'!AN64+'5C1AG_Collegiate'!AN64+'5C1M_GEOMidCity'!AN64+'5C1AK_NxtGen'!AN64+'5C1AL_RedRiver'!AN64+'5C1AM_Williams'!AN64+'5C1AN_StLandry'!AN64</f>
        <v>0</v>
      </c>
      <c r="AP64" s="225">
        <f>'5C1B_DArbonne'!AO64+'5C1A_Madison'!AO64+'5C1C_IntlHigh'!AO64+'5C3_UnvView'!AP64+'5C1F_LCCharter'!AO64+'5C1E_LFNO'!AO64+'5C1D_NOMMA'!AO64+'5C1AE_NobleMinds'!AO64+'5C1J_JCFAEast'!AO64+'5C1Q_Advantage'!AO64+'5C1AF_JCFA-Laf'!AO64+'5C1W_Willow'!AO64+'5C1Z_LincolnPrep'!AO64+'5C1R_Iberville'!AO64+'5C1N_Delta'!AO64+'5C1S_LCColPrep'!AO64+'5C1T_Northeast'!AO64+'5C1U_AcadianaRen'!AO64+'5C1I_LAKey'!AO64+'5C1V_LafRen'!AO64+'5C1O_Impact'!AO64+'5C2_LAVCA'!AP64+'5C1H_Southwest'!AO64+'5C1G_JSClark'!AO64+'5C1Y_GEOPrep'!AO64+'5C1AI_Harmony'!AO64+'5C1AJ_Athlos'!AO64+'5C1AG_Collegiate'!AO64+'5C1M_GEOMidCity'!AO64+'5C1AK_NxtGen'!AO64+'5C1AL_RedRiver'!AO64+'5C1AM_Williams'!AO64+'5C1AN_StLandry'!AO64</f>
        <v>0</v>
      </c>
      <c r="AQ64" s="224">
        <f>'5C1B_DArbonne'!AP64+'5C1A_Madison'!AP64+'5C1C_IntlHigh'!AP64+'5C3_UnvView'!AQ64+'5C1F_LCCharter'!AP64+'5C1E_LFNO'!AP64+'5C1D_NOMMA'!AP64+'5C1AE_NobleMinds'!AP64+'5C1J_JCFAEast'!AP64+'5C1Q_Advantage'!AP64+'5C1AF_JCFA-Laf'!AP64+'5C1W_Willow'!AP64+'5C1Z_LincolnPrep'!AP64+'5C1R_Iberville'!AP64+'5C1N_Delta'!AP64+'5C1S_LCColPrep'!AP64+'5C1T_Northeast'!AP64+'5C1U_AcadianaRen'!AP64+'5C1I_LAKey'!AP64+'5C1V_LafRen'!AP64+'5C1O_Impact'!AP64+'5C2_LAVCA'!AQ64+'5C1H_Southwest'!AP64+'5C1G_JSClark'!AP64+'5C1Y_GEOPrep'!AP64+'5C1AI_Harmony'!AP64+'5C1AJ_Athlos'!AP64+'5C1AG_Collegiate'!AP64+'5C1M_GEOMidCity'!AP64+'5C1AK_NxtGen'!AP64+'5C1AL_RedRiver'!AP64+'5C1AM_Williams'!AP64+'5C1AN_StLandry'!AP64</f>
        <v>157610</v>
      </c>
      <c r="AR64" s="225">
        <f>'5C1B_DArbonne'!AQ64+'5C1A_Madison'!AQ64+'5C1C_IntlHigh'!AQ64+'5C3_UnvView'!AR64+'5C1F_LCCharter'!AQ64+'5C1E_LFNO'!AQ64+'5C1D_NOMMA'!AQ64+'5C1AE_NobleMinds'!AQ64+'5C1J_JCFAEast'!AQ64+'5C1Q_Advantage'!AQ64+'5C1AF_JCFA-Laf'!AQ64+'5C1W_Willow'!AQ64+'5C1Z_LincolnPrep'!AQ64+'5C1R_Iberville'!AQ64+'5C1N_Delta'!AQ64+'5C1S_LCColPrep'!AQ64+'5C1T_Northeast'!AQ64+'5C1U_AcadianaRen'!AQ64+'5C1I_LAKey'!AQ64+'5C1V_LafRen'!AQ64+'5C1O_Impact'!AQ64+'5C2_LAVCA'!AR64+'5C1H_Southwest'!AQ64+'5C1G_JSClark'!AQ64+'5C1Y_GEOPrep'!AQ64+'5C1AI_Harmony'!AQ64+'5C1AJ_Athlos'!AQ64+'5C1AG_Collegiate'!AQ64+'5C1M_GEOMidCity'!AQ64+'5C1AK_NxtGen'!AQ64+'5C1AL_RedRiver'!AQ64+'5C1AM_Williams'!AQ64+'5C1AN_StLandry'!AQ64</f>
        <v>0</v>
      </c>
      <c r="AS64" s="225">
        <f>'5C1B_DArbonne'!AR64+'5C1A_Madison'!AR64+'5C1C_IntlHigh'!AR64+'5C3_UnvView'!AS64+'5C1F_LCCharter'!AR64+'5C1E_LFNO'!AR64+'5C1D_NOMMA'!AR64+'5C1AE_NobleMinds'!AR64+'5C1J_JCFAEast'!AR64+'5C1Q_Advantage'!AR64+'5C1AF_JCFA-Laf'!AR64+'5C1W_Willow'!AR64+'5C1Z_LincolnPrep'!AR64+'5C1R_Iberville'!AR64+'5C1N_Delta'!AR64+'5C1S_LCColPrep'!AR64+'5C1T_Northeast'!AR64+'5C1U_AcadianaRen'!AR64+'5C1I_LAKey'!AR64+'5C1V_LafRen'!AR64+'5C1O_Impact'!AR64+'5C2_LAVCA'!AS64+'5C1H_Southwest'!AR64+'5C1G_JSClark'!AR64+'5C1Y_GEOPrep'!AR64+'5C1AI_Harmony'!AR64+'5C1AJ_Athlos'!AR64+'5C1AG_Collegiate'!AR64+'5C1M_GEOMidCity'!AR64+'5C1AK_NxtGen'!AR64+'5C1AL_RedRiver'!AR64+'5C1AM_Williams'!AR64+'5C1AN_StLandry'!AR64</f>
        <v>0</v>
      </c>
      <c r="AT64" s="224">
        <f>'5C1B_DArbonne'!AS64+'5C1A_Madison'!AS64+'5C1C_IntlHigh'!AS64+'5C3_UnvView'!AT64+'5C1F_LCCharter'!AS64+'5C1E_LFNO'!AS64+'5C1D_NOMMA'!AS64+'5C1AE_NobleMinds'!AS64+'5C1J_JCFAEast'!AS64+'5C1Q_Advantage'!AS64+'5C1AF_JCFA-Laf'!AS64+'5C1W_Willow'!AS64+'5C1Z_LincolnPrep'!AS64+'5C1R_Iberville'!AS64+'5C1N_Delta'!AS64+'5C1S_LCColPrep'!AS64+'5C1T_Northeast'!AS64+'5C1U_AcadianaRen'!AS64+'5C1I_LAKey'!AS64+'5C1V_LafRen'!AS64+'5C1O_Impact'!AS64+'5C2_LAVCA'!AT64+'5C1H_Southwest'!AS64+'5C1G_JSClark'!AS64+'5C1Y_GEOPrep'!AS64+'5C1AI_Harmony'!AS64+'5C1AJ_Athlos'!AS64+'5C1AG_Collegiate'!AS64+'5C1M_GEOMidCity'!AS64+'5C1AK_NxtGen'!AS64+'5C1AL_RedRiver'!AS64+'5C1AM_Williams'!AS64+'5C1AN_StLandry'!AS64</f>
        <v>18333</v>
      </c>
      <c r="AU64" s="802">
        <f t="shared" si="2"/>
        <v>157610</v>
      </c>
      <c r="AV64" s="803">
        <f t="shared" si="3"/>
        <v>18333</v>
      </c>
      <c r="AW64" s="217">
        <f>'5C1B_DArbonne'!AV64+'5C1A_Madison'!AV64+'5C1C_IntlHigh'!AV64+'5C3_UnvView'!AW64+'5C1F_LCCharter'!AV64+'5C1E_LFNO'!AV64+'5C1D_NOMMA'!AV64+'5C1AE_NobleMinds'!AV64+'5C1J_JCFAEast'!AV64+'5C1Q_Advantage'!AV64+'5C1AF_JCFA-Laf'!AV64+'5C1W_Willow'!AV64+'5C1Z_LincolnPrep'!AV64+'5C1R_Iberville'!AV64+'5C1N_Delta'!AV64+'5C1S_LCColPrep'!AV64+'5C1T_Northeast'!AV64+'5C1U_AcadianaRen'!AV64+'5C1I_LAKey'!AV64+'5C1V_LafRen'!AV64+'5C1O_Impact'!AV64+'5C2_LAVCA'!AW64+'5C1H_Southwest'!AV64+'5C1G_JSClark'!AV64+'5C1Y_GEOPrep'!AV64+'5C1AI_Harmony'!AV64+'5C1AJ_Athlos'!AV64+'5C1AG_Collegiate'!AV64+'5C1M_GEOMidCity'!AV64+'5C1AK_NxtGen'!AV64+'5C1AL_RedRiver'!AV64+'5C1AM_Williams'!AV64+'5C1AN_StLandry'!AV64</f>
        <v>395</v>
      </c>
      <c r="AX64" s="217"/>
      <c r="AY64" s="217">
        <f t="shared" si="4"/>
        <v>395</v>
      </c>
    </row>
    <row r="65" spans="1:51" ht="16.149999999999999" customHeight="1" x14ac:dyDescent="0.2">
      <c r="A65" s="421">
        <v>59</v>
      </c>
      <c r="B65" s="214" t="s">
        <v>62</v>
      </c>
      <c r="C65" s="215">
        <f>'5C1B_DArbonne'!C65+'5C1A_Madison'!C65+'5C1C_IntlHigh'!C65+'5C3_UnvView'!C65+'5C1F_LCCharter'!C65+'5C1E_LFNO'!C65+'5C1D_NOMMA'!C65+'5C1AE_NobleMinds'!C65+'5C1J_JCFAEast'!C65+'5C1Q_Advantage'!C65+'5C1AF_JCFA-Laf'!C65+'5C1W_Willow'!C65+'5C1Z_LincolnPrep'!C65+'5C1R_Iberville'!C65+'5C1N_Delta'!C65+'5C1S_LCColPrep'!C65+'5C1T_Northeast'!C65+'5C1U_AcadianaRen'!C65+'5C1I_LAKey'!C65+'5C1V_LafRen'!C65+'5C1O_Impact'!C65+'5C2_LAVCA'!C65+'5C1H_Southwest'!C65+'5C1G_JSClark'!C65+'5C1Y_GEOPrep'!C65+'5C1AI_Harmony'!C65+'5C1AJ_Athlos'!C65+'5C1AG_Collegiate'!C65+'5C1M_GEOMidCity'!C65+'5C1AK_NxtGen'!C65+'5C1AL_RedRiver'!C65+'5C1AM_Williams'!C65+'5C1AN_StLandry'!C65</f>
        <v>0</v>
      </c>
      <c r="D65" s="216">
        <f>'9_Per Pupil Summary'!H64</f>
        <v>5264.2482170511266</v>
      </c>
      <c r="E65" s="217">
        <f>'5C1B_DArbonne'!E65+'5C1A_Madison'!E65+'5C1C_IntlHigh'!E65+'5C3_UnvView'!E65+'5C1F_LCCharter'!E65+'5C1E_LFNO'!E65+'5C1D_NOMMA'!E65+'5C1AE_NobleMinds'!E65+'5C1J_JCFAEast'!E65+'5C1Q_Advantage'!E65+'5C1AF_JCFA-Laf'!E65+'5C1W_Willow'!E65+'5C1Z_LincolnPrep'!E65+'5C1R_Iberville'!E65+'5C1N_Delta'!E65+'5C1S_LCColPrep'!E65+'5C1T_Northeast'!E65+'5C1U_AcadianaRen'!E65+'5C1I_LAKey'!E65+'5C1V_LafRen'!E65+'5C1O_Impact'!E65+'5C2_LAVCA'!E65+'5C1H_Southwest'!E65+'5C1G_JSClark'!E65+'5C1Y_GEOPrep'!E65+'5C1AI_Harmony'!E65+'5C1AJ_Athlos'!E65+'5C1AG_Collegiate'!E65+'5C1M_GEOMidCity'!E65+'5C1AK_NxtGen'!E65+'5C1AL_RedRiver'!E65+'5C1AM_Williams'!E65+'5C1AN_StLandry'!E65</f>
        <v>0</v>
      </c>
      <c r="F65" s="218">
        <f>'5C1B_DArbonne'!F65+'5C1A_Madison'!F65+'5C1C_IntlHigh'!F65+'5C3_UnvView'!F65+'5C1F_LCCharter'!F65+'5C1E_LFNO'!F65+'5C1D_NOMMA'!F65+'5C1AE_NobleMinds'!F65+'5C1J_JCFAEast'!F65+'5C1Q_Advantage'!F65+'5C1AF_JCFA-Laf'!F65+'5C1W_Willow'!F65+'5C1Z_LincolnPrep'!F65+'5C1R_Iberville'!F65+'5C1N_Delta'!F65+'5C1S_LCColPrep'!F65+'5C1T_Northeast'!F65+'5C1U_AcadianaRen'!F65+'5C1I_LAKey'!F65+'5C1V_LafRen'!F65+'5C1O_Impact'!F65+'5C2_LAVCA'!F65+'5C1H_Southwest'!F65+'5C1G_JSClark'!F65+'5C1Y_GEOPrep'!F65+'5C1AI_Harmony'!F65+'5C1AJ_Athlos'!F65+'5C1AG_Collegiate'!F65+'5C1M_GEOMidCity'!F65+'5C1AK_NxtGen'!F65+'5C1AL_RedRiver'!F65+'5C1AM_Williams'!F65+'5C1AN_StLandry'!F65</f>
        <v>0</v>
      </c>
      <c r="G65" s="216">
        <f>'9_Per Pupil Summary'!I64</f>
        <v>787.02161024087479</v>
      </c>
      <c r="H65" s="217">
        <f>'5C1B_DArbonne'!H65+'5C1A_Madison'!H65+'5C1C_IntlHigh'!H65+'5C3_UnvView'!H65+'5C1F_LCCharter'!H65+'5C1E_LFNO'!H65+'5C1D_NOMMA'!H65+'5C1AE_NobleMinds'!H65+'5C1J_JCFAEast'!H65+'5C1Q_Advantage'!H65+'5C1AF_JCFA-Laf'!H65+'5C1W_Willow'!H65+'5C1Z_LincolnPrep'!H65+'5C1R_Iberville'!H65+'5C1N_Delta'!H65+'5C1S_LCColPrep'!H65+'5C1T_Northeast'!H65+'5C1U_AcadianaRen'!H65+'5C1I_LAKey'!H65+'5C1V_LafRen'!H65+'5C1O_Impact'!H65+'5C2_LAVCA'!H65+'5C1H_Southwest'!H65+'5C1G_JSClark'!H65+'5C1Y_GEOPrep'!H65+'5C1AI_Harmony'!H65+'5C1AJ_Athlos'!H65+'5C1AG_Collegiate'!H65+'5C1M_GEOMidCity'!H65+'5C1AK_NxtGen'!H65+'5C1AL_RedRiver'!H65+'5C1AM_Williams'!H65+'5C1AN_StLandry'!H65</f>
        <v>0</v>
      </c>
      <c r="I65" s="218">
        <f>'5C1B_DArbonne'!I65+'5C1A_Madison'!I65+'5C1C_IntlHigh'!I65+'5C3_UnvView'!I65+'5C1F_LCCharter'!I65+'5C1E_LFNO'!I65+'5C1D_NOMMA'!I65+'5C1AE_NobleMinds'!I65+'5C1J_JCFAEast'!I65+'5C1Q_Advantage'!I65+'5C1AF_JCFA-Laf'!I65+'5C1W_Willow'!I65+'5C1Z_LincolnPrep'!I65+'5C1R_Iberville'!I65+'5C1N_Delta'!I65+'5C1S_LCColPrep'!I65+'5C1T_Northeast'!I65+'5C1U_AcadianaRen'!I65+'5C1I_LAKey'!I65+'5C1V_LafRen'!I65+'5C1O_Impact'!I65+'5C2_LAVCA'!I65+'5C1H_Southwest'!I65+'5C1G_JSClark'!I65+'5C1Y_GEOPrep'!I65+'5C1AI_Harmony'!I65+'5C1AJ_Athlos'!I65+'5C1AG_Collegiate'!I65+'5C1M_GEOMidCity'!I65+'5C1AK_NxtGen'!I65+'5C1AL_RedRiver'!I65+'5C1AM_Williams'!I65+'5C1AN_StLandry'!I65</f>
        <v>0</v>
      </c>
      <c r="J65" s="216">
        <f>'9_Per Pupil Summary'!J64</f>
        <v>214.64225733842042</v>
      </c>
      <c r="K65" s="217">
        <f>'5C1B_DArbonne'!K65+'5C1A_Madison'!K65+'5C1C_IntlHigh'!K65+'5C3_UnvView'!K65+'5C1F_LCCharter'!K65+'5C1E_LFNO'!K65+'5C1D_NOMMA'!K65+'5C1AE_NobleMinds'!K65+'5C1J_JCFAEast'!K65+'5C1Q_Advantage'!K65+'5C1AF_JCFA-Laf'!K65+'5C1W_Willow'!K65+'5C1Z_LincolnPrep'!K65+'5C1R_Iberville'!K65+'5C1N_Delta'!K65+'5C1S_LCColPrep'!K65+'5C1T_Northeast'!K65+'5C1U_AcadianaRen'!K65+'5C1I_LAKey'!K65+'5C1V_LafRen'!K65+'5C1O_Impact'!K65+'5C2_LAVCA'!K65+'5C1H_Southwest'!K65+'5C1G_JSClark'!K65+'5C1Y_GEOPrep'!K65+'5C1AI_Harmony'!K65+'5C1AJ_Athlos'!K65+'5C1AG_Collegiate'!K65+'5C1M_GEOMidCity'!K65+'5C1AK_NxtGen'!K65+'5C1AL_RedRiver'!K65+'5C1AM_Williams'!K65+'5C1AN_StLandry'!K65</f>
        <v>0</v>
      </c>
      <c r="L65" s="218">
        <f>'5C1B_DArbonne'!L65+'5C1A_Madison'!L65+'5C1C_IntlHigh'!L65+'5C3_UnvView'!L65+'5C1F_LCCharter'!L65+'5C1E_LFNO'!L65+'5C1D_NOMMA'!L65+'5C1AE_NobleMinds'!L65+'5C1J_JCFAEast'!L65+'5C1Q_Advantage'!L65+'5C1AF_JCFA-Laf'!L65+'5C1W_Willow'!L65+'5C1Z_LincolnPrep'!L65+'5C1R_Iberville'!L65+'5C1N_Delta'!L65+'5C1S_LCColPrep'!L65+'5C1T_Northeast'!L65+'5C1U_AcadianaRen'!L65+'5C1I_LAKey'!L65+'5C1V_LafRen'!L65+'5C1O_Impact'!L65+'5C2_LAVCA'!L65+'5C1H_Southwest'!L65+'5C1G_JSClark'!L65+'5C1Y_GEOPrep'!L65+'5C1AI_Harmony'!L65+'5C1AJ_Athlos'!L65+'5C1AG_Collegiate'!L65+'5C1M_GEOMidCity'!L65+'5C1AK_NxtGen'!L65+'5C1AL_RedRiver'!L65+'5C1AM_Williams'!L65+'5C1AN_StLandry'!L65</f>
        <v>0</v>
      </c>
      <c r="M65" s="216">
        <f>'9_Per Pupil Summary'!K64</f>
        <v>5366.0564334605097</v>
      </c>
      <c r="N65" s="217">
        <f>'5C1B_DArbonne'!N65+'5C1A_Madison'!N65+'5C1C_IntlHigh'!N65+'5C3_UnvView'!N65+'5C1F_LCCharter'!N65+'5C1E_LFNO'!N65+'5C1D_NOMMA'!N65+'5C1AE_NobleMinds'!N65+'5C1J_JCFAEast'!N65+'5C1Q_Advantage'!N65+'5C1AF_JCFA-Laf'!N65+'5C1W_Willow'!N65+'5C1Z_LincolnPrep'!N65+'5C1R_Iberville'!N65+'5C1N_Delta'!N65+'5C1S_LCColPrep'!N65+'5C1T_Northeast'!N65+'5C1U_AcadianaRen'!N65+'5C1I_LAKey'!N65+'5C1V_LafRen'!N65+'5C1O_Impact'!N65+'5C2_LAVCA'!N65+'5C1H_Southwest'!N65+'5C1G_JSClark'!N65+'5C1Y_GEOPrep'!N65+'5C1AI_Harmony'!N65+'5C1AJ_Athlos'!N65+'5C1AG_Collegiate'!N65+'5C1M_GEOMidCity'!N65+'5C1AK_NxtGen'!N65+'5C1AL_RedRiver'!N65+'5C1AM_Williams'!N65+'5C1AN_StLandry'!N65</f>
        <v>0</v>
      </c>
      <c r="O65" s="218">
        <f>'5C1B_DArbonne'!O65+'5C1A_Madison'!O65+'5C1C_IntlHigh'!O65+'5C3_UnvView'!O65+'5C1F_LCCharter'!O65+'5C1E_LFNO'!O65+'5C1D_NOMMA'!O65+'5C1AE_NobleMinds'!O65+'5C1J_JCFAEast'!O65+'5C1Q_Advantage'!O65+'5C1AF_JCFA-Laf'!O65+'5C1W_Willow'!O65+'5C1Z_LincolnPrep'!O65+'5C1R_Iberville'!O65+'5C1N_Delta'!O65+'5C1S_LCColPrep'!O65+'5C1T_Northeast'!O65+'5C1U_AcadianaRen'!O65+'5C1I_LAKey'!O65+'5C1V_LafRen'!O65+'5C1O_Impact'!O65+'5C2_LAVCA'!O65+'5C1H_Southwest'!O65+'5C1G_JSClark'!O65+'5C1Y_GEOPrep'!O65+'5C1AI_Harmony'!O65+'5C1AJ_Athlos'!O65+'5C1AG_Collegiate'!O65+'5C1M_GEOMidCity'!O65+'5C1AK_NxtGen'!O65+'5C1AL_RedRiver'!O65+'5C1AM_Williams'!O65+'5C1AN_StLandry'!O65</f>
        <v>0</v>
      </c>
      <c r="P65" s="216">
        <f>'9_Per Pupil Summary'!L64</f>
        <v>2146.422573384204</v>
      </c>
      <c r="Q65" s="217">
        <f>'5C1B_DArbonne'!Q65+'5C1A_Madison'!Q65+'5C1C_IntlHigh'!Q65+'5C3_UnvView'!Q65+'5C1F_LCCharter'!Q65+'5C1E_LFNO'!Q65+'5C1D_NOMMA'!Q65+'5C1AE_NobleMinds'!Q65+'5C1J_JCFAEast'!Q65+'5C1Q_Advantage'!Q65+'5C1AF_JCFA-Laf'!Q65+'5C1W_Willow'!Q65+'5C1Z_LincolnPrep'!Q65+'5C1R_Iberville'!Q65+'5C1N_Delta'!Q65+'5C1S_LCColPrep'!Q65+'5C1T_Northeast'!Q65+'5C1U_AcadianaRen'!Q65+'5C1I_LAKey'!Q65+'5C1V_LafRen'!Q65+'5C1O_Impact'!Q65+'5C2_LAVCA'!Q65+'5C1H_Southwest'!Q65+'5C1G_JSClark'!Q65+'5C1Y_GEOPrep'!Q65+'5C1AI_Harmony'!Q65+'5C1AJ_Athlos'!Q65+'5C1AG_Collegiate'!Q65+'5C1M_GEOMidCity'!Q65+'5C1AK_NxtGen'!Q65+'5C1AL_RedRiver'!Q65+'5C1AM_Williams'!Q65+'5C1AN_StLandry'!Q65</f>
        <v>0</v>
      </c>
      <c r="R65" s="219">
        <f>'5C1B_DArbonne'!R65+'5C1A_Madison'!R65+'5C1C_IntlHigh'!R65+'5C3_UnvView'!R65+'5C1F_LCCharter'!R65+'5C1E_LFNO'!R65+'5C1D_NOMMA'!R65+'5C1AE_NobleMinds'!R65+'5C1J_JCFAEast'!R65+'5C1Q_Advantage'!R65+'5C1AF_JCFA-Laf'!R65+'5C1W_Willow'!R65+'5C1Z_LincolnPrep'!R65+'5C1R_Iberville'!R65+'5C1N_Delta'!R65+'5C1S_LCColPrep'!R65+'5C1T_Northeast'!R65+'5C1U_AcadianaRen'!R65+'5C1I_LAKey'!R65+'5C1V_LafRen'!R65+'5C1O_Impact'!R65+'5C2_LAVCA'!R65+'5C1H_Southwest'!R65+'5C1G_JSClark'!R65+'5C1Y_GEOPrep'!R65+'5C1AI_Harmony'!R65+'5C1AJ_Athlos'!R65+'5C1AG_Collegiate'!R65+'5C1M_GEOMidCity'!R65+'5C1AK_NxtGen'!R65+'5C1AL_RedRiver'!R65+'5C1AM_Williams'!R65+'5C1AN_StLandry'!R65</f>
        <v>413064</v>
      </c>
      <c r="S65" s="884">
        <f>'5C3_UnvView'!S65+'5C2_LAVCA'!S65</f>
        <v>45896</v>
      </c>
      <c r="T65" s="216">
        <f>'5C1B_DArbonne'!S65+'5C1A_Madison'!S65+'5C1C_IntlHigh'!S65+'5C3_UnvView'!T65+'5C1F_LCCharter'!S65+'5C1E_LFNO'!S65+'5C1D_NOMMA'!S65+'5C1AE_NobleMinds'!S65+'5C1J_JCFAEast'!S65+'5C1Q_Advantage'!S65+'5C1AF_JCFA-Laf'!S65+'5C1W_Willow'!S65+'5C1Z_LincolnPrep'!S65+'5C1R_Iberville'!S65+'5C1N_Delta'!S65+'5C1S_LCColPrep'!S65+'5C1T_Northeast'!S65+'5C1U_AcadianaRen'!S65+'5C1I_LAKey'!S65+'5C1V_LafRen'!S65+'5C1O_Impact'!S65+'5C2_LAVCA'!T65+'5C1H_Southwest'!S65+'5C1G_JSClark'!S65+'5C1Y_GEOPrep'!S65+'5C1AI_Harmony'!S65+'5C1AJ_Athlos'!S65+'5C1AG_Collegiate'!S65+'5C1M_GEOMidCity'!S65+'5C1AK_NxtGen'!S65+'5C1AL_RedRiver'!S65+'5C1AM_Williams'!S65+'5C1AN_StLandry'!S65</f>
        <v>-40607</v>
      </c>
      <c r="U65" s="216">
        <f>'5C1B_DArbonne'!T65+'5C1A_Madison'!T65+'5C1C_IntlHigh'!T65+'5C3_UnvView'!U65+'5C1F_LCCharter'!T65+'5C1E_LFNO'!T65+'5C1D_NOMMA'!T65+'5C1AE_NobleMinds'!T65+'5C1J_JCFAEast'!T65+'5C1Q_Advantage'!T65+'5C1AF_JCFA-Laf'!T65+'5C1W_Willow'!T65+'5C1Z_LincolnPrep'!T65+'5C1R_Iberville'!T65+'5C1N_Delta'!T65+'5C1S_LCColPrep'!T65+'5C1T_Northeast'!T65+'5C1U_AcadianaRen'!T65+'5C1I_LAKey'!T65+'5C1V_LafRen'!T65+'5C1O_Impact'!T65+'5C2_LAVCA'!U65+'5C1H_Southwest'!T65+'5C1G_JSClark'!T65+'5C1Y_GEOPrep'!T65+'5C1AI_Harmony'!T65+'5C1AJ_Athlos'!T65+'5C1AG_Collegiate'!T65+'5C1M_GEOMidCity'!T65+'5C1AK_NxtGen'!T65+'5C1AL_RedRiver'!T65+'5C1AM_Williams'!T65+'5C1AN_StLandry'!T65</f>
        <v>0</v>
      </c>
      <c r="V65" s="220">
        <f>'5C1B_DArbonne'!U65+'5C1A_Madison'!U65+'5C1C_IntlHigh'!U65+'5C3_UnvView'!V65+'5C1F_LCCharter'!U65+'5C1E_LFNO'!U65+'5C1D_NOMMA'!U65+'5C1AE_NobleMinds'!U65+'5C1J_JCFAEast'!U65+'5C1Q_Advantage'!U65+'5C1AF_JCFA-Laf'!U65+'5C1W_Willow'!U65+'5C1Z_LincolnPrep'!U65+'5C1R_Iberville'!U65+'5C1N_Delta'!U65+'5C1S_LCColPrep'!U65+'5C1T_Northeast'!U65+'5C1U_AcadianaRen'!U65+'5C1I_LAKey'!U65+'5C1V_LafRen'!U65+'5C1O_Impact'!U65+'5C2_LAVCA'!V65+'5C1H_Southwest'!U65+'5C1G_JSClark'!U65+'5C1Y_GEOPrep'!U65+'5C1AI_Harmony'!U65+'5C1AJ_Athlos'!U65+'5C1AG_Collegiate'!U65+'5C1M_GEOMidCity'!U65+'5C1AK_NxtGen'!U65+'5C1AL_RedRiver'!U65+'5C1AM_Williams'!U65+'5C1AN_StLandry'!U65</f>
        <v>0</v>
      </c>
      <c r="W65" s="219">
        <f>'5C1B_DArbonne'!V65+'5C1A_Madison'!V65+'5C1C_IntlHigh'!V65+'5C3_UnvView'!W65+'5C1F_LCCharter'!V65+'5C1E_LFNO'!V65+'5C1D_NOMMA'!V65+'5C1AE_NobleMinds'!V65+'5C1J_JCFAEast'!V65+'5C1Q_Advantage'!V65+'5C1AF_JCFA-Laf'!V65+'5C1W_Willow'!V65+'5C1Z_LincolnPrep'!V65+'5C1R_Iberville'!V65+'5C1N_Delta'!V65+'5C1S_LCColPrep'!V65+'5C1T_Northeast'!V65+'5C1U_AcadianaRen'!V65+'5C1I_LAKey'!V65+'5C1V_LafRen'!V65+'5C1O_Impact'!V65+'5C2_LAVCA'!W65+'5C1H_Southwest'!V65+'5C1G_JSClark'!V65+'5C1Y_GEOPrep'!V65+'5C1AI_Harmony'!V65+'5C1AJ_Athlos'!V65+'5C1AG_Collegiate'!V65+'5C1M_GEOMidCity'!V65+'5C1AK_NxtGen'!V65+'5C1AL_RedRiver'!V65+'5C1AM_Williams'!V65+'5C1AN_StLandry'!V65</f>
        <v>0</v>
      </c>
      <c r="X65" s="217">
        <f>'5C1B_DArbonne'!W65+'5C1A_Madison'!W65+'5C1C_IntlHigh'!W65+'5C3_UnvView'!X65+'5C1F_LCCharter'!W65+'5C1E_LFNO'!W65+'5C1D_NOMMA'!W65+'5C1AE_NobleMinds'!W65+'5C1J_JCFAEast'!W65+'5C1Q_Advantage'!W65+'5C1AF_JCFA-Laf'!W65+'5C1W_Willow'!W65+'5C1Z_LincolnPrep'!W65+'5C1R_Iberville'!W65+'5C1N_Delta'!W65+'5C1S_LCColPrep'!W65+'5C1T_Northeast'!W65+'5C1U_AcadianaRen'!W65+'5C1I_LAKey'!W65+'5C1V_LafRen'!W65+'5C1O_Impact'!W65+'5C2_LAVCA'!X65+'5C1H_Southwest'!W65+'5C1G_JSClark'!W65+'5C1Y_GEOPrep'!W65+'5C1AI_Harmony'!W65+'5C1AJ_Athlos'!W65+'5C1AG_Collegiate'!W65+'5C1M_GEOMidCity'!W65+'5C1AK_NxtGen'!W65+'5C1AL_RedRiver'!W65+'5C1AM_Williams'!W65+'5C1AN_StLandry'!W65</f>
        <v>0</v>
      </c>
      <c r="Y65" s="219">
        <f>'5C1B_DArbonne'!X65+'5C1A_Madison'!X65+'5C1C_IntlHigh'!X65+'5C3_UnvView'!Y65+'5C1F_LCCharter'!X65+'5C1E_LFNO'!X65+'5C1D_NOMMA'!X65+'5C1AE_NobleMinds'!X65+'5C1J_JCFAEast'!X65+'5C1Q_Advantage'!X65+'5C1AF_JCFA-Laf'!X65+'5C1W_Willow'!X65+'5C1Z_LincolnPrep'!X65+'5C1R_Iberville'!X65+'5C1N_Delta'!X65+'5C1S_LCColPrep'!X65+'5C1T_Northeast'!X65+'5C1U_AcadianaRen'!X65+'5C1I_LAKey'!X65+'5C1V_LafRen'!X65+'5C1O_Impact'!X65+'5C2_LAVCA'!Y65+'5C1H_Southwest'!X65+'5C1G_JSClark'!X65+'5C1Y_GEOPrep'!X65+'5C1AI_Harmony'!X65+'5C1AJ_Athlos'!X65+'5C1AG_Collegiate'!X65+'5C1M_GEOMidCity'!X65+'5C1AK_NxtGen'!X65+'5C1AL_RedRiver'!X65+'5C1AM_Williams'!X65+'5C1AN_StLandry'!X65</f>
        <v>0</v>
      </c>
      <c r="Z65" s="216">
        <f>'5C1B_DArbonne'!Y65+'5C1A_Madison'!Y65+'5C1C_IntlHigh'!Y65+'5C3_UnvView'!Z65+'5C1F_LCCharter'!Y65+'5C1E_LFNO'!Y65+'5C1D_NOMMA'!Y65+'5C1AE_NobleMinds'!Y65+'5C1J_JCFAEast'!Y65+'5C1Q_Advantage'!Y65+'5C1AF_JCFA-Laf'!Y65+'5C1W_Willow'!Y65+'5C1Z_LincolnPrep'!Y65+'5C1R_Iberville'!Y65+'5C1N_Delta'!Y65+'5C1S_LCColPrep'!Y65+'5C1T_Northeast'!Y65+'5C1U_AcadianaRen'!Y65+'5C1I_LAKey'!Y65+'5C1V_LafRen'!Y65+'5C1O_Impact'!Y65+'5C2_LAVCA'!Z65+'5C1H_Southwest'!Y65+'5C1G_JSClark'!Y65+'5C1Y_GEOPrep'!Y65+'5C1AI_Harmony'!Y65+'5C1AJ_Athlos'!Y65+'5C1AG_Collegiate'!Y65+'5C1M_GEOMidCity'!Y65+'5C1AK_NxtGen'!Y65+'5C1AL_RedRiver'!Y65+'5C1AM_Williams'!Y65+'5C1AN_StLandry'!Y65</f>
        <v>0</v>
      </c>
      <c r="AA65" s="219">
        <f>'5C1B_DArbonne'!Z65+'5C1A_Madison'!Z65+'5C1C_IntlHigh'!Z65+'5C3_UnvView'!AA65+'5C1F_LCCharter'!Z65+'5C1E_LFNO'!Z65+'5C1D_NOMMA'!Z65+'5C1AE_NobleMinds'!Z65+'5C1J_JCFAEast'!Z65+'5C1Q_Advantage'!Z65+'5C1AF_JCFA-Laf'!Z65+'5C1W_Willow'!Z65+'5C1Z_LincolnPrep'!Z65+'5C1R_Iberville'!Z65+'5C1N_Delta'!Z65+'5C1S_LCColPrep'!Z65+'5C1T_Northeast'!Z65+'5C1U_AcadianaRen'!Z65+'5C1I_LAKey'!Z65+'5C1V_LafRen'!Z65+'5C1O_Impact'!Z65+'5C2_LAVCA'!AA65+'5C1H_Southwest'!Z65+'5C1G_JSClark'!Z65+'5C1Y_GEOPrep'!Z65+'5C1AI_Harmony'!Z65+'5C1AJ_Athlos'!Z65+'5C1AG_Collegiate'!Z65+'5C1M_GEOMidCity'!Z65+'5C1AK_NxtGen'!Z65+'5C1AL_RedRiver'!Z65+'5C1AM_Williams'!Z65+'5C1AN_StLandry'!Z65</f>
        <v>0</v>
      </c>
      <c r="AB65" s="216">
        <f>'5C1B_DArbonne'!AA65+'5C1A_Madison'!AA65+'5C1C_IntlHigh'!AA65+'5C3_UnvView'!AB65+'5C1F_LCCharter'!AA65+'5C1E_LFNO'!AA65+'5C1D_NOMMA'!AA65+'5C1AE_NobleMinds'!AA65+'5C1J_JCFAEast'!AA65+'5C1Q_Advantage'!AA65+'5C1AF_JCFA-Laf'!AA65+'5C1W_Willow'!AA65+'5C1Z_LincolnPrep'!AA65+'5C1R_Iberville'!AA65+'5C1N_Delta'!AA65+'5C1S_LCColPrep'!AA65+'5C1T_Northeast'!AA65+'5C1U_AcadianaRen'!AA65+'5C1I_LAKey'!AA65+'5C1V_LafRen'!AA65+'5C1O_Impact'!AA65+'5C2_LAVCA'!AB65+'5C1H_Southwest'!AA65+'5C1G_JSClark'!AA65+'5C1Y_GEOPrep'!AA65+'5C1AI_Harmony'!AA65+'5C1AJ_Athlos'!AA65+'5C1AG_Collegiate'!AA65+'5C1M_GEOMidCity'!AA65+'5C1AK_NxtGen'!AA65+'5C1AL_RedRiver'!AA65+'5C1AM_Williams'!AA65+'5C1AN_StLandry'!AA65</f>
        <v>0</v>
      </c>
      <c r="AC65" s="216">
        <f>'5C1B_DArbonne'!AB65+'5C1A_Madison'!AB65+'5C1C_IntlHigh'!AB65+'5C3_UnvView'!AC65+'5C1F_LCCharter'!AB65+'5C1E_LFNO'!AB65+'5C1D_NOMMA'!AB65+'5C1AE_NobleMinds'!AB65+'5C1J_JCFAEast'!AB65+'5C1Q_Advantage'!AB65+'5C1AF_JCFA-Laf'!AB65+'5C1W_Willow'!AB65+'5C1Z_LincolnPrep'!AB65+'5C1R_Iberville'!AB65+'5C1N_Delta'!AB65+'5C1S_LCColPrep'!AB65+'5C1T_Northeast'!AB65+'5C1U_AcadianaRen'!AB65+'5C1I_LAKey'!AB65+'5C1V_LafRen'!AB65+'5C1O_Impact'!AB65+'5C2_LAVCA'!AC65+'5C1H_Southwest'!AB65+'5C1G_JSClark'!AB65+'5C1Y_GEOPrep'!AB65+'5C1AI_Harmony'!AB65+'5C1AJ_Athlos'!AB65+'5C1AG_Collegiate'!AB65+'5C1M_GEOMidCity'!AB65+'5C1AK_NxtGen'!AB65+'5C1AL_RedRiver'!AB65+'5C1AM_Williams'!AB65+'5C1AN_StLandry'!AB65</f>
        <v>0</v>
      </c>
      <c r="AD65" s="219">
        <f>'5C1B_DArbonne'!AC65+'5C1A_Madison'!AC65+'5C1C_IntlHigh'!AC65+'5C3_UnvView'!AD65+'5C1F_LCCharter'!AC65+'5C1E_LFNO'!AC65+'5C1D_NOMMA'!AC65+'5C1AE_NobleMinds'!AC65+'5C1J_JCFAEast'!AC65+'5C1Q_Advantage'!AC65+'5C1AF_JCFA-Laf'!AC65+'5C1W_Willow'!AC65+'5C1Z_LincolnPrep'!AC65+'5C1R_Iberville'!AC65+'5C1N_Delta'!AC65+'5C1S_LCColPrep'!AC65+'5C1T_Northeast'!AC65+'5C1U_AcadianaRen'!AC65+'5C1I_LAKey'!AC65+'5C1V_LafRen'!AC65+'5C1O_Impact'!AC65+'5C2_LAVCA'!AD65+'5C1H_Southwest'!AC65+'5C1G_JSClark'!AC65+'5C1Y_GEOPrep'!AC65+'5C1AI_Harmony'!AC65+'5C1AJ_Athlos'!AC65+'5C1AG_Collegiate'!AC65+'5C1M_GEOMidCity'!AC65+'5C1AK_NxtGen'!AC65+'5C1AL_RedRiver'!AC65+'5C1AM_Williams'!AC65+'5C1AN_StLandry'!AC65</f>
        <v>0</v>
      </c>
      <c r="AE65" s="222">
        <f>'5C1B_DArbonne'!AD65+'5C1A_Madison'!AD65+'5C1C_IntlHigh'!AD65+'5C3_UnvView'!AE65+'5C1F_LCCharter'!AD65+'5C1E_LFNO'!AD65+'5C1D_NOMMA'!AD65+'5C1AE_NobleMinds'!AD65+'5C1J_JCFAEast'!AD65+'5C1Q_Advantage'!AD65+'5C1AF_JCFA-Laf'!AD65+'5C1W_Willow'!AD65+'5C1Z_LincolnPrep'!AD65+'5C1R_Iberville'!AD65+'5C1N_Delta'!AD65+'5C1S_LCColPrep'!AD65+'5C1T_Northeast'!AD65+'5C1U_AcadianaRen'!AD65+'5C1I_LAKey'!AD65+'5C1V_LafRen'!AD65+'5C1O_Impact'!AD65+'5C2_LAVCA'!AE65+'5C1H_Southwest'!AD65+'5C1G_JSClark'!AD65+'5C1Y_GEOPrep'!AD65+'5C1AI_Harmony'!AD65+'5C1AJ_Athlos'!AD65+'5C1AG_Collegiate'!AD65+'5C1M_GEOMidCity'!AD65+'5C1AK_NxtGen'!AD65+'5C1AL_RedRiver'!AD65+'5C1AM_Williams'!AD65+'5C1AN_StLandry'!AD65</f>
        <v>0</v>
      </c>
      <c r="AF65" s="223">
        <f>'9_Per Pupil Summary'!N64</f>
        <v>2066</v>
      </c>
      <c r="AG65" s="224">
        <f>'5C1B_DArbonne'!AF65+'5C1A_Madison'!AF65+'5C1C_IntlHigh'!AF65+'5C3_UnvView'!AG65+'5C1F_LCCharter'!AF65+'5C1E_LFNO'!AF65+'5C1D_NOMMA'!AF65+'5C1AE_NobleMinds'!AF65+'5C1J_JCFAEast'!AF65+'5C1Q_Advantage'!AF65+'5C1AF_JCFA-Laf'!AF65+'5C1W_Willow'!AF65+'5C1Z_LincolnPrep'!AF65+'5C1R_Iberville'!AF65+'5C1N_Delta'!AF65+'5C1S_LCColPrep'!AF65+'5C1T_Northeast'!AF65+'5C1U_AcadianaRen'!AF65+'5C1I_LAKey'!AF65+'5C1V_LafRen'!AF65+'5C1O_Impact'!AF65+'5C2_LAVCA'!AG65+'5C1H_Southwest'!AF65+'5C1G_JSClark'!AF65+'5C1Y_GEOPrep'!AF65+'5C1AI_Harmony'!AF65+'5C1AJ_Athlos'!AF65+'5C1AG_Collegiate'!AF65+'5C1M_GEOMidCity'!AF65+'5C1AK_NxtGen'!AF65+'5C1AL_RedRiver'!AF65+'5C1AM_Williams'!AF65+'5C1AN_StLandry'!AF65</f>
        <v>0</v>
      </c>
      <c r="AH65" s="215">
        <f>'5C1B_DArbonne'!AG65+'5C1A_Madison'!AG65+'5C1C_IntlHigh'!AG65+'5C3_UnvView'!AH65+'5C1F_LCCharter'!AG65+'5C1E_LFNO'!AG65+'5C1D_NOMMA'!AG65+'5C1AE_NobleMinds'!AG65+'5C1J_JCFAEast'!AG65+'5C1Q_Advantage'!AG65+'5C1AF_JCFA-Laf'!AG65+'5C1W_Willow'!AG65+'5C1Z_LincolnPrep'!AG65+'5C1R_Iberville'!AG65+'5C1N_Delta'!AG65+'5C1S_LCColPrep'!AG65+'5C1T_Northeast'!AG65+'5C1U_AcadianaRen'!AG65+'5C1I_LAKey'!AG65+'5C1V_LafRen'!AG65+'5C1O_Impact'!AG65+'5C2_LAVCA'!AH65+'5C1H_Southwest'!AG65+'5C1G_JSClark'!AG65+'5C1Y_GEOPrep'!AG65+'5C1AI_Harmony'!AG65+'5C1AJ_Athlos'!AG65+'5C1AG_Collegiate'!AG65+'5C1M_GEOMidCity'!AG65+'5C1AK_NxtGen'!AG65+'5C1AL_RedRiver'!AG65+'5C1AM_Williams'!AG65+'5C1AN_StLandry'!AG65</f>
        <v>0</v>
      </c>
      <c r="AI65" s="223">
        <f>'5C1B_DArbonne'!AH65+'5C1A_Madison'!AH65+'5C1C_IntlHigh'!AH65+'5C3_UnvView'!AI65+'5C1F_LCCharter'!AH65+'5C1E_LFNO'!AH65+'5C1D_NOMMA'!AH65+'5C1AE_NobleMinds'!AH65+'5C1J_JCFAEast'!AH65+'5C1Q_Advantage'!AH65+'5C1AF_JCFA-Laf'!AH65+'5C1W_Willow'!AH65+'5C1Z_LincolnPrep'!AH65+'5C1R_Iberville'!AH65+'5C1N_Delta'!AH65+'5C1S_LCColPrep'!AH65+'5C1T_Northeast'!AH65+'5C1U_AcadianaRen'!AH65+'5C1I_LAKey'!AH65+'5C1V_LafRen'!AH65+'5C1O_Impact'!AH65+'5C2_LAVCA'!AI65+'5C1H_Southwest'!AH65+'5C1G_JSClark'!AH65+'5C1Y_GEOPrep'!AH65+'5C1AI_Harmony'!AH65+'5C1AJ_Athlos'!AH65+'5C1AG_Collegiate'!AH65+'5C1M_GEOMidCity'!AH65+'5C1AK_NxtGen'!AH65+'5C1AL_RedRiver'!AH65+'5C1AM_Williams'!AH65+'5C1AN_StLandry'!AH65</f>
        <v>0</v>
      </c>
      <c r="AJ65" s="215">
        <f>'5C1B_DArbonne'!AI65+'5C1A_Madison'!AI65+'5C1C_IntlHigh'!AI65+'5C3_UnvView'!AJ65+'5C1F_LCCharter'!AI65+'5C1E_LFNO'!AI65+'5C1D_NOMMA'!AI65+'5C1AE_NobleMinds'!AI65+'5C1J_JCFAEast'!AI65+'5C1Q_Advantage'!AI65+'5C1AF_JCFA-Laf'!AI65+'5C1W_Willow'!AI65+'5C1Z_LincolnPrep'!AI65+'5C1R_Iberville'!AI65+'5C1N_Delta'!AI65+'5C1S_LCColPrep'!AI65+'5C1T_Northeast'!AI65+'5C1U_AcadianaRen'!AI65+'5C1I_LAKey'!AI65+'5C1V_LafRen'!AI65+'5C1O_Impact'!AI65+'5C2_LAVCA'!AJ65+'5C1H_Southwest'!AI65+'5C1G_JSClark'!AI65+'5C1Y_GEOPrep'!AI65+'5C1AI_Harmony'!AI65+'5C1AJ_Athlos'!AI65+'5C1AG_Collegiate'!AI65+'5C1M_GEOMidCity'!AI65+'5C1AK_NxtGen'!AI65+'5C1AL_RedRiver'!AI65+'5C1AM_Williams'!AI65+'5C1AN_StLandry'!AI65</f>
        <v>0</v>
      </c>
      <c r="AK65" s="225">
        <f>'5C1B_DArbonne'!AJ65+'5C1A_Madison'!AJ65+'5C1C_IntlHigh'!AJ65+'5C3_UnvView'!AK65+'5C1F_LCCharter'!AJ65+'5C1E_LFNO'!AJ65+'5C1D_NOMMA'!AJ65+'5C1AE_NobleMinds'!AJ65+'5C1J_JCFAEast'!AJ65+'5C1Q_Advantage'!AJ65+'5C1AF_JCFA-Laf'!AJ65+'5C1W_Willow'!AJ65+'5C1Z_LincolnPrep'!AJ65+'5C1R_Iberville'!AJ65+'5C1N_Delta'!AJ65+'5C1S_LCColPrep'!AJ65+'5C1T_Northeast'!AJ65+'5C1U_AcadianaRen'!AJ65+'5C1I_LAKey'!AJ65+'5C1V_LafRen'!AJ65+'5C1O_Impact'!AJ65+'5C2_LAVCA'!AK65+'5C1H_Southwest'!AJ65+'5C1G_JSClark'!AJ65+'5C1Y_GEOPrep'!AJ65+'5C1AI_Harmony'!AJ65+'5C1AJ_Athlos'!AJ65+'5C1AG_Collegiate'!AJ65+'5C1M_GEOMidCity'!AJ65+'5C1AK_NxtGen'!AJ65+'5C1AL_RedRiver'!AJ65+'5C1AM_Williams'!AJ65+'5C1AN_StLandry'!AJ65</f>
        <v>0</v>
      </c>
      <c r="AL65" s="226">
        <f>'5C1B_DArbonne'!AK65+'5C1A_Madison'!AK65+'5C1C_IntlHigh'!AK65+'5C3_UnvView'!AL65+'5C1F_LCCharter'!AK65+'5C1E_LFNO'!AK65+'5C1D_NOMMA'!AK65+'5C1AE_NobleMinds'!AK65+'5C1J_JCFAEast'!AK65+'5C1Q_Advantage'!AK65+'5C1AF_JCFA-Laf'!AK65+'5C1W_Willow'!AK65+'5C1Z_LincolnPrep'!AK65+'5C1R_Iberville'!AK65+'5C1N_Delta'!AK65+'5C1S_LCColPrep'!AK65+'5C1T_Northeast'!AK65+'5C1U_AcadianaRen'!AK65+'5C1I_LAKey'!AK65+'5C1V_LafRen'!AK65+'5C1O_Impact'!AK65+'5C2_LAVCA'!AL65+'5C1H_Southwest'!AK65+'5C1G_JSClark'!AK65+'5C1Y_GEOPrep'!AK65+'5C1AI_Harmony'!AK65+'5C1AJ_Athlos'!AK65+'5C1AG_Collegiate'!AK65+'5C1M_GEOMidCity'!AK65+'5C1AK_NxtGen'!AK65+'5C1AL_RedRiver'!AK65+'5C1AM_Williams'!AK65+'5C1AN_StLandry'!AK65</f>
        <v>0</v>
      </c>
      <c r="AM65" s="224">
        <f>'5C1B_DArbonne'!AL65+'5C1A_Madison'!AL65+'5C1C_IntlHigh'!AL65+'5C3_UnvView'!AM65+'5C1F_LCCharter'!AL65+'5C1E_LFNO'!AL65+'5C1D_NOMMA'!AL65+'5C1AE_NobleMinds'!AL65+'5C1J_JCFAEast'!AL65+'5C1Q_Advantage'!AL65+'5C1AF_JCFA-Laf'!AL65+'5C1W_Willow'!AL65+'5C1Z_LincolnPrep'!AL65+'5C1R_Iberville'!AL65+'5C1N_Delta'!AL65+'5C1S_LCColPrep'!AL65+'5C1T_Northeast'!AL65+'5C1U_AcadianaRen'!AL65+'5C1I_LAKey'!AL65+'5C1V_LafRen'!AL65+'5C1O_Impact'!AL65+'5C2_LAVCA'!AM65+'5C1H_Southwest'!AL65+'5C1G_JSClark'!AL65+'5C1Y_GEOPrep'!AL65+'5C1AI_Harmony'!AL65+'5C1AJ_Athlos'!AL65+'5C1AG_Collegiate'!AL65+'5C1M_GEOMidCity'!AL65+'5C1AK_NxtGen'!AL65+'5C1AL_RedRiver'!AL65+'5C1AM_Williams'!AL65+'5C1AN_StLandry'!AL65</f>
        <v>116213</v>
      </c>
      <c r="AN65" s="227">
        <f>'5C1B_DArbonne'!AM65+'5C1A_Madison'!AM65+'5C1C_IntlHigh'!AM65+'5C3_UnvView'!AN65+'5C1F_LCCharter'!AM65+'5C1E_LFNO'!AM65+'5C1D_NOMMA'!AM65+'5C1AE_NobleMinds'!AM65+'5C1J_JCFAEast'!AM65+'5C1Q_Advantage'!AM65+'5C1AF_JCFA-Laf'!AM65+'5C1W_Willow'!AM65+'5C1Z_LincolnPrep'!AM65+'5C1R_Iberville'!AM65+'5C1N_Delta'!AM65+'5C1S_LCColPrep'!AM65+'5C1T_Northeast'!AM65+'5C1U_AcadianaRen'!AM65+'5C1I_LAKey'!AM65+'5C1V_LafRen'!AM65+'5C1O_Impact'!AM65+'5C2_LAVCA'!AN65+'5C1H_Southwest'!AM65+'5C1G_JSClark'!AM65+'5C1Y_GEOPrep'!AM65+'5C1AI_Harmony'!AM65+'5C1AJ_Athlos'!AM65+'5C1AG_Collegiate'!AM65+'5C1M_GEOMidCity'!AM65+'5C1AK_NxtGen'!AM65+'5C1AL_RedRiver'!AM65+'5C1AM_Williams'!AM65+'5C1AN_StLandry'!AM65</f>
        <v>-291</v>
      </c>
      <c r="AO65" s="224">
        <f>'5C1B_DArbonne'!AN65+'5C1A_Madison'!AN65+'5C1C_IntlHigh'!AN65+'5C3_UnvView'!AO65+'5C1F_LCCharter'!AN65+'5C1E_LFNO'!AN65+'5C1D_NOMMA'!AN65+'5C1AE_NobleMinds'!AN65+'5C1J_JCFAEast'!AN65+'5C1Q_Advantage'!AN65+'5C1AF_JCFA-Laf'!AN65+'5C1W_Willow'!AN65+'5C1Z_LincolnPrep'!AN65+'5C1R_Iberville'!AN65+'5C1N_Delta'!AN65+'5C1S_LCColPrep'!AN65+'5C1T_Northeast'!AN65+'5C1U_AcadianaRen'!AN65+'5C1I_LAKey'!AN65+'5C1V_LafRen'!AN65+'5C1O_Impact'!AN65+'5C2_LAVCA'!AO65+'5C1H_Southwest'!AN65+'5C1G_JSClark'!AN65+'5C1Y_GEOPrep'!AN65+'5C1AI_Harmony'!AN65+'5C1AJ_Athlos'!AN65+'5C1AG_Collegiate'!AN65+'5C1M_GEOMidCity'!AN65+'5C1AK_NxtGen'!AN65+'5C1AL_RedRiver'!AN65+'5C1AM_Williams'!AN65+'5C1AN_StLandry'!AN65</f>
        <v>0</v>
      </c>
      <c r="AP65" s="225">
        <f>'5C1B_DArbonne'!AO65+'5C1A_Madison'!AO65+'5C1C_IntlHigh'!AO65+'5C3_UnvView'!AP65+'5C1F_LCCharter'!AO65+'5C1E_LFNO'!AO65+'5C1D_NOMMA'!AO65+'5C1AE_NobleMinds'!AO65+'5C1J_JCFAEast'!AO65+'5C1Q_Advantage'!AO65+'5C1AF_JCFA-Laf'!AO65+'5C1W_Willow'!AO65+'5C1Z_LincolnPrep'!AO65+'5C1R_Iberville'!AO65+'5C1N_Delta'!AO65+'5C1S_LCColPrep'!AO65+'5C1T_Northeast'!AO65+'5C1U_AcadianaRen'!AO65+'5C1I_LAKey'!AO65+'5C1V_LafRen'!AO65+'5C1O_Impact'!AO65+'5C2_LAVCA'!AP65+'5C1H_Southwest'!AO65+'5C1G_JSClark'!AO65+'5C1Y_GEOPrep'!AO65+'5C1AI_Harmony'!AO65+'5C1AJ_Athlos'!AO65+'5C1AG_Collegiate'!AO65+'5C1M_GEOMidCity'!AO65+'5C1AK_NxtGen'!AO65+'5C1AL_RedRiver'!AO65+'5C1AM_Williams'!AO65+'5C1AN_StLandry'!AO65</f>
        <v>-708</v>
      </c>
      <c r="AQ65" s="224">
        <f>'5C1B_DArbonne'!AP65+'5C1A_Madison'!AP65+'5C1C_IntlHigh'!AP65+'5C3_UnvView'!AQ65+'5C1F_LCCharter'!AP65+'5C1E_LFNO'!AP65+'5C1D_NOMMA'!AP65+'5C1AE_NobleMinds'!AP65+'5C1J_JCFAEast'!AP65+'5C1Q_Advantage'!AP65+'5C1AF_JCFA-Laf'!AP65+'5C1W_Willow'!AP65+'5C1Z_LincolnPrep'!AP65+'5C1R_Iberville'!AP65+'5C1N_Delta'!AP65+'5C1S_LCColPrep'!AP65+'5C1T_Northeast'!AP65+'5C1U_AcadianaRen'!AP65+'5C1I_LAKey'!AP65+'5C1V_LafRen'!AP65+'5C1O_Impact'!AP65+'5C2_LAVCA'!AQ65+'5C1H_Southwest'!AP65+'5C1G_JSClark'!AP65+'5C1Y_GEOPrep'!AP65+'5C1AI_Harmony'!AP65+'5C1AJ_Athlos'!AP65+'5C1AG_Collegiate'!AP65+'5C1M_GEOMidCity'!AP65+'5C1AK_NxtGen'!AP65+'5C1AL_RedRiver'!AP65+'5C1AM_Williams'!AP65+'5C1AN_StLandry'!AP65</f>
        <v>115214</v>
      </c>
      <c r="AR65" s="225">
        <f>'5C1B_DArbonne'!AQ65+'5C1A_Madison'!AQ65+'5C1C_IntlHigh'!AQ65+'5C3_UnvView'!AR65+'5C1F_LCCharter'!AQ65+'5C1E_LFNO'!AQ65+'5C1D_NOMMA'!AQ65+'5C1AE_NobleMinds'!AQ65+'5C1J_JCFAEast'!AQ65+'5C1Q_Advantage'!AQ65+'5C1AF_JCFA-Laf'!AQ65+'5C1W_Willow'!AQ65+'5C1Z_LincolnPrep'!AQ65+'5C1R_Iberville'!AQ65+'5C1N_Delta'!AQ65+'5C1S_LCColPrep'!AQ65+'5C1T_Northeast'!AQ65+'5C1U_AcadianaRen'!AQ65+'5C1I_LAKey'!AQ65+'5C1V_LafRen'!AQ65+'5C1O_Impact'!AQ65+'5C2_LAVCA'!AR65+'5C1H_Southwest'!AQ65+'5C1G_JSClark'!AQ65+'5C1Y_GEOPrep'!AQ65+'5C1AI_Harmony'!AQ65+'5C1AJ_Athlos'!AQ65+'5C1AG_Collegiate'!AQ65+'5C1M_GEOMidCity'!AQ65+'5C1AK_NxtGen'!AQ65+'5C1AL_RedRiver'!AQ65+'5C1AM_Williams'!AQ65+'5C1AN_StLandry'!AQ65</f>
        <v>0</v>
      </c>
      <c r="AS65" s="225">
        <f>'5C1B_DArbonne'!AR65+'5C1A_Madison'!AR65+'5C1C_IntlHigh'!AR65+'5C3_UnvView'!AS65+'5C1F_LCCharter'!AR65+'5C1E_LFNO'!AR65+'5C1D_NOMMA'!AR65+'5C1AE_NobleMinds'!AR65+'5C1J_JCFAEast'!AR65+'5C1Q_Advantage'!AR65+'5C1AF_JCFA-Laf'!AR65+'5C1W_Willow'!AR65+'5C1Z_LincolnPrep'!AR65+'5C1R_Iberville'!AR65+'5C1N_Delta'!AR65+'5C1S_LCColPrep'!AR65+'5C1T_Northeast'!AR65+'5C1U_AcadianaRen'!AR65+'5C1I_LAKey'!AR65+'5C1V_LafRen'!AR65+'5C1O_Impact'!AR65+'5C2_LAVCA'!AS65+'5C1H_Southwest'!AR65+'5C1G_JSClark'!AR65+'5C1Y_GEOPrep'!AR65+'5C1AI_Harmony'!AR65+'5C1AJ_Athlos'!AR65+'5C1AG_Collegiate'!AR65+'5C1M_GEOMidCity'!AR65+'5C1AK_NxtGen'!AR65+'5C1AL_RedRiver'!AR65+'5C1AM_Williams'!AR65+'5C1AN_StLandry'!AR65</f>
        <v>0</v>
      </c>
      <c r="AT65" s="224">
        <f>'5C1B_DArbonne'!AS65+'5C1A_Madison'!AS65+'5C1C_IntlHigh'!AS65+'5C3_UnvView'!AT65+'5C1F_LCCharter'!AS65+'5C1E_LFNO'!AS65+'5C1D_NOMMA'!AS65+'5C1AE_NobleMinds'!AS65+'5C1J_JCFAEast'!AS65+'5C1Q_Advantage'!AS65+'5C1AF_JCFA-Laf'!AS65+'5C1W_Willow'!AS65+'5C1Z_LincolnPrep'!AS65+'5C1R_Iberville'!AS65+'5C1N_Delta'!AS65+'5C1S_LCColPrep'!AS65+'5C1T_Northeast'!AS65+'5C1U_AcadianaRen'!AS65+'5C1I_LAKey'!AS65+'5C1V_LafRen'!AS65+'5C1O_Impact'!AS65+'5C2_LAVCA'!AT65+'5C1H_Southwest'!AS65+'5C1G_JSClark'!AS65+'5C1Y_GEOPrep'!AS65+'5C1AI_Harmony'!AS65+'5C1AJ_Athlos'!AS65+'5C1AG_Collegiate'!AS65+'5C1M_GEOMidCity'!AS65+'5C1AK_NxtGen'!AS65+'5C1AL_RedRiver'!AS65+'5C1AM_Williams'!AS65+'5C1AN_StLandry'!AS65</f>
        <v>11896</v>
      </c>
      <c r="AU65" s="802">
        <f t="shared" si="2"/>
        <v>115214</v>
      </c>
      <c r="AV65" s="803">
        <f t="shared" si="3"/>
        <v>11896</v>
      </c>
      <c r="AW65" s="217">
        <f>'5C1B_DArbonne'!AV65+'5C1A_Madison'!AV65+'5C1C_IntlHigh'!AV65+'5C3_UnvView'!AW65+'5C1F_LCCharter'!AV65+'5C1E_LFNO'!AV65+'5C1D_NOMMA'!AV65+'5C1AE_NobleMinds'!AV65+'5C1J_JCFAEast'!AV65+'5C1Q_Advantage'!AV65+'5C1AF_JCFA-Laf'!AV65+'5C1W_Willow'!AV65+'5C1Z_LincolnPrep'!AV65+'5C1R_Iberville'!AV65+'5C1N_Delta'!AV65+'5C1S_LCColPrep'!AV65+'5C1T_Northeast'!AV65+'5C1U_AcadianaRen'!AV65+'5C1I_LAKey'!AV65+'5C1V_LafRen'!AV65+'5C1O_Impact'!AV65+'5C2_LAVCA'!AW65+'5C1H_Southwest'!AV65+'5C1G_JSClark'!AV65+'5C1Y_GEOPrep'!AV65+'5C1AI_Harmony'!AV65+'5C1AJ_Athlos'!AV65+'5C1AG_Collegiate'!AV65+'5C1M_GEOMidCity'!AV65+'5C1AK_NxtGen'!AV65+'5C1AL_RedRiver'!AV65+'5C1AM_Williams'!AV65+'5C1AN_StLandry'!AV65</f>
        <v>291</v>
      </c>
      <c r="AX65" s="217"/>
      <c r="AY65" s="217">
        <f t="shared" si="4"/>
        <v>291</v>
      </c>
    </row>
    <row r="66" spans="1:51" ht="16.149999999999999" customHeight="1" x14ac:dyDescent="0.2">
      <c r="A66" s="422">
        <v>60</v>
      </c>
      <c r="B66" s="228" t="s">
        <v>63</v>
      </c>
      <c r="C66" s="229">
        <f>'5C1B_DArbonne'!C66+'5C1A_Madison'!C66+'5C1C_IntlHigh'!C66+'5C3_UnvView'!C66+'5C1F_LCCharter'!C66+'5C1E_LFNO'!C66+'5C1D_NOMMA'!C66+'5C1AE_NobleMinds'!C66+'5C1J_JCFAEast'!C66+'5C1Q_Advantage'!C66+'5C1AF_JCFA-Laf'!C66+'5C1W_Willow'!C66+'5C1Z_LincolnPrep'!C66+'5C1R_Iberville'!C66+'5C1N_Delta'!C66+'5C1S_LCColPrep'!C66+'5C1T_Northeast'!C66+'5C1U_AcadianaRen'!C66+'5C1I_LAKey'!C66+'5C1V_LafRen'!C66+'5C1O_Impact'!C66+'5C2_LAVCA'!C66+'5C1H_Southwest'!C66+'5C1G_JSClark'!C66+'5C1Y_GEOPrep'!C66+'5C1AI_Harmony'!C66+'5C1AJ_Athlos'!C66+'5C1AG_Collegiate'!C66+'5C1M_GEOMidCity'!C66+'5C1AK_NxtGen'!C66+'5C1AL_RedRiver'!C66+'5C1AM_Williams'!C66+'5C1AN_StLandry'!C66</f>
        <v>0</v>
      </c>
      <c r="D66" s="230">
        <f>'9_Per Pupil Summary'!H65</f>
        <v>4866.0733519017667</v>
      </c>
      <c r="E66" s="231">
        <f>'5C1B_DArbonne'!E66+'5C1A_Madison'!E66+'5C1C_IntlHigh'!E66+'5C3_UnvView'!E66+'5C1F_LCCharter'!E66+'5C1E_LFNO'!E66+'5C1D_NOMMA'!E66+'5C1AE_NobleMinds'!E66+'5C1J_JCFAEast'!E66+'5C1Q_Advantage'!E66+'5C1AF_JCFA-Laf'!E66+'5C1W_Willow'!E66+'5C1Z_LincolnPrep'!E66+'5C1R_Iberville'!E66+'5C1N_Delta'!E66+'5C1S_LCColPrep'!E66+'5C1T_Northeast'!E66+'5C1U_AcadianaRen'!E66+'5C1I_LAKey'!E66+'5C1V_LafRen'!E66+'5C1O_Impact'!E66+'5C2_LAVCA'!E66+'5C1H_Southwest'!E66+'5C1G_JSClark'!E66+'5C1Y_GEOPrep'!E66+'5C1AI_Harmony'!E66+'5C1AJ_Athlos'!E66+'5C1AG_Collegiate'!E66+'5C1M_GEOMidCity'!E66+'5C1AK_NxtGen'!E66+'5C1AL_RedRiver'!E66+'5C1AM_Williams'!E66+'5C1AN_StLandry'!E66</f>
        <v>0</v>
      </c>
      <c r="F66" s="232">
        <f>'5C1B_DArbonne'!F66+'5C1A_Madison'!F66+'5C1C_IntlHigh'!F66+'5C3_UnvView'!F66+'5C1F_LCCharter'!F66+'5C1E_LFNO'!F66+'5C1D_NOMMA'!F66+'5C1AE_NobleMinds'!F66+'5C1J_JCFAEast'!F66+'5C1Q_Advantage'!F66+'5C1AF_JCFA-Laf'!F66+'5C1W_Willow'!F66+'5C1Z_LincolnPrep'!F66+'5C1R_Iberville'!F66+'5C1N_Delta'!F66+'5C1S_LCColPrep'!F66+'5C1T_Northeast'!F66+'5C1U_AcadianaRen'!F66+'5C1I_LAKey'!F66+'5C1V_LafRen'!F66+'5C1O_Impact'!F66+'5C2_LAVCA'!F66+'5C1H_Southwest'!F66+'5C1G_JSClark'!F66+'5C1Y_GEOPrep'!F66+'5C1AI_Harmony'!F66+'5C1AJ_Athlos'!F66+'5C1AG_Collegiate'!F66+'5C1M_GEOMidCity'!F66+'5C1AK_NxtGen'!F66+'5C1AL_RedRiver'!F66+'5C1AM_Williams'!F66+'5C1AN_StLandry'!F66</f>
        <v>0</v>
      </c>
      <c r="G66" s="230">
        <f>'9_Per Pupil Summary'!I65</f>
        <v>652.66875185063645</v>
      </c>
      <c r="H66" s="231">
        <f>'5C1B_DArbonne'!H66+'5C1A_Madison'!H66+'5C1C_IntlHigh'!H66+'5C3_UnvView'!H66+'5C1F_LCCharter'!H66+'5C1E_LFNO'!H66+'5C1D_NOMMA'!H66+'5C1AE_NobleMinds'!H66+'5C1J_JCFAEast'!H66+'5C1Q_Advantage'!H66+'5C1AF_JCFA-Laf'!H66+'5C1W_Willow'!H66+'5C1Z_LincolnPrep'!H66+'5C1R_Iberville'!H66+'5C1N_Delta'!H66+'5C1S_LCColPrep'!H66+'5C1T_Northeast'!H66+'5C1U_AcadianaRen'!H66+'5C1I_LAKey'!H66+'5C1V_LafRen'!H66+'5C1O_Impact'!H66+'5C2_LAVCA'!H66+'5C1H_Southwest'!H66+'5C1G_JSClark'!H66+'5C1Y_GEOPrep'!H66+'5C1AI_Harmony'!H66+'5C1AJ_Athlos'!H66+'5C1AG_Collegiate'!H66+'5C1M_GEOMidCity'!H66+'5C1AK_NxtGen'!H66+'5C1AL_RedRiver'!H66+'5C1AM_Williams'!H66+'5C1AN_StLandry'!H66</f>
        <v>0</v>
      </c>
      <c r="I66" s="232">
        <f>'5C1B_DArbonne'!I66+'5C1A_Madison'!I66+'5C1C_IntlHigh'!I66+'5C3_UnvView'!I66+'5C1F_LCCharter'!I66+'5C1E_LFNO'!I66+'5C1D_NOMMA'!I66+'5C1AE_NobleMinds'!I66+'5C1J_JCFAEast'!I66+'5C1Q_Advantage'!I66+'5C1AF_JCFA-Laf'!I66+'5C1W_Willow'!I66+'5C1Z_LincolnPrep'!I66+'5C1R_Iberville'!I66+'5C1N_Delta'!I66+'5C1S_LCColPrep'!I66+'5C1T_Northeast'!I66+'5C1U_AcadianaRen'!I66+'5C1I_LAKey'!I66+'5C1V_LafRen'!I66+'5C1O_Impact'!I66+'5C2_LAVCA'!I66+'5C1H_Southwest'!I66+'5C1G_JSClark'!I66+'5C1Y_GEOPrep'!I66+'5C1AI_Harmony'!I66+'5C1AJ_Athlos'!I66+'5C1AG_Collegiate'!I66+'5C1M_GEOMidCity'!I66+'5C1AK_NxtGen'!I66+'5C1AL_RedRiver'!I66+'5C1AM_Williams'!I66+'5C1AN_StLandry'!I66</f>
        <v>0</v>
      </c>
      <c r="J66" s="230">
        <f>'9_Per Pupil Summary'!J65</f>
        <v>178.00056868653721</v>
      </c>
      <c r="K66" s="231">
        <f>'5C1B_DArbonne'!K66+'5C1A_Madison'!K66+'5C1C_IntlHigh'!K66+'5C3_UnvView'!K66+'5C1F_LCCharter'!K66+'5C1E_LFNO'!K66+'5C1D_NOMMA'!K66+'5C1AE_NobleMinds'!K66+'5C1J_JCFAEast'!K66+'5C1Q_Advantage'!K66+'5C1AF_JCFA-Laf'!K66+'5C1W_Willow'!K66+'5C1Z_LincolnPrep'!K66+'5C1R_Iberville'!K66+'5C1N_Delta'!K66+'5C1S_LCColPrep'!K66+'5C1T_Northeast'!K66+'5C1U_AcadianaRen'!K66+'5C1I_LAKey'!K66+'5C1V_LafRen'!K66+'5C1O_Impact'!K66+'5C2_LAVCA'!K66+'5C1H_Southwest'!K66+'5C1G_JSClark'!K66+'5C1Y_GEOPrep'!K66+'5C1AI_Harmony'!K66+'5C1AJ_Athlos'!K66+'5C1AG_Collegiate'!K66+'5C1M_GEOMidCity'!K66+'5C1AK_NxtGen'!K66+'5C1AL_RedRiver'!K66+'5C1AM_Williams'!K66+'5C1AN_StLandry'!K66</f>
        <v>0</v>
      </c>
      <c r="L66" s="232">
        <f>'5C1B_DArbonne'!L66+'5C1A_Madison'!L66+'5C1C_IntlHigh'!L66+'5C3_UnvView'!L66+'5C1F_LCCharter'!L66+'5C1E_LFNO'!L66+'5C1D_NOMMA'!L66+'5C1AE_NobleMinds'!L66+'5C1J_JCFAEast'!L66+'5C1Q_Advantage'!L66+'5C1AF_JCFA-Laf'!L66+'5C1W_Willow'!L66+'5C1Z_LincolnPrep'!L66+'5C1R_Iberville'!L66+'5C1N_Delta'!L66+'5C1S_LCColPrep'!L66+'5C1T_Northeast'!L66+'5C1U_AcadianaRen'!L66+'5C1I_LAKey'!L66+'5C1V_LafRen'!L66+'5C1O_Impact'!L66+'5C2_LAVCA'!L66+'5C1H_Southwest'!L66+'5C1G_JSClark'!L66+'5C1Y_GEOPrep'!L66+'5C1AI_Harmony'!L66+'5C1AJ_Athlos'!L66+'5C1AG_Collegiate'!L66+'5C1M_GEOMidCity'!L66+'5C1AK_NxtGen'!L66+'5C1AL_RedRiver'!L66+'5C1AM_Williams'!L66+'5C1AN_StLandry'!L66</f>
        <v>0</v>
      </c>
      <c r="M66" s="230">
        <f>'9_Per Pupil Summary'!K65</f>
        <v>4450.0142171634307</v>
      </c>
      <c r="N66" s="231">
        <f>'5C1B_DArbonne'!N66+'5C1A_Madison'!N66+'5C1C_IntlHigh'!N66+'5C3_UnvView'!N66+'5C1F_LCCharter'!N66+'5C1E_LFNO'!N66+'5C1D_NOMMA'!N66+'5C1AE_NobleMinds'!N66+'5C1J_JCFAEast'!N66+'5C1Q_Advantage'!N66+'5C1AF_JCFA-Laf'!N66+'5C1W_Willow'!N66+'5C1Z_LincolnPrep'!N66+'5C1R_Iberville'!N66+'5C1N_Delta'!N66+'5C1S_LCColPrep'!N66+'5C1T_Northeast'!N66+'5C1U_AcadianaRen'!N66+'5C1I_LAKey'!N66+'5C1V_LafRen'!N66+'5C1O_Impact'!N66+'5C2_LAVCA'!N66+'5C1H_Southwest'!N66+'5C1G_JSClark'!N66+'5C1Y_GEOPrep'!N66+'5C1AI_Harmony'!N66+'5C1AJ_Athlos'!N66+'5C1AG_Collegiate'!N66+'5C1M_GEOMidCity'!N66+'5C1AK_NxtGen'!N66+'5C1AL_RedRiver'!N66+'5C1AM_Williams'!N66+'5C1AN_StLandry'!N66</f>
        <v>0</v>
      </c>
      <c r="O66" s="232">
        <f>'5C1B_DArbonne'!O66+'5C1A_Madison'!O66+'5C1C_IntlHigh'!O66+'5C3_UnvView'!O66+'5C1F_LCCharter'!O66+'5C1E_LFNO'!O66+'5C1D_NOMMA'!O66+'5C1AE_NobleMinds'!O66+'5C1J_JCFAEast'!O66+'5C1Q_Advantage'!O66+'5C1AF_JCFA-Laf'!O66+'5C1W_Willow'!O66+'5C1Z_LincolnPrep'!O66+'5C1R_Iberville'!O66+'5C1N_Delta'!O66+'5C1S_LCColPrep'!O66+'5C1T_Northeast'!O66+'5C1U_AcadianaRen'!O66+'5C1I_LAKey'!O66+'5C1V_LafRen'!O66+'5C1O_Impact'!O66+'5C2_LAVCA'!O66+'5C1H_Southwest'!O66+'5C1G_JSClark'!O66+'5C1Y_GEOPrep'!O66+'5C1AI_Harmony'!O66+'5C1AJ_Athlos'!O66+'5C1AG_Collegiate'!O66+'5C1M_GEOMidCity'!O66+'5C1AK_NxtGen'!O66+'5C1AL_RedRiver'!O66+'5C1AM_Williams'!O66+'5C1AN_StLandry'!O66</f>
        <v>0</v>
      </c>
      <c r="P66" s="230">
        <f>'9_Per Pupil Summary'!L65</f>
        <v>1780.0056868653724</v>
      </c>
      <c r="Q66" s="231">
        <f>'5C1B_DArbonne'!Q66+'5C1A_Madison'!Q66+'5C1C_IntlHigh'!Q66+'5C3_UnvView'!Q66+'5C1F_LCCharter'!Q66+'5C1E_LFNO'!Q66+'5C1D_NOMMA'!Q66+'5C1AE_NobleMinds'!Q66+'5C1J_JCFAEast'!Q66+'5C1Q_Advantage'!Q66+'5C1AF_JCFA-Laf'!Q66+'5C1W_Willow'!Q66+'5C1Z_LincolnPrep'!Q66+'5C1R_Iberville'!Q66+'5C1N_Delta'!Q66+'5C1S_LCColPrep'!Q66+'5C1T_Northeast'!Q66+'5C1U_AcadianaRen'!Q66+'5C1I_LAKey'!Q66+'5C1V_LafRen'!Q66+'5C1O_Impact'!Q66+'5C2_LAVCA'!Q66+'5C1H_Southwest'!Q66+'5C1G_JSClark'!Q66+'5C1Y_GEOPrep'!Q66+'5C1AI_Harmony'!Q66+'5C1AJ_Athlos'!Q66+'5C1AG_Collegiate'!Q66+'5C1M_GEOMidCity'!Q66+'5C1AK_NxtGen'!Q66+'5C1AL_RedRiver'!Q66+'5C1AM_Williams'!Q66+'5C1AN_StLandry'!Q66</f>
        <v>0</v>
      </c>
      <c r="R66" s="233">
        <f>'5C1B_DArbonne'!R66+'5C1A_Madison'!R66+'5C1C_IntlHigh'!R66+'5C3_UnvView'!R66+'5C1F_LCCharter'!R66+'5C1E_LFNO'!R66+'5C1D_NOMMA'!R66+'5C1AE_NobleMinds'!R66+'5C1J_JCFAEast'!R66+'5C1Q_Advantage'!R66+'5C1AF_JCFA-Laf'!R66+'5C1W_Willow'!R66+'5C1Z_LincolnPrep'!R66+'5C1R_Iberville'!R66+'5C1N_Delta'!R66+'5C1S_LCColPrep'!R66+'5C1T_Northeast'!R66+'5C1U_AcadianaRen'!R66+'5C1I_LAKey'!R66+'5C1V_LafRen'!R66+'5C1O_Impact'!R66+'5C2_LAVCA'!R66+'5C1H_Southwest'!R66+'5C1G_JSClark'!R66+'5C1Y_GEOPrep'!R66+'5C1AI_Harmony'!R66+'5C1AJ_Athlos'!R66+'5C1AG_Collegiate'!R66+'5C1M_GEOMidCity'!R66+'5C1AK_NxtGen'!R66+'5C1AL_RedRiver'!R66+'5C1AM_Williams'!R66+'5C1AN_StLandry'!R66</f>
        <v>224270</v>
      </c>
      <c r="S66" s="996">
        <f>'5C3_UnvView'!S66+'5C2_LAVCA'!S66</f>
        <v>24306</v>
      </c>
      <c r="T66" s="230">
        <f>'5C1B_DArbonne'!S66+'5C1A_Madison'!S66+'5C1C_IntlHigh'!S66+'5C3_UnvView'!T66+'5C1F_LCCharter'!S66+'5C1E_LFNO'!S66+'5C1D_NOMMA'!S66+'5C1AE_NobleMinds'!S66+'5C1J_JCFAEast'!S66+'5C1Q_Advantage'!S66+'5C1AF_JCFA-Laf'!S66+'5C1W_Willow'!S66+'5C1Z_LincolnPrep'!S66+'5C1R_Iberville'!S66+'5C1N_Delta'!S66+'5C1S_LCColPrep'!S66+'5C1T_Northeast'!S66+'5C1U_AcadianaRen'!S66+'5C1I_LAKey'!S66+'5C1V_LafRen'!S66+'5C1O_Impact'!S66+'5C2_LAVCA'!T66+'5C1H_Southwest'!S66+'5C1G_JSClark'!S66+'5C1Y_GEOPrep'!S66+'5C1AI_Harmony'!S66+'5C1AJ_Athlos'!S66+'5C1AG_Collegiate'!S66+'5C1M_GEOMidCity'!S66+'5C1AK_NxtGen'!S66+'5C1AL_RedRiver'!S66+'5C1AM_Williams'!S66+'5C1AN_StLandry'!S66</f>
        <v>-37437</v>
      </c>
      <c r="U66" s="230">
        <f>'5C1B_DArbonne'!T66+'5C1A_Madison'!T66+'5C1C_IntlHigh'!T66+'5C3_UnvView'!U66+'5C1F_LCCharter'!T66+'5C1E_LFNO'!T66+'5C1D_NOMMA'!T66+'5C1AE_NobleMinds'!T66+'5C1J_JCFAEast'!T66+'5C1Q_Advantage'!T66+'5C1AF_JCFA-Laf'!T66+'5C1W_Willow'!T66+'5C1Z_LincolnPrep'!T66+'5C1R_Iberville'!T66+'5C1N_Delta'!T66+'5C1S_LCColPrep'!T66+'5C1T_Northeast'!T66+'5C1U_AcadianaRen'!T66+'5C1I_LAKey'!T66+'5C1V_LafRen'!T66+'5C1O_Impact'!T66+'5C2_LAVCA'!U66+'5C1H_Southwest'!T66+'5C1G_JSClark'!T66+'5C1Y_GEOPrep'!T66+'5C1AI_Harmony'!T66+'5C1AJ_Athlos'!T66+'5C1AG_Collegiate'!T66+'5C1M_GEOMidCity'!T66+'5C1AK_NxtGen'!T66+'5C1AL_RedRiver'!T66+'5C1AM_Williams'!T66+'5C1AN_StLandry'!T66</f>
        <v>0</v>
      </c>
      <c r="V66" s="234">
        <f>'5C1B_DArbonne'!U66+'5C1A_Madison'!U66+'5C1C_IntlHigh'!U66+'5C3_UnvView'!V66+'5C1F_LCCharter'!U66+'5C1E_LFNO'!U66+'5C1D_NOMMA'!U66+'5C1AE_NobleMinds'!U66+'5C1J_JCFAEast'!U66+'5C1Q_Advantage'!U66+'5C1AF_JCFA-Laf'!U66+'5C1W_Willow'!U66+'5C1Z_LincolnPrep'!U66+'5C1R_Iberville'!U66+'5C1N_Delta'!U66+'5C1S_LCColPrep'!U66+'5C1T_Northeast'!U66+'5C1U_AcadianaRen'!U66+'5C1I_LAKey'!U66+'5C1V_LafRen'!U66+'5C1O_Impact'!U66+'5C2_LAVCA'!V66+'5C1H_Southwest'!U66+'5C1G_JSClark'!U66+'5C1Y_GEOPrep'!U66+'5C1AI_Harmony'!U66+'5C1AJ_Athlos'!U66+'5C1AG_Collegiate'!U66+'5C1M_GEOMidCity'!U66+'5C1AK_NxtGen'!U66+'5C1AL_RedRiver'!U66+'5C1AM_Williams'!U66+'5C1AN_StLandry'!U66</f>
        <v>0</v>
      </c>
      <c r="W66" s="233">
        <f>'5C1B_DArbonne'!V66+'5C1A_Madison'!V66+'5C1C_IntlHigh'!V66+'5C3_UnvView'!W66+'5C1F_LCCharter'!V66+'5C1E_LFNO'!V66+'5C1D_NOMMA'!V66+'5C1AE_NobleMinds'!V66+'5C1J_JCFAEast'!V66+'5C1Q_Advantage'!V66+'5C1AF_JCFA-Laf'!V66+'5C1W_Willow'!V66+'5C1Z_LincolnPrep'!V66+'5C1R_Iberville'!V66+'5C1N_Delta'!V66+'5C1S_LCColPrep'!V66+'5C1T_Northeast'!V66+'5C1U_AcadianaRen'!V66+'5C1I_LAKey'!V66+'5C1V_LafRen'!V66+'5C1O_Impact'!V66+'5C2_LAVCA'!W66+'5C1H_Southwest'!V66+'5C1G_JSClark'!V66+'5C1Y_GEOPrep'!V66+'5C1AI_Harmony'!V66+'5C1AJ_Athlos'!V66+'5C1AG_Collegiate'!V66+'5C1M_GEOMidCity'!V66+'5C1AK_NxtGen'!V66+'5C1AL_RedRiver'!V66+'5C1AM_Williams'!V66+'5C1AN_StLandry'!V66</f>
        <v>0</v>
      </c>
      <c r="X66" s="231">
        <f>'5C1B_DArbonne'!W66+'5C1A_Madison'!W66+'5C1C_IntlHigh'!W66+'5C3_UnvView'!X66+'5C1F_LCCharter'!W66+'5C1E_LFNO'!W66+'5C1D_NOMMA'!W66+'5C1AE_NobleMinds'!W66+'5C1J_JCFAEast'!W66+'5C1Q_Advantage'!W66+'5C1AF_JCFA-Laf'!W66+'5C1W_Willow'!W66+'5C1Z_LincolnPrep'!W66+'5C1R_Iberville'!W66+'5C1N_Delta'!W66+'5C1S_LCColPrep'!W66+'5C1T_Northeast'!W66+'5C1U_AcadianaRen'!W66+'5C1I_LAKey'!W66+'5C1V_LafRen'!W66+'5C1O_Impact'!W66+'5C2_LAVCA'!X66+'5C1H_Southwest'!W66+'5C1G_JSClark'!W66+'5C1Y_GEOPrep'!W66+'5C1AI_Harmony'!W66+'5C1AJ_Athlos'!W66+'5C1AG_Collegiate'!W66+'5C1M_GEOMidCity'!W66+'5C1AK_NxtGen'!W66+'5C1AL_RedRiver'!W66+'5C1AM_Williams'!W66+'5C1AN_StLandry'!W66</f>
        <v>0</v>
      </c>
      <c r="Y66" s="233">
        <f>'5C1B_DArbonne'!X66+'5C1A_Madison'!X66+'5C1C_IntlHigh'!X66+'5C3_UnvView'!Y66+'5C1F_LCCharter'!X66+'5C1E_LFNO'!X66+'5C1D_NOMMA'!X66+'5C1AE_NobleMinds'!X66+'5C1J_JCFAEast'!X66+'5C1Q_Advantage'!X66+'5C1AF_JCFA-Laf'!X66+'5C1W_Willow'!X66+'5C1Z_LincolnPrep'!X66+'5C1R_Iberville'!X66+'5C1N_Delta'!X66+'5C1S_LCColPrep'!X66+'5C1T_Northeast'!X66+'5C1U_AcadianaRen'!X66+'5C1I_LAKey'!X66+'5C1V_LafRen'!X66+'5C1O_Impact'!X66+'5C2_LAVCA'!Y66+'5C1H_Southwest'!X66+'5C1G_JSClark'!X66+'5C1Y_GEOPrep'!X66+'5C1AI_Harmony'!X66+'5C1AJ_Athlos'!X66+'5C1AG_Collegiate'!X66+'5C1M_GEOMidCity'!X66+'5C1AK_NxtGen'!X66+'5C1AL_RedRiver'!X66+'5C1AM_Williams'!X66+'5C1AN_StLandry'!X66</f>
        <v>0</v>
      </c>
      <c r="Z66" s="230">
        <f>'5C1B_DArbonne'!Y66+'5C1A_Madison'!Y66+'5C1C_IntlHigh'!Y66+'5C3_UnvView'!Z66+'5C1F_LCCharter'!Y66+'5C1E_LFNO'!Y66+'5C1D_NOMMA'!Y66+'5C1AE_NobleMinds'!Y66+'5C1J_JCFAEast'!Y66+'5C1Q_Advantage'!Y66+'5C1AF_JCFA-Laf'!Y66+'5C1W_Willow'!Y66+'5C1Z_LincolnPrep'!Y66+'5C1R_Iberville'!Y66+'5C1N_Delta'!Y66+'5C1S_LCColPrep'!Y66+'5C1T_Northeast'!Y66+'5C1U_AcadianaRen'!Y66+'5C1I_LAKey'!Y66+'5C1V_LafRen'!Y66+'5C1O_Impact'!Y66+'5C2_LAVCA'!Z66+'5C1H_Southwest'!Y66+'5C1G_JSClark'!Y66+'5C1Y_GEOPrep'!Y66+'5C1AI_Harmony'!Y66+'5C1AJ_Athlos'!Y66+'5C1AG_Collegiate'!Y66+'5C1M_GEOMidCity'!Y66+'5C1AK_NxtGen'!Y66+'5C1AL_RedRiver'!Y66+'5C1AM_Williams'!Y66+'5C1AN_StLandry'!Y66</f>
        <v>0</v>
      </c>
      <c r="AA66" s="233">
        <f>'5C1B_DArbonne'!Z66+'5C1A_Madison'!Z66+'5C1C_IntlHigh'!Z66+'5C3_UnvView'!AA66+'5C1F_LCCharter'!Z66+'5C1E_LFNO'!Z66+'5C1D_NOMMA'!Z66+'5C1AE_NobleMinds'!Z66+'5C1J_JCFAEast'!Z66+'5C1Q_Advantage'!Z66+'5C1AF_JCFA-Laf'!Z66+'5C1W_Willow'!Z66+'5C1Z_LincolnPrep'!Z66+'5C1R_Iberville'!Z66+'5C1N_Delta'!Z66+'5C1S_LCColPrep'!Z66+'5C1T_Northeast'!Z66+'5C1U_AcadianaRen'!Z66+'5C1I_LAKey'!Z66+'5C1V_LafRen'!Z66+'5C1O_Impact'!Z66+'5C2_LAVCA'!AA66+'5C1H_Southwest'!Z66+'5C1G_JSClark'!Z66+'5C1Y_GEOPrep'!Z66+'5C1AI_Harmony'!Z66+'5C1AJ_Athlos'!Z66+'5C1AG_Collegiate'!Z66+'5C1M_GEOMidCity'!Z66+'5C1AK_NxtGen'!Z66+'5C1AL_RedRiver'!Z66+'5C1AM_Williams'!Z66+'5C1AN_StLandry'!Z66</f>
        <v>0</v>
      </c>
      <c r="AB66" s="236">
        <f>'5C1B_DArbonne'!AA66+'5C1A_Madison'!AA66+'5C1C_IntlHigh'!AA66+'5C3_UnvView'!AB66+'5C1F_LCCharter'!AA66+'5C1E_LFNO'!AA66+'5C1D_NOMMA'!AA66+'5C1AE_NobleMinds'!AA66+'5C1J_JCFAEast'!AA66+'5C1Q_Advantage'!AA66+'5C1AF_JCFA-Laf'!AA66+'5C1W_Willow'!AA66+'5C1Z_LincolnPrep'!AA66+'5C1R_Iberville'!AA66+'5C1N_Delta'!AA66+'5C1S_LCColPrep'!AA66+'5C1T_Northeast'!AA66+'5C1U_AcadianaRen'!AA66+'5C1I_LAKey'!AA66+'5C1V_LafRen'!AA66+'5C1O_Impact'!AA66+'5C2_LAVCA'!AB66+'5C1H_Southwest'!AA66+'5C1G_JSClark'!AA66+'5C1Y_GEOPrep'!AA66+'5C1AI_Harmony'!AA66+'5C1AJ_Athlos'!AA66+'5C1AG_Collegiate'!AA66+'5C1M_GEOMidCity'!AA66+'5C1AK_NxtGen'!AA66+'5C1AL_RedRiver'!AA66+'5C1AM_Williams'!AA66+'5C1AN_StLandry'!AA66</f>
        <v>0</v>
      </c>
      <c r="AC66" s="230">
        <f>'5C1B_DArbonne'!AB66+'5C1A_Madison'!AB66+'5C1C_IntlHigh'!AB66+'5C3_UnvView'!AC66+'5C1F_LCCharter'!AB66+'5C1E_LFNO'!AB66+'5C1D_NOMMA'!AB66+'5C1AE_NobleMinds'!AB66+'5C1J_JCFAEast'!AB66+'5C1Q_Advantage'!AB66+'5C1AF_JCFA-Laf'!AB66+'5C1W_Willow'!AB66+'5C1Z_LincolnPrep'!AB66+'5C1R_Iberville'!AB66+'5C1N_Delta'!AB66+'5C1S_LCColPrep'!AB66+'5C1T_Northeast'!AB66+'5C1U_AcadianaRen'!AB66+'5C1I_LAKey'!AB66+'5C1V_LafRen'!AB66+'5C1O_Impact'!AB66+'5C2_LAVCA'!AC66+'5C1H_Southwest'!AB66+'5C1G_JSClark'!AB66+'5C1Y_GEOPrep'!AB66+'5C1AI_Harmony'!AB66+'5C1AJ_Athlos'!AB66+'5C1AG_Collegiate'!AB66+'5C1M_GEOMidCity'!AB66+'5C1AK_NxtGen'!AB66+'5C1AL_RedRiver'!AB66+'5C1AM_Williams'!AB66+'5C1AN_StLandry'!AB66</f>
        <v>0</v>
      </c>
      <c r="AD66" s="237">
        <f>'5C1B_DArbonne'!AC66+'5C1A_Madison'!AC66+'5C1C_IntlHigh'!AC66+'5C3_UnvView'!AD66+'5C1F_LCCharter'!AC66+'5C1E_LFNO'!AC66+'5C1D_NOMMA'!AC66+'5C1AE_NobleMinds'!AC66+'5C1J_JCFAEast'!AC66+'5C1Q_Advantage'!AC66+'5C1AF_JCFA-Laf'!AC66+'5C1W_Willow'!AC66+'5C1Z_LincolnPrep'!AC66+'5C1R_Iberville'!AC66+'5C1N_Delta'!AC66+'5C1S_LCColPrep'!AC66+'5C1T_Northeast'!AC66+'5C1U_AcadianaRen'!AC66+'5C1I_LAKey'!AC66+'5C1V_LafRen'!AC66+'5C1O_Impact'!AC66+'5C2_LAVCA'!AD66+'5C1H_Southwest'!AC66+'5C1G_JSClark'!AC66+'5C1Y_GEOPrep'!AC66+'5C1AI_Harmony'!AC66+'5C1AJ_Athlos'!AC66+'5C1AG_Collegiate'!AC66+'5C1M_GEOMidCity'!AC66+'5C1AK_NxtGen'!AC66+'5C1AL_RedRiver'!AC66+'5C1AM_Williams'!AC66+'5C1AN_StLandry'!AC66</f>
        <v>0</v>
      </c>
      <c r="AE66" s="237">
        <f>'5C1B_DArbonne'!AD66+'5C1A_Madison'!AD66+'5C1C_IntlHigh'!AD66+'5C3_UnvView'!AE66+'5C1F_LCCharter'!AD66+'5C1E_LFNO'!AD66+'5C1D_NOMMA'!AD66+'5C1AE_NobleMinds'!AD66+'5C1J_JCFAEast'!AD66+'5C1Q_Advantage'!AD66+'5C1AF_JCFA-Laf'!AD66+'5C1W_Willow'!AD66+'5C1Z_LincolnPrep'!AD66+'5C1R_Iberville'!AD66+'5C1N_Delta'!AD66+'5C1S_LCColPrep'!AD66+'5C1T_Northeast'!AD66+'5C1U_AcadianaRen'!AD66+'5C1I_LAKey'!AD66+'5C1V_LafRen'!AD66+'5C1O_Impact'!AD66+'5C2_LAVCA'!AE66+'5C1H_Southwest'!AD66+'5C1G_JSClark'!AD66+'5C1Y_GEOPrep'!AD66+'5C1AI_Harmony'!AD66+'5C1AJ_Athlos'!AD66+'5C1AG_Collegiate'!AD66+'5C1M_GEOMidCity'!AD66+'5C1AK_NxtGen'!AD66+'5C1AL_RedRiver'!AD66+'5C1AM_Williams'!AD66+'5C1AN_StLandry'!AD66</f>
        <v>0</v>
      </c>
      <c r="AF66" s="238">
        <f>'9_Per Pupil Summary'!N65</f>
        <v>5314</v>
      </c>
      <c r="AG66" s="239">
        <f>'5C1B_DArbonne'!AF66+'5C1A_Madison'!AF66+'5C1C_IntlHigh'!AF66+'5C3_UnvView'!AG66+'5C1F_LCCharter'!AF66+'5C1E_LFNO'!AF66+'5C1D_NOMMA'!AF66+'5C1AE_NobleMinds'!AF66+'5C1J_JCFAEast'!AF66+'5C1Q_Advantage'!AF66+'5C1AF_JCFA-Laf'!AF66+'5C1W_Willow'!AF66+'5C1Z_LincolnPrep'!AF66+'5C1R_Iberville'!AF66+'5C1N_Delta'!AF66+'5C1S_LCColPrep'!AF66+'5C1T_Northeast'!AF66+'5C1U_AcadianaRen'!AF66+'5C1I_LAKey'!AF66+'5C1V_LafRen'!AF66+'5C1O_Impact'!AF66+'5C2_LAVCA'!AG66+'5C1H_Southwest'!AF66+'5C1G_JSClark'!AF66+'5C1Y_GEOPrep'!AF66+'5C1AI_Harmony'!AF66+'5C1AJ_Athlos'!AF66+'5C1AG_Collegiate'!AF66+'5C1M_GEOMidCity'!AF66+'5C1AK_NxtGen'!AF66+'5C1AL_RedRiver'!AF66+'5C1AM_Williams'!AF66+'5C1AN_StLandry'!AF66</f>
        <v>0</v>
      </c>
      <c r="AH66" s="229">
        <f>'5C1B_DArbonne'!AG66+'5C1A_Madison'!AG66+'5C1C_IntlHigh'!AG66+'5C3_UnvView'!AH66+'5C1F_LCCharter'!AG66+'5C1E_LFNO'!AG66+'5C1D_NOMMA'!AG66+'5C1AE_NobleMinds'!AG66+'5C1J_JCFAEast'!AG66+'5C1Q_Advantage'!AG66+'5C1AF_JCFA-Laf'!AG66+'5C1W_Willow'!AG66+'5C1Z_LincolnPrep'!AG66+'5C1R_Iberville'!AG66+'5C1N_Delta'!AG66+'5C1S_LCColPrep'!AG66+'5C1T_Northeast'!AG66+'5C1U_AcadianaRen'!AG66+'5C1I_LAKey'!AG66+'5C1V_LafRen'!AG66+'5C1O_Impact'!AG66+'5C2_LAVCA'!AH66+'5C1H_Southwest'!AG66+'5C1G_JSClark'!AG66+'5C1Y_GEOPrep'!AG66+'5C1AI_Harmony'!AG66+'5C1AJ_Athlos'!AG66+'5C1AG_Collegiate'!AG66+'5C1M_GEOMidCity'!AG66+'5C1AK_NxtGen'!AG66+'5C1AL_RedRiver'!AG66+'5C1AM_Williams'!AG66+'5C1AN_StLandry'!AG66</f>
        <v>0</v>
      </c>
      <c r="AI66" s="238">
        <f>'5C1B_DArbonne'!AH66+'5C1A_Madison'!AH66+'5C1C_IntlHigh'!AH66+'5C3_UnvView'!AI66+'5C1F_LCCharter'!AH66+'5C1E_LFNO'!AH66+'5C1D_NOMMA'!AH66+'5C1AE_NobleMinds'!AH66+'5C1J_JCFAEast'!AH66+'5C1Q_Advantage'!AH66+'5C1AF_JCFA-Laf'!AH66+'5C1W_Willow'!AH66+'5C1Z_LincolnPrep'!AH66+'5C1R_Iberville'!AH66+'5C1N_Delta'!AH66+'5C1S_LCColPrep'!AH66+'5C1T_Northeast'!AH66+'5C1U_AcadianaRen'!AH66+'5C1I_LAKey'!AH66+'5C1V_LafRen'!AH66+'5C1O_Impact'!AH66+'5C2_LAVCA'!AI66+'5C1H_Southwest'!AH66+'5C1G_JSClark'!AH66+'5C1Y_GEOPrep'!AH66+'5C1AI_Harmony'!AH66+'5C1AJ_Athlos'!AH66+'5C1AG_Collegiate'!AH66+'5C1M_GEOMidCity'!AH66+'5C1AK_NxtGen'!AH66+'5C1AL_RedRiver'!AH66+'5C1AM_Williams'!AH66+'5C1AN_StLandry'!AH66</f>
        <v>0</v>
      </c>
      <c r="AJ66" s="229">
        <f>'5C1B_DArbonne'!AI66+'5C1A_Madison'!AI66+'5C1C_IntlHigh'!AI66+'5C3_UnvView'!AJ66+'5C1F_LCCharter'!AI66+'5C1E_LFNO'!AI66+'5C1D_NOMMA'!AI66+'5C1AE_NobleMinds'!AI66+'5C1J_JCFAEast'!AI66+'5C1Q_Advantage'!AI66+'5C1AF_JCFA-Laf'!AI66+'5C1W_Willow'!AI66+'5C1Z_LincolnPrep'!AI66+'5C1R_Iberville'!AI66+'5C1N_Delta'!AI66+'5C1S_LCColPrep'!AI66+'5C1T_Northeast'!AI66+'5C1U_AcadianaRen'!AI66+'5C1I_LAKey'!AI66+'5C1V_LafRen'!AI66+'5C1O_Impact'!AI66+'5C2_LAVCA'!AJ66+'5C1H_Southwest'!AI66+'5C1G_JSClark'!AI66+'5C1Y_GEOPrep'!AI66+'5C1AI_Harmony'!AI66+'5C1AJ_Athlos'!AI66+'5C1AG_Collegiate'!AI66+'5C1M_GEOMidCity'!AI66+'5C1AK_NxtGen'!AI66+'5C1AL_RedRiver'!AI66+'5C1AM_Williams'!AI66+'5C1AN_StLandry'!AI66</f>
        <v>0</v>
      </c>
      <c r="AK66" s="240">
        <f>'5C1B_DArbonne'!AJ66+'5C1A_Madison'!AJ66+'5C1C_IntlHigh'!AJ66+'5C3_UnvView'!AK66+'5C1F_LCCharter'!AJ66+'5C1E_LFNO'!AJ66+'5C1D_NOMMA'!AJ66+'5C1AE_NobleMinds'!AJ66+'5C1J_JCFAEast'!AJ66+'5C1Q_Advantage'!AJ66+'5C1AF_JCFA-Laf'!AJ66+'5C1W_Willow'!AJ66+'5C1Z_LincolnPrep'!AJ66+'5C1R_Iberville'!AJ66+'5C1N_Delta'!AJ66+'5C1S_LCColPrep'!AJ66+'5C1T_Northeast'!AJ66+'5C1U_AcadianaRen'!AJ66+'5C1I_LAKey'!AJ66+'5C1V_LafRen'!AJ66+'5C1O_Impact'!AJ66+'5C2_LAVCA'!AK66+'5C1H_Southwest'!AJ66+'5C1G_JSClark'!AJ66+'5C1Y_GEOPrep'!AJ66+'5C1AI_Harmony'!AJ66+'5C1AJ_Athlos'!AJ66+'5C1AG_Collegiate'!AJ66+'5C1M_GEOMidCity'!AJ66+'5C1AK_NxtGen'!AJ66+'5C1AL_RedRiver'!AJ66+'5C1AM_Williams'!AJ66+'5C1AN_StLandry'!AJ66</f>
        <v>0</v>
      </c>
      <c r="AL66" s="241">
        <f>'5C1B_DArbonne'!AK66+'5C1A_Madison'!AK66+'5C1C_IntlHigh'!AK66+'5C3_UnvView'!AL66+'5C1F_LCCharter'!AK66+'5C1E_LFNO'!AK66+'5C1D_NOMMA'!AK66+'5C1AE_NobleMinds'!AK66+'5C1J_JCFAEast'!AK66+'5C1Q_Advantage'!AK66+'5C1AF_JCFA-Laf'!AK66+'5C1W_Willow'!AK66+'5C1Z_LincolnPrep'!AK66+'5C1R_Iberville'!AK66+'5C1N_Delta'!AK66+'5C1S_LCColPrep'!AK66+'5C1T_Northeast'!AK66+'5C1U_AcadianaRen'!AK66+'5C1I_LAKey'!AK66+'5C1V_LafRen'!AK66+'5C1O_Impact'!AK66+'5C2_LAVCA'!AL66+'5C1H_Southwest'!AK66+'5C1G_JSClark'!AK66+'5C1Y_GEOPrep'!AK66+'5C1AI_Harmony'!AK66+'5C1AJ_Athlos'!AK66+'5C1AG_Collegiate'!AK66+'5C1M_GEOMidCity'!AK66+'5C1AK_NxtGen'!AK66+'5C1AL_RedRiver'!AK66+'5C1AM_Williams'!AK66+'5C1AN_StLandry'!AK66</f>
        <v>0</v>
      </c>
      <c r="AM66" s="239">
        <f>'5C1B_DArbonne'!AL66+'5C1A_Madison'!AL66+'5C1C_IntlHigh'!AL66+'5C3_UnvView'!AM66+'5C1F_LCCharter'!AL66+'5C1E_LFNO'!AL66+'5C1D_NOMMA'!AL66+'5C1AE_NobleMinds'!AL66+'5C1J_JCFAEast'!AL66+'5C1Q_Advantage'!AL66+'5C1AF_JCFA-Laf'!AL66+'5C1W_Willow'!AL66+'5C1Z_LincolnPrep'!AL66+'5C1R_Iberville'!AL66+'5C1N_Delta'!AL66+'5C1S_LCColPrep'!AL66+'5C1T_Northeast'!AL66+'5C1U_AcadianaRen'!AL66+'5C1I_LAKey'!AL66+'5C1V_LafRen'!AL66+'5C1O_Impact'!AL66+'5C2_LAVCA'!AM66+'5C1H_Southwest'!AL66+'5C1G_JSClark'!AL66+'5C1Y_GEOPrep'!AL66+'5C1AI_Harmony'!AL66+'5C1AJ_Athlos'!AL66+'5C1AG_Collegiate'!AL66+'5C1M_GEOMidCity'!AL66+'5C1AK_NxtGen'!AL66+'5C1AL_RedRiver'!AL66+'5C1AM_Williams'!AL66+'5C1AN_StLandry'!AL66</f>
        <v>179347</v>
      </c>
      <c r="AN66" s="242">
        <f>'5C1B_DArbonne'!AM66+'5C1A_Madison'!AM66+'5C1C_IntlHigh'!AM66+'5C3_UnvView'!AN66+'5C1F_LCCharter'!AM66+'5C1E_LFNO'!AM66+'5C1D_NOMMA'!AM66+'5C1AE_NobleMinds'!AM66+'5C1J_JCFAEast'!AM66+'5C1Q_Advantage'!AM66+'5C1AF_JCFA-Laf'!AM66+'5C1W_Willow'!AM66+'5C1Z_LincolnPrep'!AM66+'5C1R_Iberville'!AM66+'5C1N_Delta'!AM66+'5C1S_LCColPrep'!AM66+'5C1T_Northeast'!AM66+'5C1U_AcadianaRen'!AM66+'5C1I_LAKey'!AM66+'5C1V_LafRen'!AM66+'5C1O_Impact'!AM66+'5C2_LAVCA'!AN66+'5C1H_Southwest'!AM66+'5C1G_JSClark'!AM66+'5C1Y_GEOPrep'!AM66+'5C1AI_Harmony'!AM66+'5C1AJ_Athlos'!AM66+'5C1AG_Collegiate'!AM66+'5C1M_GEOMidCity'!AM66+'5C1AK_NxtGen'!AM66+'5C1AL_RedRiver'!AM66+'5C1AM_Williams'!AM66+'5C1AN_StLandry'!AM66</f>
        <v>-389</v>
      </c>
      <c r="AO66" s="239">
        <f>'5C1B_DArbonne'!AN66+'5C1A_Madison'!AN66+'5C1C_IntlHigh'!AN66+'5C3_UnvView'!AO66+'5C1F_LCCharter'!AN66+'5C1E_LFNO'!AN66+'5C1D_NOMMA'!AN66+'5C1AE_NobleMinds'!AN66+'5C1J_JCFAEast'!AN66+'5C1Q_Advantage'!AN66+'5C1AF_JCFA-Laf'!AN66+'5C1W_Willow'!AN66+'5C1Z_LincolnPrep'!AN66+'5C1R_Iberville'!AN66+'5C1N_Delta'!AN66+'5C1S_LCColPrep'!AN66+'5C1T_Northeast'!AN66+'5C1U_AcadianaRen'!AN66+'5C1I_LAKey'!AN66+'5C1V_LafRen'!AN66+'5C1O_Impact'!AN66+'5C2_LAVCA'!AO66+'5C1H_Southwest'!AN66+'5C1G_JSClark'!AN66+'5C1Y_GEOPrep'!AN66+'5C1AI_Harmony'!AN66+'5C1AJ_Athlos'!AN66+'5C1AG_Collegiate'!AN66+'5C1M_GEOMidCity'!AN66+'5C1AK_NxtGen'!AN66+'5C1AL_RedRiver'!AN66+'5C1AM_Williams'!AN66+'5C1AN_StLandry'!AN66</f>
        <v>0</v>
      </c>
      <c r="AP66" s="240">
        <f>'5C1B_DArbonne'!AO66+'5C1A_Madison'!AO66+'5C1C_IntlHigh'!AO66+'5C3_UnvView'!AP66+'5C1F_LCCharter'!AO66+'5C1E_LFNO'!AO66+'5C1D_NOMMA'!AO66+'5C1AE_NobleMinds'!AO66+'5C1J_JCFAEast'!AO66+'5C1Q_Advantage'!AO66+'5C1AF_JCFA-Laf'!AO66+'5C1W_Willow'!AO66+'5C1Z_LincolnPrep'!AO66+'5C1R_Iberville'!AO66+'5C1N_Delta'!AO66+'5C1S_LCColPrep'!AO66+'5C1T_Northeast'!AO66+'5C1U_AcadianaRen'!AO66+'5C1I_LAKey'!AO66+'5C1V_LafRen'!AO66+'5C1O_Impact'!AO66+'5C2_LAVCA'!AP66+'5C1H_Southwest'!AO66+'5C1G_JSClark'!AO66+'5C1Y_GEOPrep'!AO66+'5C1AI_Harmony'!AO66+'5C1AJ_Athlos'!AO66+'5C1AG_Collegiate'!AO66+'5C1M_GEOMidCity'!AO66+'5C1AK_NxtGen'!AO66+'5C1AL_RedRiver'!AO66+'5C1AM_Williams'!AO66+'5C1AN_StLandry'!AO66</f>
        <v>0</v>
      </c>
      <c r="AQ66" s="239">
        <f>'5C1B_DArbonne'!AP66+'5C1A_Madison'!AP66+'5C1C_IntlHigh'!AP66+'5C3_UnvView'!AQ66+'5C1F_LCCharter'!AP66+'5C1E_LFNO'!AP66+'5C1D_NOMMA'!AP66+'5C1AE_NobleMinds'!AP66+'5C1J_JCFAEast'!AP66+'5C1Q_Advantage'!AP66+'5C1AF_JCFA-Laf'!AP66+'5C1W_Willow'!AP66+'5C1Z_LincolnPrep'!AP66+'5C1R_Iberville'!AP66+'5C1N_Delta'!AP66+'5C1S_LCColPrep'!AP66+'5C1T_Northeast'!AP66+'5C1U_AcadianaRen'!AP66+'5C1I_LAKey'!AP66+'5C1V_LafRen'!AP66+'5C1O_Impact'!AP66+'5C2_LAVCA'!AQ66+'5C1H_Southwest'!AP66+'5C1G_JSClark'!AP66+'5C1Y_GEOPrep'!AP66+'5C1AI_Harmony'!AP66+'5C1AJ_Athlos'!AP66+'5C1AG_Collegiate'!AP66+'5C1M_GEOMidCity'!AP66+'5C1AK_NxtGen'!AP66+'5C1AL_RedRiver'!AP66+'5C1AM_Williams'!AP66+'5C1AN_StLandry'!AP66</f>
        <v>155045</v>
      </c>
      <c r="AR66" s="240">
        <f>'5C1B_DArbonne'!AQ66+'5C1A_Madison'!AQ66+'5C1C_IntlHigh'!AQ66+'5C3_UnvView'!AR66+'5C1F_LCCharter'!AQ66+'5C1E_LFNO'!AQ66+'5C1D_NOMMA'!AQ66+'5C1AE_NobleMinds'!AQ66+'5C1J_JCFAEast'!AQ66+'5C1Q_Advantage'!AQ66+'5C1AF_JCFA-Laf'!AQ66+'5C1W_Willow'!AQ66+'5C1Z_LincolnPrep'!AQ66+'5C1R_Iberville'!AQ66+'5C1N_Delta'!AQ66+'5C1S_LCColPrep'!AQ66+'5C1T_Northeast'!AQ66+'5C1U_AcadianaRen'!AQ66+'5C1I_LAKey'!AQ66+'5C1V_LafRen'!AQ66+'5C1O_Impact'!AQ66+'5C2_LAVCA'!AR66+'5C1H_Southwest'!AQ66+'5C1G_JSClark'!AQ66+'5C1Y_GEOPrep'!AQ66+'5C1AI_Harmony'!AQ66+'5C1AJ_Athlos'!AQ66+'5C1AG_Collegiate'!AQ66+'5C1M_GEOMidCity'!AQ66+'5C1AK_NxtGen'!AQ66+'5C1AL_RedRiver'!AQ66+'5C1AM_Williams'!AQ66+'5C1AN_StLandry'!AQ66</f>
        <v>0</v>
      </c>
      <c r="AS66" s="240">
        <f>'5C1B_DArbonne'!AR66+'5C1A_Madison'!AR66+'5C1C_IntlHigh'!AR66+'5C3_UnvView'!AS66+'5C1F_LCCharter'!AR66+'5C1E_LFNO'!AR66+'5C1D_NOMMA'!AR66+'5C1AE_NobleMinds'!AR66+'5C1J_JCFAEast'!AR66+'5C1Q_Advantage'!AR66+'5C1AF_JCFA-Laf'!AR66+'5C1W_Willow'!AR66+'5C1Z_LincolnPrep'!AR66+'5C1R_Iberville'!AR66+'5C1N_Delta'!AR66+'5C1S_LCColPrep'!AR66+'5C1T_Northeast'!AR66+'5C1U_AcadianaRen'!AR66+'5C1I_LAKey'!AR66+'5C1V_LafRen'!AR66+'5C1O_Impact'!AR66+'5C2_LAVCA'!AS66+'5C1H_Southwest'!AR66+'5C1G_JSClark'!AR66+'5C1Y_GEOPrep'!AR66+'5C1AI_Harmony'!AR66+'5C1AJ_Athlos'!AR66+'5C1AG_Collegiate'!AR66+'5C1M_GEOMidCity'!AR66+'5C1AK_NxtGen'!AR66+'5C1AL_RedRiver'!AR66+'5C1AM_Williams'!AR66+'5C1AN_StLandry'!AR66</f>
        <v>0</v>
      </c>
      <c r="AT66" s="239">
        <f>'5C1B_DArbonne'!AS66+'5C1A_Madison'!AS66+'5C1C_IntlHigh'!AS66+'5C3_UnvView'!AT66+'5C1F_LCCharter'!AS66+'5C1E_LFNO'!AS66+'5C1D_NOMMA'!AS66+'5C1AE_NobleMinds'!AS66+'5C1J_JCFAEast'!AS66+'5C1Q_Advantage'!AS66+'5C1AF_JCFA-Laf'!AS66+'5C1W_Willow'!AS66+'5C1Z_LincolnPrep'!AS66+'5C1R_Iberville'!AS66+'5C1N_Delta'!AS66+'5C1S_LCColPrep'!AS66+'5C1T_Northeast'!AS66+'5C1U_AcadianaRen'!AS66+'5C1I_LAKey'!AS66+'5C1V_LafRen'!AS66+'5C1O_Impact'!AS66+'5C2_LAVCA'!AT66+'5C1H_Southwest'!AS66+'5C1G_JSClark'!AS66+'5C1Y_GEOPrep'!AS66+'5C1AI_Harmony'!AS66+'5C1AJ_Athlos'!AS66+'5C1AG_Collegiate'!AS66+'5C1M_GEOMidCity'!AS66+'5C1AK_NxtGen'!AS66+'5C1AL_RedRiver'!AS66+'5C1AM_Williams'!AS66+'5C1AN_StLandry'!AS66</f>
        <v>18761</v>
      </c>
      <c r="AU66" s="804">
        <f t="shared" si="2"/>
        <v>155045</v>
      </c>
      <c r="AV66" s="805">
        <f t="shared" si="3"/>
        <v>18761</v>
      </c>
      <c r="AW66" s="231">
        <f>'5C1B_DArbonne'!AV66+'5C1A_Madison'!AV66+'5C1C_IntlHigh'!AV66+'5C3_UnvView'!AW66+'5C1F_LCCharter'!AV66+'5C1E_LFNO'!AV66+'5C1D_NOMMA'!AV66+'5C1AE_NobleMinds'!AV66+'5C1J_JCFAEast'!AV66+'5C1Q_Advantage'!AV66+'5C1AF_JCFA-Laf'!AV66+'5C1W_Willow'!AV66+'5C1Z_LincolnPrep'!AV66+'5C1R_Iberville'!AV66+'5C1N_Delta'!AV66+'5C1S_LCColPrep'!AV66+'5C1T_Northeast'!AV66+'5C1U_AcadianaRen'!AV66+'5C1I_LAKey'!AV66+'5C1V_LafRen'!AV66+'5C1O_Impact'!AV66+'5C2_LAVCA'!AW66+'5C1H_Southwest'!AV66+'5C1G_JSClark'!AV66+'5C1Y_GEOPrep'!AV66+'5C1AI_Harmony'!AV66+'5C1AJ_Athlos'!AV66+'5C1AG_Collegiate'!AV66+'5C1M_GEOMidCity'!AV66+'5C1AK_NxtGen'!AV66+'5C1AL_RedRiver'!AV66+'5C1AM_Williams'!AV66+'5C1AN_StLandry'!AV66</f>
        <v>449</v>
      </c>
      <c r="AX66" s="231"/>
      <c r="AY66" s="231">
        <f t="shared" si="4"/>
        <v>449</v>
      </c>
    </row>
    <row r="67" spans="1:51" ht="16.149999999999999" customHeight="1" x14ac:dyDescent="0.2">
      <c r="A67" s="420">
        <v>61</v>
      </c>
      <c r="B67" s="197" t="s">
        <v>64</v>
      </c>
      <c r="C67" s="198">
        <f>'5C1B_DArbonne'!C67+'5C1A_Madison'!C67+'5C1C_IntlHigh'!C67+'5C3_UnvView'!C67+'5C1F_LCCharter'!C67+'5C1E_LFNO'!C67+'5C1D_NOMMA'!C67+'5C1AE_NobleMinds'!C67+'5C1J_JCFAEast'!C67+'5C1Q_Advantage'!C67+'5C1AF_JCFA-Laf'!C67+'5C1W_Willow'!C67+'5C1Z_LincolnPrep'!C67+'5C1R_Iberville'!C67+'5C1N_Delta'!C67+'5C1S_LCColPrep'!C67+'5C1T_Northeast'!C67+'5C1U_AcadianaRen'!C67+'5C1I_LAKey'!C67+'5C1V_LafRen'!C67+'5C1O_Impact'!C67+'5C2_LAVCA'!C67+'5C1H_Southwest'!C67+'5C1G_JSClark'!C67+'5C1Y_GEOPrep'!C67+'5C1AI_Harmony'!C67+'5C1AJ_Athlos'!C67+'5C1AG_Collegiate'!C67+'5C1M_GEOMidCity'!C67+'5C1AK_NxtGen'!C67+'5C1AL_RedRiver'!C67+'5C1AM_Williams'!C67+'5C1AN_StLandry'!C67</f>
        <v>0</v>
      </c>
      <c r="D67" s="199">
        <f>'9_Per Pupil Summary'!H66</f>
        <v>3066.5278071996381</v>
      </c>
      <c r="E67" s="200">
        <f>'5C1B_DArbonne'!E67+'5C1A_Madison'!E67+'5C1C_IntlHigh'!E67+'5C3_UnvView'!E67+'5C1F_LCCharter'!E67+'5C1E_LFNO'!E67+'5C1D_NOMMA'!E67+'5C1AE_NobleMinds'!E67+'5C1J_JCFAEast'!E67+'5C1Q_Advantage'!E67+'5C1AF_JCFA-Laf'!E67+'5C1W_Willow'!E67+'5C1Z_LincolnPrep'!E67+'5C1R_Iberville'!E67+'5C1N_Delta'!E67+'5C1S_LCColPrep'!E67+'5C1T_Northeast'!E67+'5C1U_AcadianaRen'!E67+'5C1I_LAKey'!E67+'5C1V_LafRen'!E67+'5C1O_Impact'!E67+'5C2_LAVCA'!E67+'5C1H_Southwest'!E67+'5C1G_JSClark'!E67+'5C1Y_GEOPrep'!E67+'5C1AI_Harmony'!E67+'5C1AJ_Athlos'!E67+'5C1AG_Collegiate'!E67+'5C1M_GEOMidCity'!E67+'5C1AK_NxtGen'!E67+'5C1AL_RedRiver'!E67+'5C1AM_Williams'!E67+'5C1AN_StLandry'!E67</f>
        <v>0</v>
      </c>
      <c r="F67" s="201">
        <f>'5C1B_DArbonne'!F67+'5C1A_Madison'!F67+'5C1C_IntlHigh'!F67+'5C3_UnvView'!F67+'5C1F_LCCharter'!F67+'5C1E_LFNO'!F67+'5C1D_NOMMA'!F67+'5C1AE_NobleMinds'!F67+'5C1J_JCFAEast'!F67+'5C1Q_Advantage'!F67+'5C1AF_JCFA-Laf'!F67+'5C1W_Willow'!F67+'5C1Z_LincolnPrep'!F67+'5C1R_Iberville'!F67+'5C1N_Delta'!F67+'5C1S_LCColPrep'!F67+'5C1T_Northeast'!F67+'5C1U_AcadianaRen'!F67+'5C1I_LAKey'!F67+'5C1V_LafRen'!F67+'5C1O_Impact'!F67+'5C2_LAVCA'!F67+'5C1H_Southwest'!F67+'5C1G_JSClark'!F67+'5C1Y_GEOPrep'!F67+'5C1AI_Harmony'!F67+'5C1AJ_Athlos'!F67+'5C1AG_Collegiate'!F67+'5C1M_GEOMidCity'!F67+'5C1AK_NxtGen'!F67+'5C1AL_RedRiver'!F67+'5C1AM_Williams'!F67+'5C1AN_StLandry'!F67</f>
        <v>0</v>
      </c>
      <c r="G67" s="199">
        <f>'9_Per Pupil Summary'!I66</f>
        <v>414.36134211464815</v>
      </c>
      <c r="H67" s="200">
        <f>'5C1B_DArbonne'!H67+'5C1A_Madison'!H67+'5C1C_IntlHigh'!H67+'5C3_UnvView'!H67+'5C1F_LCCharter'!H67+'5C1E_LFNO'!H67+'5C1D_NOMMA'!H67+'5C1AE_NobleMinds'!H67+'5C1J_JCFAEast'!H67+'5C1Q_Advantage'!H67+'5C1AF_JCFA-Laf'!H67+'5C1W_Willow'!H67+'5C1Z_LincolnPrep'!H67+'5C1R_Iberville'!H67+'5C1N_Delta'!H67+'5C1S_LCColPrep'!H67+'5C1T_Northeast'!H67+'5C1U_AcadianaRen'!H67+'5C1I_LAKey'!H67+'5C1V_LafRen'!H67+'5C1O_Impact'!H67+'5C2_LAVCA'!H67+'5C1H_Southwest'!H67+'5C1G_JSClark'!H67+'5C1Y_GEOPrep'!H67+'5C1AI_Harmony'!H67+'5C1AJ_Athlos'!H67+'5C1AG_Collegiate'!H67+'5C1M_GEOMidCity'!H67+'5C1AK_NxtGen'!H67+'5C1AL_RedRiver'!H67+'5C1AM_Williams'!H67+'5C1AN_StLandry'!H67</f>
        <v>0</v>
      </c>
      <c r="I67" s="201">
        <f>'5C1B_DArbonne'!I67+'5C1A_Madison'!I67+'5C1C_IntlHigh'!I67+'5C3_UnvView'!I67+'5C1F_LCCharter'!I67+'5C1E_LFNO'!I67+'5C1D_NOMMA'!I67+'5C1AE_NobleMinds'!I67+'5C1J_JCFAEast'!I67+'5C1Q_Advantage'!I67+'5C1AF_JCFA-Laf'!I67+'5C1W_Willow'!I67+'5C1Z_LincolnPrep'!I67+'5C1R_Iberville'!I67+'5C1N_Delta'!I67+'5C1S_LCColPrep'!I67+'5C1T_Northeast'!I67+'5C1U_AcadianaRen'!I67+'5C1I_LAKey'!I67+'5C1V_LafRen'!I67+'5C1O_Impact'!I67+'5C2_LAVCA'!I67+'5C1H_Southwest'!I67+'5C1G_JSClark'!I67+'5C1Y_GEOPrep'!I67+'5C1AI_Harmony'!I67+'5C1AJ_Athlos'!I67+'5C1AG_Collegiate'!I67+'5C1M_GEOMidCity'!I67+'5C1AK_NxtGen'!I67+'5C1AL_RedRiver'!I67+'5C1AM_Williams'!I67+'5C1AN_StLandry'!I67</f>
        <v>0</v>
      </c>
      <c r="J67" s="199">
        <f>'9_Per Pupil Summary'!J66</f>
        <v>113.00763875854039</v>
      </c>
      <c r="K67" s="200">
        <f>'5C1B_DArbonne'!K67+'5C1A_Madison'!K67+'5C1C_IntlHigh'!K67+'5C3_UnvView'!K67+'5C1F_LCCharter'!K67+'5C1E_LFNO'!K67+'5C1D_NOMMA'!K67+'5C1AE_NobleMinds'!K67+'5C1J_JCFAEast'!K67+'5C1Q_Advantage'!K67+'5C1AF_JCFA-Laf'!K67+'5C1W_Willow'!K67+'5C1Z_LincolnPrep'!K67+'5C1R_Iberville'!K67+'5C1N_Delta'!K67+'5C1S_LCColPrep'!K67+'5C1T_Northeast'!K67+'5C1U_AcadianaRen'!K67+'5C1I_LAKey'!K67+'5C1V_LafRen'!K67+'5C1O_Impact'!K67+'5C2_LAVCA'!K67+'5C1H_Southwest'!K67+'5C1G_JSClark'!K67+'5C1Y_GEOPrep'!K67+'5C1AI_Harmony'!K67+'5C1AJ_Athlos'!K67+'5C1AG_Collegiate'!K67+'5C1M_GEOMidCity'!K67+'5C1AK_NxtGen'!K67+'5C1AL_RedRiver'!K67+'5C1AM_Williams'!K67+'5C1AN_StLandry'!K67</f>
        <v>0</v>
      </c>
      <c r="L67" s="201">
        <f>'5C1B_DArbonne'!L67+'5C1A_Madison'!L67+'5C1C_IntlHigh'!L67+'5C3_UnvView'!L67+'5C1F_LCCharter'!L67+'5C1E_LFNO'!L67+'5C1D_NOMMA'!L67+'5C1AE_NobleMinds'!L67+'5C1J_JCFAEast'!L67+'5C1Q_Advantage'!L67+'5C1AF_JCFA-Laf'!L67+'5C1W_Willow'!L67+'5C1Z_LincolnPrep'!L67+'5C1R_Iberville'!L67+'5C1N_Delta'!L67+'5C1S_LCColPrep'!L67+'5C1T_Northeast'!L67+'5C1U_AcadianaRen'!L67+'5C1I_LAKey'!L67+'5C1V_LafRen'!L67+'5C1O_Impact'!L67+'5C2_LAVCA'!L67+'5C1H_Southwest'!L67+'5C1G_JSClark'!L67+'5C1Y_GEOPrep'!L67+'5C1AI_Harmony'!L67+'5C1AJ_Athlos'!L67+'5C1AG_Collegiate'!L67+'5C1M_GEOMidCity'!L67+'5C1AK_NxtGen'!L67+'5C1AL_RedRiver'!L67+'5C1AM_Williams'!L67+'5C1AN_StLandry'!L67</f>
        <v>0</v>
      </c>
      <c r="M67" s="199">
        <f>'9_Per Pupil Summary'!K66</f>
        <v>2825.1909689635099</v>
      </c>
      <c r="N67" s="200">
        <f>'5C1B_DArbonne'!N67+'5C1A_Madison'!N67+'5C1C_IntlHigh'!N67+'5C3_UnvView'!N67+'5C1F_LCCharter'!N67+'5C1E_LFNO'!N67+'5C1D_NOMMA'!N67+'5C1AE_NobleMinds'!N67+'5C1J_JCFAEast'!N67+'5C1Q_Advantage'!N67+'5C1AF_JCFA-Laf'!N67+'5C1W_Willow'!N67+'5C1Z_LincolnPrep'!N67+'5C1R_Iberville'!N67+'5C1N_Delta'!N67+'5C1S_LCColPrep'!N67+'5C1T_Northeast'!N67+'5C1U_AcadianaRen'!N67+'5C1I_LAKey'!N67+'5C1V_LafRen'!N67+'5C1O_Impact'!N67+'5C2_LAVCA'!N67+'5C1H_Southwest'!N67+'5C1G_JSClark'!N67+'5C1Y_GEOPrep'!N67+'5C1AI_Harmony'!N67+'5C1AJ_Athlos'!N67+'5C1AG_Collegiate'!N67+'5C1M_GEOMidCity'!N67+'5C1AK_NxtGen'!N67+'5C1AL_RedRiver'!N67+'5C1AM_Williams'!N67+'5C1AN_StLandry'!N67</f>
        <v>0</v>
      </c>
      <c r="O67" s="201">
        <f>'5C1B_DArbonne'!O67+'5C1A_Madison'!O67+'5C1C_IntlHigh'!O67+'5C3_UnvView'!O67+'5C1F_LCCharter'!O67+'5C1E_LFNO'!O67+'5C1D_NOMMA'!O67+'5C1AE_NobleMinds'!O67+'5C1J_JCFAEast'!O67+'5C1Q_Advantage'!O67+'5C1AF_JCFA-Laf'!O67+'5C1W_Willow'!O67+'5C1Z_LincolnPrep'!O67+'5C1R_Iberville'!O67+'5C1N_Delta'!O67+'5C1S_LCColPrep'!O67+'5C1T_Northeast'!O67+'5C1U_AcadianaRen'!O67+'5C1I_LAKey'!O67+'5C1V_LafRen'!O67+'5C1O_Impact'!O67+'5C2_LAVCA'!O67+'5C1H_Southwest'!O67+'5C1G_JSClark'!O67+'5C1Y_GEOPrep'!O67+'5C1AI_Harmony'!O67+'5C1AJ_Athlos'!O67+'5C1AG_Collegiate'!O67+'5C1M_GEOMidCity'!O67+'5C1AK_NxtGen'!O67+'5C1AL_RedRiver'!O67+'5C1AM_Williams'!O67+'5C1AN_StLandry'!O67</f>
        <v>0</v>
      </c>
      <c r="P67" s="199">
        <f>'9_Per Pupil Summary'!L66</f>
        <v>1130.0763875854041</v>
      </c>
      <c r="Q67" s="200">
        <f>'5C1B_DArbonne'!Q67+'5C1A_Madison'!Q67+'5C1C_IntlHigh'!Q67+'5C3_UnvView'!Q67+'5C1F_LCCharter'!Q67+'5C1E_LFNO'!Q67+'5C1D_NOMMA'!Q67+'5C1AE_NobleMinds'!Q67+'5C1J_JCFAEast'!Q67+'5C1Q_Advantage'!Q67+'5C1AF_JCFA-Laf'!Q67+'5C1W_Willow'!Q67+'5C1Z_LincolnPrep'!Q67+'5C1R_Iberville'!Q67+'5C1N_Delta'!Q67+'5C1S_LCColPrep'!Q67+'5C1T_Northeast'!Q67+'5C1U_AcadianaRen'!Q67+'5C1I_LAKey'!Q67+'5C1V_LafRen'!Q67+'5C1O_Impact'!Q67+'5C2_LAVCA'!Q67+'5C1H_Southwest'!Q67+'5C1G_JSClark'!Q67+'5C1Y_GEOPrep'!Q67+'5C1AI_Harmony'!Q67+'5C1AJ_Athlos'!Q67+'5C1AG_Collegiate'!Q67+'5C1M_GEOMidCity'!Q67+'5C1AK_NxtGen'!Q67+'5C1AL_RedRiver'!Q67+'5C1AM_Williams'!Q67+'5C1AN_StLandry'!Q67</f>
        <v>0</v>
      </c>
      <c r="R67" s="202">
        <f>'5C1B_DArbonne'!R67+'5C1A_Madison'!R67+'5C1C_IntlHigh'!R67+'5C3_UnvView'!R67+'5C1F_LCCharter'!R67+'5C1E_LFNO'!R67+'5C1D_NOMMA'!R67+'5C1AE_NobleMinds'!R67+'5C1J_JCFAEast'!R67+'5C1Q_Advantage'!R67+'5C1AF_JCFA-Laf'!R67+'5C1W_Willow'!R67+'5C1Z_LincolnPrep'!R67+'5C1R_Iberville'!R67+'5C1N_Delta'!R67+'5C1S_LCColPrep'!R67+'5C1T_Northeast'!R67+'5C1U_AcadianaRen'!R67+'5C1I_LAKey'!R67+'5C1V_LafRen'!R67+'5C1O_Impact'!R67+'5C2_LAVCA'!R67+'5C1H_Southwest'!R67+'5C1G_JSClark'!R67+'5C1Y_GEOPrep'!R67+'5C1AI_Harmony'!R67+'5C1AJ_Athlos'!R67+'5C1AG_Collegiate'!R67+'5C1M_GEOMidCity'!R67+'5C1AK_NxtGen'!R67+'5C1AL_RedRiver'!R67+'5C1AM_Williams'!R67+'5C1AN_StLandry'!R67</f>
        <v>428967</v>
      </c>
      <c r="S67" s="1102">
        <f>'5C3_UnvView'!S67+'5C2_LAVCA'!S67</f>
        <v>13578</v>
      </c>
      <c r="T67" s="199">
        <f>'5C1B_DArbonne'!S67+'5C1A_Madison'!S67+'5C1C_IntlHigh'!S67+'5C3_UnvView'!T67+'5C1F_LCCharter'!S67+'5C1E_LFNO'!S67+'5C1D_NOMMA'!S67+'5C1AE_NobleMinds'!S67+'5C1J_JCFAEast'!S67+'5C1Q_Advantage'!S67+'5C1AF_JCFA-Laf'!S67+'5C1W_Willow'!S67+'5C1Z_LincolnPrep'!S67+'5C1R_Iberville'!S67+'5C1N_Delta'!S67+'5C1S_LCColPrep'!S67+'5C1T_Northeast'!S67+'5C1U_AcadianaRen'!S67+'5C1I_LAKey'!S67+'5C1V_LafRen'!S67+'5C1O_Impact'!S67+'5C2_LAVCA'!T67+'5C1H_Southwest'!S67+'5C1G_JSClark'!S67+'5C1Y_GEOPrep'!S67+'5C1AI_Harmony'!S67+'5C1AJ_Athlos'!S67+'5C1AG_Collegiate'!S67+'5C1M_GEOMidCity'!S67+'5C1AK_NxtGen'!S67+'5C1AL_RedRiver'!S67+'5C1AM_Williams'!S67+'5C1AN_StLandry'!S67</f>
        <v>51807</v>
      </c>
      <c r="U67" s="199">
        <f>'5C1B_DArbonne'!T67+'5C1A_Madison'!T67+'5C1C_IntlHigh'!T67+'5C3_UnvView'!U67+'5C1F_LCCharter'!T67+'5C1E_LFNO'!T67+'5C1D_NOMMA'!T67+'5C1AE_NobleMinds'!T67+'5C1J_JCFAEast'!T67+'5C1Q_Advantage'!T67+'5C1AF_JCFA-Laf'!T67+'5C1W_Willow'!T67+'5C1Z_LincolnPrep'!T67+'5C1R_Iberville'!T67+'5C1N_Delta'!T67+'5C1S_LCColPrep'!T67+'5C1T_Northeast'!T67+'5C1U_AcadianaRen'!T67+'5C1I_LAKey'!T67+'5C1V_LafRen'!T67+'5C1O_Impact'!T67+'5C2_LAVCA'!U67+'5C1H_Southwest'!T67+'5C1G_JSClark'!T67+'5C1Y_GEOPrep'!T67+'5C1AI_Harmony'!T67+'5C1AJ_Athlos'!T67+'5C1AG_Collegiate'!T67+'5C1M_GEOMidCity'!T67+'5C1AK_NxtGen'!T67+'5C1AL_RedRiver'!T67+'5C1AM_Williams'!T67+'5C1AN_StLandry'!T67</f>
        <v>0</v>
      </c>
      <c r="V67" s="203">
        <f>'5C1B_DArbonne'!U67+'5C1A_Madison'!U67+'5C1C_IntlHigh'!U67+'5C3_UnvView'!V67+'5C1F_LCCharter'!U67+'5C1E_LFNO'!U67+'5C1D_NOMMA'!U67+'5C1AE_NobleMinds'!U67+'5C1J_JCFAEast'!U67+'5C1Q_Advantage'!U67+'5C1AF_JCFA-Laf'!U67+'5C1W_Willow'!U67+'5C1Z_LincolnPrep'!U67+'5C1R_Iberville'!U67+'5C1N_Delta'!U67+'5C1S_LCColPrep'!U67+'5C1T_Northeast'!U67+'5C1U_AcadianaRen'!U67+'5C1I_LAKey'!U67+'5C1V_LafRen'!U67+'5C1O_Impact'!U67+'5C2_LAVCA'!V67+'5C1H_Southwest'!U67+'5C1G_JSClark'!U67+'5C1Y_GEOPrep'!U67+'5C1AI_Harmony'!U67+'5C1AJ_Athlos'!U67+'5C1AG_Collegiate'!U67+'5C1M_GEOMidCity'!U67+'5C1AK_NxtGen'!U67+'5C1AL_RedRiver'!U67+'5C1AM_Williams'!U67+'5C1AN_StLandry'!U67</f>
        <v>0</v>
      </c>
      <c r="W67" s="202">
        <f>'5C1B_DArbonne'!V67+'5C1A_Madison'!V67+'5C1C_IntlHigh'!V67+'5C3_UnvView'!W67+'5C1F_LCCharter'!V67+'5C1E_LFNO'!V67+'5C1D_NOMMA'!V67+'5C1AE_NobleMinds'!V67+'5C1J_JCFAEast'!V67+'5C1Q_Advantage'!V67+'5C1AF_JCFA-Laf'!V67+'5C1W_Willow'!V67+'5C1Z_LincolnPrep'!V67+'5C1R_Iberville'!V67+'5C1N_Delta'!V67+'5C1S_LCColPrep'!V67+'5C1T_Northeast'!V67+'5C1U_AcadianaRen'!V67+'5C1I_LAKey'!V67+'5C1V_LafRen'!V67+'5C1O_Impact'!V67+'5C2_LAVCA'!W67+'5C1H_Southwest'!V67+'5C1G_JSClark'!V67+'5C1Y_GEOPrep'!V67+'5C1AI_Harmony'!V67+'5C1AJ_Athlos'!V67+'5C1AG_Collegiate'!V67+'5C1M_GEOMidCity'!V67+'5C1AK_NxtGen'!V67+'5C1AL_RedRiver'!V67+'5C1AM_Williams'!V67+'5C1AN_StLandry'!V67</f>
        <v>0</v>
      </c>
      <c r="X67" s="200">
        <f>'5C1B_DArbonne'!W67+'5C1A_Madison'!W67+'5C1C_IntlHigh'!W67+'5C3_UnvView'!X67+'5C1F_LCCharter'!W67+'5C1E_LFNO'!W67+'5C1D_NOMMA'!W67+'5C1AE_NobleMinds'!W67+'5C1J_JCFAEast'!W67+'5C1Q_Advantage'!W67+'5C1AF_JCFA-Laf'!W67+'5C1W_Willow'!W67+'5C1Z_LincolnPrep'!W67+'5C1R_Iberville'!W67+'5C1N_Delta'!W67+'5C1S_LCColPrep'!W67+'5C1T_Northeast'!W67+'5C1U_AcadianaRen'!W67+'5C1I_LAKey'!W67+'5C1V_LafRen'!W67+'5C1O_Impact'!W67+'5C2_LAVCA'!X67+'5C1H_Southwest'!W67+'5C1G_JSClark'!W67+'5C1Y_GEOPrep'!W67+'5C1AI_Harmony'!W67+'5C1AJ_Athlos'!W67+'5C1AG_Collegiate'!W67+'5C1M_GEOMidCity'!W67+'5C1AK_NxtGen'!W67+'5C1AL_RedRiver'!W67+'5C1AM_Williams'!W67+'5C1AN_StLandry'!W67</f>
        <v>0</v>
      </c>
      <c r="Y67" s="202">
        <f>'5C1B_DArbonne'!X67+'5C1A_Madison'!X67+'5C1C_IntlHigh'!X67+'5C3_UnvView'!Y67+'5C1F_LCCharter'!X67+'5C1E_LFNO'!X67+'5C1D_NOMMA'!X67+'5C1AE_NobleMinds'!X67+'5C1J_JCFAEast'!X67+'5C1Q_Advantage'!X67+'5C1AF_JCFA-Laf'!X67+'5C1W_Willow'!X67+'5C1Z_LincolnPrep'!X67+'5C1R_Iberville'!X67+'5C1N_Delta'!X67+'5C1S_LCColPrep'!X67+'5C1T_Northeast'!X67+'5C1U_AcadianaRen'!X67+'5C1I_LAKey'!X67+'5C1V_LafRen'!X67+'5C1O_Impact'!X67+'5C2_LAVCA'!Y67+'5C1H_Southwest'!X67+'5C1G_JSClark'!X67+'5C1Y_GEOPrep'!X67+'5C1AI_Harmony'!X67+'5C1AJ_Athlos'!X67+'5C1AG_Collegiate'!X67+'5C1M_GEOMidCity'!X67+'5C1AK_NxtGen'!X67+'5C1AL_RedRiver'!X67+'5C1AM_Williams'!X67+'5C1AN_StLandry'!X67</f>
        <v>0</v>
      </c>
      <c r="Z67" s="199">
        <f>'5C1B_DArbonne'!Y67+'5C1A_Madison'!Y67+'5C1C_IntlHigh'!Y67+'5C3_UnvView'!Z67+'5C1F_LCCharter'!Y67+'5C1E_LFNO'!Y67+'5C1D_NOMMA'!Y67+'5C1AE_NobleMinds'!Y67+'5C1J_JCFAEast'!Y67+'5C1Q_Advantage'!Y67+'5C1AF_JCFA-Laf'!Y67+'5C1W_Willow'!Y67+'5C1Z_LincolnPrep'!Y67+'5C1R_Iberville'!Y67+'5C1N_Delta'!Y67+'5C1S_LCColPrep'!Y67+'5C1T_Northeast'!Y67+'5C1U_AcadianaRen'!Y67+'5C1I_LAKey'!Y67+'5C1V_LafRen'!Y67+'5C1O_Impact'!Y67+'5C2_LAVCA'!Z67+'5C1H_Southwest'!Y67+'5C1G_JSClark'!Y67+'5C1Y_GEOPrep'!Y67+'5C1AI_Harmony'!Y67+'5C1AJ_Athlos'!Y67+'5C1AG_Collegiate'!Y67+'5C1M_GEOMidCity'!Y67+'5C1AK_NxtGen'!Y67+'5C1AL_RedRiver'!Y67+'5C1AM_Williams'!Y67+'5C1AN_StLandry'!Y67</f>
        <v>0</v>
      </c>
      <c r="AA67" s="202">
        <f>'5C1B_DArbonne'!Z67+'5C1A_Madison'!Z67+'5C1C_IntlHigh'!Z67+'5C3_UnvView'!AA67+'5C1F_LCCharter'!Z67+'5C1E_LFNO'!Z67+'5C1D_NOMMA'!Z67+'5C1AE_NobleMinds'!Z67+'5C1J_JCFAEast'!Z67+'5C1Q_Advantage'!Z67+'5C1AF_JCFA-Laf'!Z67+'5C1W_Willow'!Z67+'5C1Z_LincolnPrep'!Z67+'5C1R_Iberville'!Z67+'5C1N_Delta'!Z67+'5C1S_LCColPrep'!Z67+'5C1T_Northeast'!Z67+'5C1U_AcadianaRen'!Z67+'5C1I_LAKey'!Z67+'5C1V_LafRen'!Z67+'5C1O_Impact'!Z67+'5C2_LAVCA'!AA67+'5C1H_Southwest'!Z67+'5C1G_JSClark'!Z67+'5C1Y_GEOPrep'!Z67+'5C1AI_Harmony'!Z67+'5C1AJ_Athlos'!Z67+'5C1AG_Collegiate'!Z67+'5C1M_GEOMidCity'!Z67+'5C1AK_NxtGen'!Z67+'5C1AL_RedRiver'!Z67+'5C1AM_Williams'!Z67+'5C1AN_StLandry'!Z67</f>
        <v>0</v>
      </c>
      <c r="AB67" s="199">
        <f>'5C1B_DArbonne'!AA67+'5C1A_Madison'!AA67+'5C1C_IntlHigh'!AA67+'5C3_UnvView'!AB67+'5C1F_LCCharter'!AA67+'5C1E_LFNO'!AA67+'5C1D_NOMMA'!AA67+'5C1AE_NobleMinds'!AA67+'5C1J_JCFAEast'!AA67+'5C1Q_Advantage'!AA67+'5C1AF_JCFA-Laf'!AA67+'5C1W_Willow'!AA67+'5C1Z_LincolnPrep'!AA67+'5C1R_Iberville'!AA67+'5C1N_Delta'!AA67+'5C1S_LCColPrep'!AA67+'5C1T_Northeast'!AA67+'5C1U_AcadianaRen'!AA67+'5C1I_LAKey'!AA67+'5C1V_LafRen'!AA67+'5C1O_Impact'!AA67+'5C2_LAVCA'!AB67+'5C1H_Southwest'!AA67+'5C1G_JSClark'!AA67+'5C1Y_GEOPrep'!AA67+'5C1AI_Harmony'!AA67+'5C1AJ_Athlos'!AA67+'5C1AG_Collegiate'!AA67+'5C1M_GEOMidCity'!AA67+'5C1AK_NxtGen'!AA67+'5C1AL_RedRiver'!AA67+'5C1AM_Williams'!AA67+'5C1AN_StLandry'!AA67</f>
        <v>0</v>
      </c>
      <c r="AC67" s="199">
        <f>'5C1B_DArbonne'!AB67+'5C1A_Madison'!AB67+'5C1C_IntlHigh'!AB67+'5C3_UnvView'!AC67+'5C1F_LCCharter'!AB67+'5C1E_LFNO'!AB67+'5C1D_NOMMA'!AB67+'5C1AE_NobleMinds'!AB67+'5C1J_JCFAEast'!AB67+'5C1Q_Advantage'!AB67+'5C1AF_JCFA-Laf'!AB67+'5C1W_Willow'!AB67+'5C1Z_LincolnPrep'!AB67+'5C1R_Iberville'!AB67+'5C1N_Delta'!AB67+'5C1S_LCColPrep'!AB67+'5C1T_Northeast'!AB67+'5C1U_AcadianaRen'!AB67+'5C1I_LAKey'!AB67+'5C1V_LafRen'!AB67+'5C1O_Impact'!AB67+'5C2_LAVCA'!AC67+'5C1H_Southwest'!AB67+'5C1G_JSClark'!AB67+'5C1Y_GEOPrep'!AB67+'5C1AI_Harmony'!AB67+'5C1AJ_Athlos'!AB67+'5C1AG_Collegiate'!AB67+'5C1M_GEOMidCity'!AB67+'5C1AK_NxtGen'!AB67+'5C1AL_RedRiver'!AB67+'5C1AM_Williams'!AB67+'5C1AN_StLandry'!AB67</f>
        <v>0</v>
      </c>
      <c r="AD67" s="202">
        <f>'5C1B_DArbonne'!AC67+'5C1A_Madison'!AC67+'5C1C_IntlHigh'!AC67+'5C3_UnvView'!AD67+'5C1F_LCCharter'!AC67+'5C1E_LFNO'!AC67+'5C1D_NOMMA'!AC67+'5C1AE_NobleMinds'!AC67+'5C1J_JCFAEast'!AC67+'5C1Q_Advantage'!AC67+'5C1AF_JCFA-Laf'!AC67+'5C1W_Willow'!AC67+'5C1Z_LincolnPrep'!AC67+'5C1R_Iberville'!AC67+'5C1N_Delta'!AC67+'5C1S_LCColPrep'!AC67+'5C1T_Northeast'!AC67+'5C1U_AcadianaRen'!AC67+'5C1I_LAKey'!AC67+'5C1V_LafRen'!AC67+'5C1O_Impact'!AC67+'5C2_LAVCA'!AD67+'5C1H_Southwest'!AC67+'5C1G_JSClark'!AC67+'5C1Y_GEOPrep'!AC67+'5C1AI_Harmony'!AC67+'5C1AJ_Athlos'!AC67+'5C1AG_Collegiate'!AC67+'5C1M_GEOMidCity'!AC67+'5C1AK_NxtGen'!AC67+'5C1AL_RedRiver'!AC67+'5C1AM_Williams'!AC67+'5C1AN_StLandry'!AC67</f>
        <v>0</v>
      </c>
      <c r="AE67" s="204">
        <f>'5C1B_DArbonne'!AD67+'5C1A_Madison'!AD67+'5C1C_IntlHigh'!AD67+'5C3_UnvView'!AE67+'5C1F_LCCharter'!AD67+'5C1E_LFNO'!AD67+'5C1D_NOMMA'!AD67+'5C1AE_NobleMinds'!AD67+'5C1J_JCFAEast'!AD67+'5C1Q_Advantage'!AD67+'5C1AF_JCFA-Laf'!AD67+'5C1W_Willow'!AD67+'5C1Z_LincolnPrep'!AD67+'5C1R_Iberville'!AD67+'5C1N_Delta'!AD67+'5C1S_LCColPrep'!AD67+'5C1T_Northeast'!AD67+'5C1U_AcadianaRen'!AD67+'5C1I_LAKey'!AD67+'5C1V_LafRen'!AD67+'5C1O_Impact'!AD67+'5C2_LAVCA'!AE67+'5C1H_Southwest'!AD67+'5C1G_JSClark'!AD67+'5C1Y_GEOPrep'!AD67+'5C1AI_Harmony'!AD67+'5C1AJ_Athlos'!AD67+'5C1AG_Collegiate'!AD67+'5C1M_GEOMidCity'!AD67+'5C1AK_NxtGen'!AD67+'5C1AL_RedRiver'!AD67+'5C1AM_Williams'!AD67+'5C1AN_StLandry'!AD67</f>
        <v>0</v>
      </c>
      <c r="AF67" s="205">
        <f>'9_Per Pupil Summary'!N66</f>
        <v>11744</v>
      </c>
      <c r="AG67" s="206">
        <f>'5C1B_DArbonne'!AF67+'5C1A_Madison'!AF67+'5C1C_IntlHigh'!AF67+'5C3_UnvView'!AG67+'5C1F_LCCharter'!AF67+'5C1E_LFNO'!AF67+'5C1D_NOMMA'!AF67+'5C1AE_NobleMinds'!AF67+'5C1J_JCFAEast'!AF67+'5C1Q_Advantage'!AF67+'5C1AF_JCFA-Laf'!AF67+'5C1W_Willow'!AF67+'5C1Z_LincolnPrep'!AF67+'5C1R_Iberville'!AF67+'5C1N_Delta'!AF67+'5C1S_LCColPrep'!AF67+'5C1T_Northeast'!AF67+'5C1U_AcadianaRen'!AF67+'5C1I_LAKey'!AF67+'5C1V_LafRen'!AF67+'5C1O_Impact'!AF67+'5C2_LAVCA'!AG67+'5C1H_Southwest'!AF67+'5C1G_JSClark'!AF67+'5C1Y_GEOPrep'!AF67+'5C1AI_Harmony'!AF67+'5C1AJ_Athlos'!AF67+'5C1AG_Collegiate'!AF67+'5C1M_GEOMidCity'!AF67+'5C1AK_NxtGen'!AF67+'5C1AL_RedRiver'!AF67+'5C1AM_Williams'!AF67+'5C1AN_StLandry'!AF67</f>
        <v>0</v>
      </c>
      <c r="AH67" s="198">
        <f>'5C1B_DArbonne'!AG67+'5C1A_Madison'!AG67+'5C1C_IntlHigh'!AG67+'5C3_UnvView'!AH67+'5C1F_LCCharter'!AG67+'5C1E_LFNO'!AG67+'5C1D_NOMMA'!AG67+'5C1AE_NobleMinds'!AG67+'5C1J_JCFAEast'!AG67+'5C1Q_Advantage'!AG67+'5C1AF_JCFA-Laf'!AG67+'5C1W_Willow'!AG67+'5C1Z_LincolnPrep'!AG67+'5C1R_Iberville'!AG67+'5C1N_Delta'!AG67+'5C1S_LCColPrep'!AG67+'5C1T_Northeast'!AG67+'5C1U_AcadianaRen'!AG67+'5C1I_LAKey'!AG67+'5C1V_LafRen'!AG67+'5C1O_Impact'!AG67+'5C2_LAVCA'!AH67+'5C1H_Southwest'!AG67+'5C1G_JSClark'!AG67+'5C1Y_GEOPrep'!AG67+'5C1AI_Harmony'!AG67+'5C1AJ_Athlos'!AG67+'5C1AG_Collegiate'!AG67+'5C1M_GEOMidCity'!AG67+'5C1AK_NxtGen'!AG67+'5C1AL_RedRiver'!AG67+'5C1AM_Williams'!AG67+'5C1AN_StLandry'!AG67</f>
        <v>0</v>
      </c>
      <c r="AI67" s="205">
        <f>'5C1B_DArbonne'!AH67+'5C1A_Madison'!AH67+'5C1C_IntlHigh'!AH67+'5C3_UnvView'!AI67+'5C1F_LCCharter'!AH67+'5C1E_LFNO'!AH67+'5C1D_NOMMA'!AH67+'5C1AE_NobleMinds'!AH67+'5C1J_JCFAEast'!AH67+'5C1Q_Advantage'!AH67+'5C1AF_JCFA-Laf'!AH67+'5C1W_Willow'!AH67+'5C1Z_LincolnPrep'!AH67+'5C1R_Iberville'!AH67+'5C1N_Delta'!AH67+'5C1S_LCColPrep'!AH67+'5C1T_Northeast'!AH67+'5C1U_AcadianaRen'!AH67+'5C1I_LAKey'!AH67+'5C1V_LafRen'!AH67+'5C1O_Impact'!AH67+'5C2_LAVCA'!AI67+'5C1H_Southwest'!AH67+'5C1G_JSClark'!AH67+'5C1Y_GEOPrep'!AH67+'5C1AI_Harmony'!AH67+'5C1AJ_Athlos'!AH67+'5C1AG_Collegiate'!AH67+'5C1M_GEOMidCity'!AH67+'5C1AK_NxtGen'!AH67+'5C1AL_RedRiver'!AH67+'5C1AM_Williams'!AH67+'5C1AN_StLandry'!AH67</f>
        <v>0</v>
      </c>
      <c r="AJ67" s="198">
        <f>'5C1B_DArbonne'!AI67+'5C1A_Madison'!AI67+'5C1C_IntlHigh'!AI67+'5C3_UnvView'!AJ67+'5C1F_LCCharter'!AI67+'5C1E_LFNO'!AI67+'5C1D_NOMMA'!AI67+'5C1AE_NobleMinds'!AI67+'5C1J_JCFAEast'!AI67+'5C1Q_Advantage'!AI67+'5C1AF_JCFA-Laf'!AI67+'5C1W_Willow'!AI67+'5C1Z_LincolnPrep'!AI67+'5C1R_Iberville'!AI67+'5C1N_Delta'!AI67+'5C1S_LCColPrep'!AI67+'5C1T_Northeast'!AI67+'5C1U_AcadianaRen'!AI67+'5C1I_LAKey'!AI67+'5C1V_LafRen'!AI67+'5C1O_Impact'!AI67+'5C2_LAVCA'!AJ67+'5C1H_Southwest'!AI67+'5C1G_JSClark'!AI67+'5C1Y_GEOPrep'!AI67+'5C1AI_Harmony'!AI67+'5C1AJ_Athlos'!AI67+'5C1AG_Collegiate'!AI67+'5C1M_GEOMidCity'!AI67+'5C1AK_NxtGen'!AI67+'5C1AL_RedRiver'!AI67+'5C1AM_Williams'!AI67+'5C1AN_StLandry'!AI67</f>
        <v>0</v>
      </c>
      <c r="AK67" s="207">
        <f>'5C1B_DArbonne'!AJ67+'5C1A_Madison'!AJ67+'5C1C_IntlHigh'!AJ67+'5C3_UnvView'!AK67+'5C1F_LCCharter'!AJ67+'5C1E_LFNO'!AJ67+'5C1D_NOMMA'!AJ67+'5C1AE_NobleMinds'!AJ67+'5C1J_JCFAEast'!AJ67+'5C1Q_Advantage'!AJ67+'5C1AF_JCFA-Laf'!AJ67+'5C1W_Willow'!AJ67+'5C1Z_LincolnPrep'!AJ67+'5C1R_Iberville'!AJ67+'5C1N_Delta'!AJ67+'5C1S_LCColPrep'!AJ67+'5C1T_Northeast'!AJ67+'5C1U_AcadianaRen'!AJ67+'5C1I_LAKey'!AJ67+'5C1V_LafRen'!AJ67+'5C1O_Impact'!AJ67+'5C2_LAVCA'!AK67+'5C1H_Southwest'!AJ67+'5C1G_JSClark'!AJ67+'5C1Y_GEOPrep'!AJ67+'5C1AI_Harmony'!AJ67+'5C1AJ_Athlos'!AJ67+'5C1AG_Collegiate'!AJ67+'5C1M_GEOMidCity'!AJ67+'5C1AK_NxtGen'!AJ67+'5C1AL_RedRiver'!AJ67+'5C1AM_Williams'!AJ67+'5C1AN_StLandry'!AJ67</f>
        <v>0</v>
      </c>
      <c r="AL67" s="208">
        <f>'5C1B_DArbonne'!AK67+'5C1A_Madison'!AK67+'5C1C_IntlHigh'!AK67+'5C3_UnvView'!AL67+'5C1F_LCCharter'!AK67+'5C1E_LFNO'!AK67+'5C1D_NOMMA'!AK67+'5C1AE_NobleMinds'!AK67+'5C1J_JCFAEast'!AK67+'5C1Q_Advantage'!AK67+'5C1AF_JCFA-Laf'!AK67+'5C1W_Willow'!AK67+'5C1Z_LincolnPrep'!AK67+'5C1R_Iberville'!AK67+'5C1N_Delta'!AK67+'5C1S_LCColPrep'!AK67+'5C1T_Northeast'!AK67+'5C1U_AcadianaRen'!AK67+'5C1I_LAKey'!AK67+'5C1V_LafRen'!AK67+'5C1O_Impact'!AK67+'5C2_LAVCA'!AL67+'5C1H_Southwest'!AK67+'5C1G_JSClark'!AK67+'5C1Y_GEOPrep'!AK67+'5C1AI_Harmony'!AK67+'5C1AJ_Athlos'!AK67+'5C1AG_Collegiate'!AK67+'5C1M_GEOMidCity'!AK67+'5C1AK_NxtGen'!AK67+'5C1AL_RedRiver'!AK67+'5C1AM_Williams'!AK67+'5C1AN_StLandry'!AK67</f>
        <v>0</v>
      </c>
      <c r="AM67" s="206">
        <f>'5C1B_DArbonne'!AL67+'5C1A_Madison'!AL67+'5C1C_IntlHigh'!AL67+'5C3_UnvView'!AM67+'5C1F_LCCharter'!AL67+'5C1E_LFNO'!AL67+'5C1D_NOMMA'!AL67+'5C1AE_NobleMinds'!AL67+'5C1J_JCFAEast'!AL67+'5C1Q_Advantage'!AL67+'5C1AF_JCFA-Laf'!AL67+'5C1W_Willow'!AL67+'5C1Z_LincolnPrep'!AL67+'5C1R_Iberville'!AL67+'5C1N_Delta'!AL67+'5C1S_LCColPrep'!AL67+'5C1T_Northeast'!AL67+'5C1U_AcadianaRen'!AL67+'5C1I_LAKey'!AL67+'5C1V_LafRen'!AL67+'5C1O_Impact'!AL67+'5C2_LAVCA'!AM67+'5C1H_Southwest'!AL67+'5C1G_JSClark'!AL67+'5C1Y_GEOPrep'!AL67+'5C1AI_Harmony'!AL67+'5C1AJ_Athlos'!AL67+'5C1AG_Collegiate'!AL67+'5C1M_GEOMidCity'!AL67+'5C1AK_NxtGen'!AL67+'5C1AL_RedRiver'!AL67+'5C1AM_Williams'!AL67+'5C1AN_StLandry'!AL67</f>
        <v>1335293</v>
      </c>
      <c r="AN67" s="209">
        <f>'5C1B_DArbonne'!AM67+'5C1A_Madison'!AM67+'5C1C_IntlHigh'!AM67+'5C3_UnvView'!AN67+'5C1F_LCCharter'!AM67+'5C1E_LFNO'!AM67+'5C1D_NOMMA'!AM67+'5C1AE_NobleMinds'!AM67+'5C1J_JCFAEast'!AM67+'5C1Q_Advantage'!AM67+'5C1AF_JCFA-Laf'!AM67+'5C1W_Willow'!AM67+'5C1Z_LincolnPrep'!AM67+'5C1R_Iberville'!AM67+'5C1N_Delta'!AM67+'5C1S_LCColPrep'!AM67+'5C1T_Northeast'!AM67+'5C1U_AcadianaRen'!AM67+'5C1I_LAKey'!AM67+'5C1V_LafRen'!AM67+'5C1O_Impact'!AM67+'5C2_LAVCA'!AN67+'5C1H_Southwest'!AM67+'5C1G_JSClark'!AM67+'5C1Y_GEOPrep'!AM67+'5C1AI_Harmony'!AM67+'5C1AJ_Athlos'!AM67+'5C1AG_Collegiate'!AM67+'5C1M_GEOMidCity'!AM67+'5C1AK_NxtGen'!AM67+'5C1AL_RedRiver'!AM67+'5C1AM_Williams'!AM67+'5C1AN_StLandry'!AM67</f>
        <v>-1401</v>
      </c>
      <c r="AO67" s="206">
        <f>'5C1B_DArbonne'!AN67+'5C1A_Madison'!AN67+'5C1C_IntlHigh'!AN67+'5C3_UnvView'!AO67+'5C1F_LCCharter'!AN67+'5C1E_LFNO'!AN67+'5C1D_NOMMA'!AN67+'5C1AE_NobleMinds'!AN67+'5C1J_JCFAEast'!AN67+'5C1Q_Advantage'!AN67+'5C1AF_JCFA-Laf'!AN67+'5C1W_Willow'!AN67+'5C1Z_LincolnPrep'!AN67+'5C1R_Iberville'!AN67+'5C1N_Delta'!AN67+'5C1S_LCColPrep'!AN67+'5C1T_Northeast'!AN67+'5C1U_AcadianaRen'!AN67+'5C1I_LAKey'!AN67+'5C1V_LafRen'!AN67+'5C1O_Impact'!AN67+'5C2_LAVCA'!AO67+'5C1H_Southwest'!AN67+'5C1G_JSClark'!AN67+'5C1Y_GEOPrep'!AN67+'5C1AI_Harmony'!AN67+'5C1AJ_Athlos'!AN67+'5C1AG_Collegiate'!AN67+'5C1M_GEOMidCity'!AN67+'5C1AK_NxtGen'!AN67+'5C1AL_RedRiver'!AN67+'5C1AM_Williams'!AN67+'5C1AN_StLandry'!AN67</f>
        <v>0</v>
      </c>
      <c r="AP67" s="207">
        <f>'5C1B_DArbonne'!AO67+'5C1A_Madison'!AO67+'5C1C_IntlHigh'!AO67+'5C3_UnvView'!AP67+'5C1F_LCCharter'!AO67+'5C1E_LFNO'!AO67+'5C1D_NOMMA'!AO67+'5C1AE_NobleMinds'!AO67+'5C1J_JCFAEast'!AO67+'5C1Q_Advantage'!AO67+'5C1AF_JCFA-Laf'!AO67+'5C1W_Willow'!AO67+'5C1Z_LincolnPrep'!AO67+'5C1R_Iberville'!AO67+'5C1N_Delta'!AO67+'5C1S_LCColPrep'!AO67+'5C1T_Northeast'!AO67+'5C1U_AcadianaRen'!AO67+'5C1I_LAKey'!AO67+'5C1V_LafRen'!AO67+'5C1O_Impact'!AO67+'5C2_LAVCA'!AP67+'5C1H_Southwest'!AO67+'5C1G_JSClark'!AO67+'5C1Y_GEOPrep'!AO67+'5C1AI_Harmony'!AO67+'5C1AJ_Athlos'!AO67+'5C1AG_Collegiate'!AO67+'5C1M_GEOMidCity'!AO67+'5C1AK_NxtGen'!AO67+'5C1AL_RedRiver'!AO67+'5C1AM_Williams'!AO67+'5C1AN_StLandry'!AO67</f>
        <v>-4878</v>
      </c>
      <c r="AQ67" s="206">
        <f>'5C1B_DArbonne'!AP67+'5C1A_Madison'!AP67+'5C1C_IntlHigh'!AP67+'5C3_UnvView'!AQ67+'5C1F_LCCharter'!AP67+'5C1E_LFNO'!AP67+'5C1D_NOMMA'!AP67+'5C1AE_NobleMinds'!AP67+'5C1J_JCFAEast'!AP67+'5C1Q_Advantage'!AP67+'5C1AF_JCFA-Laf'!AP67+'5C1W_Willow'!AP67+'5C1Z_LincolnPrep'!AP67+'5C1R_Iberville'!AP67+'5C1N_Delta'!AP67+'5C1S_LCColPrep'!AP67+'5C1T_Northeast'!AP67+'5C1U_AcadianaRen'!AP67+'5C1I_LAKey'!AP67+'5C1V_LafRen'!AP67+'5C1O_Impact'!AP67+'5C2_LAVCA'!AQ67+'5C1H_Southwest'!AP67+'5C1G_JSClark'!AP67+'5C1Y_GEOPrep'!AP67+'5C1AI_Harmony'!AP67+'5C1AJ_Athlos'!AP67+'5C1AG_Collegiate'!AP67+'5C1M_GEOMidCity'!AP67+'5C1AK_NxtGen'!AP67+'5C1AL_RedRiver'!AP67+'5C1AM_Williams'!AP67+'5C1AN_StLandry'!AP67</f>
        <v>553910</v>
      </c>
      <c r="AR67" s="207">
        <f>'5C1B_DArbonne'!AQ67+'5C1A_Madison'!AQ67+'5C1C_IntlHigh'!AQ67+'5C3_UnvView'!AR67+'5C1F_LCCharter'!AQ67+'5C1E_LFNO'!AQ67+'5C1D_NOMMA'!AQ67+'5C1AE_NobleMinds'!AQ67+'5C1J_JCFAEast'!AQ67+'5C1Q_Advantage'!AQ67+'5C1AF_JCFA-Laf'!AQ67+'5C1W_Willow'!AQ67+'5C1Z_LincolnPrep'!AQ67+'5C1R_Iberville'!AQ67+'5C1N_Delta'!AQ67+'5C1S_LCColPrep'!AQ67+'5C1T_Northeast'!AQ67+'5C1U_AcadianaRen'!AQ67+'5C1I_LAKey'!AQ67+'5C1V_LafRen'!AQ67+'5C1O_Impact'!AQ67+'5C2_LAVCA'!AR67+'5C1H_Southwest'!AQ67+'5C1G_JSClark'!AQ67+'5C1Y_GEOPrep'!AQ67+'5C1AI_Harmony'!AQ67+'5C1AJ_Athlos'!AQ67+'5C1AG_Collegiate'!AQ67+'5C1M_GEOMidCity'!AQ67+'5C1AK_NxtGen'!AQ67+'5C1AL_RedRiver'!AQ67+'5C1AM_Williams'!AQ67+'5C1AN_StLandry'!AQ67</f>
        <v>0</v>
      </c>
      <c r="AS67" s="207">
        <f>'5C1B_DArbonne'!AR67+'5C1A_Madison'!AR67+'5C1C_IntlHigh'!AR67+'5C3_UnvView'!AS67+'5C1F_LCCharter'!AR67+'5C1E_LFNO'!AR67+'5C1D_NOMMA'!AR67+'5C1AE_NobleMinds'!AR67+'5C1J_JCFAEast'!AR67+'5C1Q_Advantage'!AR67+'5C1AF_JCFA-Laf'!AR67+'5C1W_Willow'!AR67+'5C1Z_LincolnPrep'!AR67+'5C1R_Iberville'!AR67+'5C1N_Delta'!AR67+'5C1S_LCColPrep'!AR67+'5C1T_Northeast'!AR67+'5C1U_AcadianaRen'!AR67+'5C1I_LAKey'!AR67+'5C1V_LafRen'!AR67+'5C1O_Impact'!AR67+'5C2_LAVCA'!AS67+'5C1H_Southwest'!AR67+'5C1G_JSClark'!AR67+'5C1Y_GEOPrep'!AR67+'5C1AI_Harmony'!AR67+'5C1AJ_Athlos'!AR67+'5C1AG_Collegiate'!AR67+'5C1M_GEOMidCity'!AR67+'5C1AK_NxtGen'!AR67+'5C1AL_RedRiver'!AR67+'5C1AM_Williams'!AR67+'5C1AN_StLandry'!AR67</f>
        <v>0</v>
      </c>
      <c r="AT67" s="206">
        <f>'5C1B_DArbonne'!AS67+'5C1A_Madison'!AS67+'5C1C_IntlHigh'!AS67+'5C3_UnvView'!AT67+'5C1F_LCCharter'!AS67+'5C1E_LFNO'!AS67+'5C1D_NOMMA'!AS67+'5C1AE_NobleMinds'!AS67+'5C1J_JCFAEast'!AS67+'5C1Q_Advantage'!AS67+'5C1AF_JCFA-Laf'!AS67+'5C1W_Willow'!AS67+'5C1Z_LincolnPrep'!AS67+'5C1R_Iberville'!AS67+'5C1N_Delta'!AS67+'5C1S_LCColPrep'!AS67+'5C1T_Northeast'!AS67+'5C1U_AcadianaRen'!AS67+'5C1I_LAKey'!AS67+'5C1V_LafRen'!AS67+'5C1O_Impact'!AS67+'5C2_LAVCA'!AT67+'5C1H_Southwest'!AS67+'5C1G_JSClark'!AS67+'5C1Y_GEOPrep'!AS67+'5C1AI_Harmony'!AS67+'5C1AJ_Athlos'!AS67+'5C1AG_Collegiate'!AS67+'5C1M_GEOMidCity'!AS67+'5C1AK_NxtGen'!AS67+'5C1AL_RedRiver'!AS67+'5C1AM_Williams'!AS67+'5C1AN_StLandry'!AS67</f>
        <v>132233</v>
      </c>
      <c r="AU67" s="800">
        <f t="shared" si="2"/>
        <v>553910</v>
      </c>
      <c r="AV67" s="801">
        <f t="shared" si="3"/>
        <v>132233</v>
      </c>
      <c r="AW67" s="200">
        <f>'5C1B_DArbonne'!AV67+'5C1A_Madison'!AV67+'5C1C_IntlHigh'!AV67+'5C3_UnvView'!AW67+'5C1F_LCCharter'!AV67+'5C1E_LFNO'!AV67+'5C1D_NOMMA'!AV67+'5C1AE_NobleMinds'!AV67+'5C1J_JCFAEast'!AV67+'5C1Q_Advantage'!AV67+'5C1AF_JCFA-Laf'!AV67+'5C1W_Willow'!AV67+'5C1Z_LincolnPrep'!AV67+'5C1R_Iberville'!AV67+'5C1N_Delta'!AV67+'5C1S_LCColPrep'!AV67+'5C1T_Northeast'!AV67+'5C1U_AcadianaRen'!AV67+'5C1I_LAKey'!AV67+'5C1V_LafRen'!AV67+'5C1O_Impact'!AV67+'5C2_LAVCA'!AW67+'5C1H_Southwest'!AV67+'5C1G_JSClark'!AV67+'5C1Y_GEOPrep'!AV67+'5C1AI_Harmony'!AV67+'5C1AJ_Athlos'!AV67+'5C1AG_Collegiate'!AV67+'5C1M_GEOMidCity'!AV67+'5C1AK_NxtGen'!AV67+'5C1AL_RedRiver'!AV67+'5C1AM_Williams'!AV67+'5C1AN_StLandry'!AV67</f>
        <v>3339</v>
      </c>
      <c r="AX67" s="200"/>
      <c r="AY67" s="200">
        <f t="shared" si="4"/>
        <v>3339</v>
      </c>
    </row>
    <row r="68" spans="1:51" ht="16.149999999999999" customHeight="1" x14ac:dyDescent="0.2">
      <c r="A68" s="421">
        <v>62</v>
      </c>
      <c r="B68" s="214" t="s">
        <v>65</v>
      </c>
      <c r="C68" s="215">
        <f>'5C1B_DArbonne'!C68+'5C1A_Madison'!C68+'5C1C_IntlHigh'!C68+'5C3_UnvView'!C68+'5C1F_LCCharter'!C68+'5C1E_LFNO'!C68+'5C1D_NOMMA'!C68+'5C1AE_NobleMinds'!C68+'5C1J_JCFAEast'!C68+'5C1Q_Advantage'!C68+'5C1AF_JCFA-Laf'!C68+'5C1W_Willow'!C68+'5C1Z_LincolnPrep'!C68+'5C1R_Iberville'!C68+'5C1N_Delta'!C68+'5C1S_LCColPrep'!C68+'5C1T_Northeast'!C68+'5C1U_AcadianaRen'!C68+'5C1I_LAKey'!C68+'5C1V_LafRen'!C68+'5C1O_Impact'!C68+'5C2_LAVCA'!C68+'5C1H_Southwest'!C68+'5C1G_JSClark'!C68+'5C1Y_GEOPrep'!C68+'5C1AI_Harmony'!C68+'5C1AJ_Athlos'!C68+'5C1AG_Collegiate'!C68+'5C1M_GEOMidCity'!C68+'5C1AK_NxtGen'!C68+'5C1AL_RedRiver'!C68+'5C1AM_Williams'!C68+'5C1AN_StLandry'!C68</f>
        <v>0</v>
      </c>
      <c r="D68" s="216">
        <f>'9_Per Pupil Summary'!H67</f>
        <v>5052.6049070834179</v>
      </c>
      <c r="E68" s="217">
        <f>'5C1B_DArbonne'!E68+'5C1A_Madison'!E68+'5C1C_IntlHigh'!E68+'5C3_UnvView'!E68+'5C1F_LCCharter'!E68+'5C1E_LFNO'!E68+'5C1D_NOMMA'!E68+'5C1AE_NobleMinds'!E68+'5C1J_JCFAEast'!E68+'5C1Q_Advantage'!E68+'5C1AF_JCFA-Laf'!E68+'5C1W_Willow'!E68+'5C1Z_LincolnPrep'!E68+'5C1R_Iberville'!E68+'5C1N_Delta'!E68+'5C1S_LCColPrep'!E68+'5C1T_Northeast'!E68+'5C1U_AcadianaRen'!E68+'5C1I_LAKey'!E68+'5C1V_LafRen'!E68+'5C1O_Impact'!E68+'5C2_LAVCA'!E68+'5C1H_Southwest'!E68+'5C1G_JSClark'!E68+'5C1Y_GEOPrep'!E68+'5C1AI_Harmony'!E68+'5C1AJ_Athlos'!E68+'5C1AG_Collegiate'!E68+'5C1M_GEOMidCity'!E68+'5C1AK_NxtGen'!E68+'5C1AL_RedRiver'!E68+'5C1AM_Williams'!E68+'5C1AN_StLandry'!E68</f>
        <v>0</v>
      </c>
      <c r="F68" s="218">
        <f>'5C1B_DArbonne'!F68+'5C1A_Madison'!F68+'5C1C_IntlHigh'!F68+'5C3_UnvView'!F68+'5C1F_LCCharter'!F68+'5C1E_LFNO'!F68+'5C1D_NOMMA'!F68+'5C1AE_NobleMinds'!F68+'5C1J_JCFAEast'!F68+'5C1Q_Advantage'!F68+'5C1AF_JCFA-Laf'!F68+'5C1W_Willow'!F68+'5C1Z_LincolnPrep'!F68+'5C1R_Iberville'!F68+'5C1N_Delta'!F68+'5C1S_LCColPrep'!F68+'5C1T_Northeast'!F68+'5C1U_AcadianaRen'!F68+'5C1I_LAKey'!F68+'5C1V_LafRen'!F68+'5C1O_Impact'!F68+'5C2_LAVCA'!F68+'5C1H_Southwest'!F68+'5C1G_JSClark'!F68+'5C1Y_GEOPrep'!F68+'5C1AI_Harmony'!F68+'5C1AJ_Athlos'!F68+'5C1AG_Collegiate'!F68+'5C1M_GEOMidCity'!F68+'5C1AK_NxtGen'!F68+'5C1AL_RedRiver'!F68+'5C1AM_Williams'!F68+'5C1AN_StLandry'!F68</f>
        <v>0</v>
      </c>
      <c r="G68" s="216">
        <f>'9_Per Pupil Summary'!I67</f>
        <v>726.47691668410039</v>
      </c>
      <c r="H68" s="217">
        <f>'5C1B_DArbonne'!H68+'5C1A_Madison'!H68+'5C1C_IntlHigh'!H68+'5C3_UnvView'!H68+'5C1F_LCCharter'!H68+'5C1E_LFNO'!H68+'5C1D_NOMMA'!H68+'5C1AE_NobleMinds'!H68+'5C1J_JCFAEast'!H68+'5C1Q_Advantage'!H68+'5C1AF_JCFA-Laf'!H68+'5C1W_Willow'!H68+'5C1Z_LincolnPrep'!H68+'5C1R_Iberville'!H68+'5C1N_Delta'!H68+'5C1S_LCColPrep'!H68+'5C1T_Northeast'!H68+'5C1U_AcadianaRen'!H68+'5C1I_LAKey'!H68+'5C1V_LafRen'!H68+'5C1O_Impact'!H68+'5C2_LAVCA'!H68+'5C1H_Southwest'!H68+'5C1G_JSClark'!H68+'5C1Y_GEOPrep'!H68+'5C1AI_Harmony'!H68+'5C1AJ_Athlos'!H68+'5C1AG_Collegiate'!H68+'5C1M_GEOMidCity'!H68+'5C1AK_NxtGen'!H68+'5C1AL_RedRiver'!H68+'5C1AM_Williams'!H68+'5C1AN_StLandry'!H68</f>
        <v>0</v>
      </c>
      <c r="I68" s="218">
        <f>'5C1B_DArbonne'!I68+'5C1A_Madison'!I68+'5C1C_IntlHigh'!I68+'5C3_UnvView'!I68+'5C1F_LCCharter'!I68+'5C1E_LFNO'!I68+'5C1D_NOMMA'!I68+'5C1AE_NobleMinds'!I68+'5C1J_JCFAEast'!I68+'5C1Q_Advantage'!I68+'5C1AF_JCFA-Laf'!I68+'5C1W_Willow'!I68+'5C1Z_LincolnPrep'!I68+'5C1R_Iberville'!I68+'5C1N_Delta'!I68+'5C1S_LCColPrep'!I68+'5C1T_Northeast'!I68+'5C1U_AcadianaRen'!I68+'5C1I_LAKey'!I68+'5C1V_LafRen'!I68+'5C1O_Impact'!I68+'5C2_LAVCA'!I68+'5C1H_Southwest'!I68+'5C1G_JSClark'!I68+'5C1Y_GEOPrep'!I68+'5C1AI_Harmony'!I68+'5C1AJ_Athlos'!I68+'5C1AG_Collegiate'!I68+'5C1M_GEOMidCity'!I68+'5C1AK_NxtGen'!I68+'5C1AL_RedRiver'!I68+'5C1AM_Williams'!I68+'5C1AN_StLandry'!I68</f>
        <v>0</v>
      </c>
      <c r="J68" s="216">
        <f>'9_Per Pupil Summary'!J67</f>
        <v>198.13006818657283</v>
      </c>
      <c r="K68" s="217">
        <f>'5C1B_DArbonne'!K68+'5C1A_Madison'!K68+'5C1C_IntlHigh'!K68+'5C3_UnvView'!K68+'5C1F_LCCharter'!K68+'5C1E_LFNO'!K68+'5C1D_NOMMA'!K68+'5C1AE_NobleMinds'!K68+'5C1J_JCFAEast'!K68+'5C1Q_Advantage'!K68+'5C1AF_JCFA-Laf'!K68+'5C1W_Willow'!K68+'5C1Z_LincolnPrep'!K68+'5C1R_Iberville'!K68+'5C1N_Delta'!K68+'5C1S_LCColPrep'!K68+'5C1T_Northeast'!K68+'5C1U_AcadianaRen'!K68+'5C1I_LAKey'!K68+'5C1V_LafRen'!K68+'5C1O_Impact'!K68+'5C2_LAVCA'!K68+'5C1H_Southwest'!K68+'5C1G_JSClark'!K68+'5C1Y_GEOPrep'!K68+'5C1AI_Harmony'!K68+'5C1AJ_Athlos'!K68+'5C1AG_Collegiate'!K68+'5C1M_GEOMidCity'!K68+'5C1AK_NxtGen'!K68+'5C1AL_RedRiver'!K68+'5C1AM_Williams'!K68+'5C1AN_StLandry'!K68</f>
        <v>0</v>
      </c>
      <c r="L68" s="218">
        <f>'5C1B_DArbonne'!L68+'5C1A_Madison'!L68+'5C1C_IntlHigh'!L68+'5C3_UnvView'!L68+'5C1F_LCCharter'!L68+'5C1E_LFNO'!L68+'5C1D_NOMMA'!L68+'5C1AE_NobleMinds'!L68+'5C1J_JCFAEast'!L68+'5C1Q_Advantage'!L68+'5C1AF_JCFA-Laf'!L68+'5C1W_Willow'!L68+'5C1Z_LincolnPrep'!L68+'5C1R_Iberville'!L68+'5C1N_Delta'!L68+'5C1S_LCColPrep'!L68+'5C1T_Northeast'!L68+'5C1U_AcadianaRen'!L68+'5C1I_LAKey'!L68+'5C1V_LafRen'!L68+'5C1O_Impact'!L68+'5C2_LAVCA'!L68+'5C1H_Southwest'!L68+'5C1G_JSClark'!L68+'5C1Y_GEOPrep'!L68+'5C1AI_Harmony'!L68+'5C1AJ_Athlos'!L68+'5C1AG_Collegiate'!L68+'5C1M_GEOMidCity'!L68+'5C1AK_NxtGen'!L68+'5C1AL_RedRiver'!L68+'5C1AM_Williams'!L68+'5C1AN_StLandry'!L68</f>
        <v>0</v>
      </c>
      <c r="M68" s="216">
        <f>'9_Per Pupil Summary'!K67</f>
        <v>4953.2517046643206</v>
      </c>
      <c r="N68" s="217">
        <f>'5C1B_DArbonne'!N68+'5C1A_Madison'!N68+'5C1C_IntlHigh'!N68+'5C3_UnvView'!N68+'5C1F_LCCharter'!N68+'5C1E_LFNO'!N68+'5C1D_NOMMA'!N68+'5C1AE_NobleMinds'!N68+'5C1J_JCFAEast'!N68+'5C1Q_Advantage'!N68+'5C1AF_JCFA-Laf'!N68+'5C1W_Willow'!N68+'5C1Z_LincolnPrep'!N68+'5C1R_Iberville'!N68+'5C1N_Delta'!N68+'5C1S_LCColPrep'!N68+'5C1T_Northeast'!N68+'5C1U_AcadianaRen'!N68+'5C1I_LAKey'!N68+'5C1V_LafRen'!N68+'5C1O_Impact'!N68+'5C2_LAVCA'!N68+'5C1H_Southwest'!N68+'5C1G_JSClark'!N68+'5C1Y_GEOPrep'!N68+'5C1AI_Harmony'!N68+'5C1AJ_Athlos'!N68+'5C1AG_Collegiate'!N68+'5C1M_GEOMidCity'!N68+'5C1AK_NxtGen'!N68+'5C1AL_RedRiver'!N68+'5C1AM_Williams'!N68+'5C1AN_StLandry'!N68</f>
        <v>0</v>
      </c>
      <c r="O68" s="218">
        <f>'5C1B_DArbonne'!O68+'5C1A_Madison'!O68+'5C1C_IntlHigh'!O68+'5C3_UnvView'!O68+'5C1F_LCCharter'!O68+'5C1E_LFNO'!O68+'5C1D_NOMMA'!O68+'5C1AE_NobleMinds'!O68+'5C1J_JCFAEast'!O68+'5C1Q_Advantage'!O68+'5C1AF_JCFA-Laf'!O68+'5C1W_Willow'!O68+'5C1Z_LincolnPrep'!O68+'5C1R_Iberville'!O68+'5C1N_Delta'!O68+'5C1S_LCColPrep'!O68+'5C1T_Northeast'!O68+'5C1U_AcadianaRen'!O68+'5C1I_LAKey'!O68+'5C1V_LafRen'!O68+'5C1O_Impact'!O68+'5C2_LAVCA'!O68+'5C1H_Southwest'!O68+'5C1G_JSClark'!O68+'5C1Y_GEOPrep'!O68+'5C1AI_Harmony'!O68+'5C1AJ_Athlos'!O68+'5C1AG_Collegiate'!O68+'5C1M_GEOMidCity'!O68+'5C1AK_NxtGen'!O68+'5C1AL_RedRiver'!O68+'5C1AM_Williams'!O68+'5C1AN_StLandry'!O68</f>
        <v>0</v>
      </c>
      <c r="P68" s="216">
        <f>'9_Per Pupil Summary'!L67</f>
        <v>1981.3006818657282</v>
      </c>
      <c r="Q68" s="217">
        <f>'5C1B_DArbonne'!Q68+'5C1A_Madison'!Q68+'5C1C_IntlHigh'!Q68+'5C3_UnvView'!Q68+'5C1F_LCCharter'!Q68+'5C1E_LFNO'!Q68+'5C1D_NOMMA'!Q68+'5C1AE_NobleMinds'!Q68+'5C1J_JCFAEast'!Q68+'5C1Q_Advantage'!Q68+'5C1AF_JCFA-Laf'!Q68+'5C1W_Willow'!Q68+'5C1Z_LincolnPrep'!Q68+'5C1R_Iberville'!Q68+'5C1N_Delta'!Q68+'5C1S_LCColPrep'!Q68+'5C1T_Northeast'!Q68+'5C1U_AcadianaRen'!Q68+'5C1I_LAKey'!Q68+'5C1V_LafRen'!Q68+'5C1O_Impact'!Q68+'5C2_LAVCA'!Q68+'5C1H_Southwest'!Q68+'5C1G_JSClark'!Q68+'5C1Y_GEOPrep'!Q68+'5C1AI_Harmony'!Q68+'5C1AJ_Athlos'!Q68+'5C1AG_Collegiate'!Q68+'5C1M_GEOMidCity'!Q68+'5C1AK_NxtGen'!Q68+'5C1AL_RedRiver'!Q68+'5C1AM_Williams'!Q68+'5C1AN_StLandry'!Q68</f>
        <v>0</v>
      </c>
      <c r="R68" s="219">
        <f>'5C1B_DArbonne'!R68+'5C1A_Madison'!R68+'5C1C_IntlHigh'!R68+'5C3_UnvView'!R68+'5C1F_LCCharter'!R68+'5C1E_LFNO'!R68+'5C1D_NOMMA'!R68+'5C1AE_NobleMinds'!R68+'5C1J_JCFAEast'!R68+'5C1Q_Advantage'!R68+'5C1AF_JCFA-Laf'!R68+'5C1W_Willow'!R68+'5C1Z_LincolnPrep'!R68+'5C1R_Iberville'!R68+'5C1N_Delta'!R68+'5C1S_LCColPrep'!R68+'5C1T_Northeast'!R68+'5C1U_AcadianaRen'!R68+'5C1I_LAKey'!R68+'5C1V_LafRen'!R68+'5C1O_Impact'!R68+'5C2_LAVCA'!R68+'5C1H_Southwest'!R68+'5C1G_JSClark'!R68+'5C1Y_GEOPrep'!R68+'5C1AI_Harmony'!R68+'5C1AJ_Athlos'!R68+'5C1AG_Collegiate'!R68+'5C1M_GEOMidCity'!R68+'5C1AK_NxtGen'!R68+'5C1AL_RedRiver'!R68+'5C1AM_Williams'!R68+'5C1AN_StLandry'!R68</f>
        <v>101943</v>
      </c>
      <c r="S68" s="884">
        <f>'5C3_UnvView'!S68+'5C2_LAVCA'!S68</f>
        <v>11327</v>
      </c>
      <c r="T68" s="216">
        <f>'5C1B_DArbonne'!S68+'5C1A_Madison'!S68+'5C1C_IntlHigh'!S68+'5C3_UnvView'!T68+'5C1F_LCCharter'!S68+'5C1E_LFNO'!S68+'5C1D_NOMMA'!S68+'5C1AE_NobleMinds'!S68+'5C1J_JCFAEast'!S68+'5C1Q_Advantage'!S68+'5C1AF_JCFA-Laf'!S68+'5C1W_Willow'!S68+'5C1Z_LincolnPrep'!S68+'5C1R_Iberville'!S68+'5C1N_Delta'!S68+'5C1S_LCColPrep'!S68+'5C1T_Northeast'!S68+'5C1U_AcadianaRen'!S68+'5C1I_LAKey'!S68+'5C1V_LafRen'!S68+'5C1O_Impact'!S68+'5C2_LAVCA'!T68+'5C1H_Southwest'!S68+'5C1G_JSClark'!S68+'5C1Y_GEOPrep'!S68+'5C1AI_Harmony'!S68+'5C1AJ_Athlos'!S68+'5C1AG_Collegiate'!S68+'5C1M_GEOMidCity'!S68+'5C1AK_NxtGen'!S68+'5C1AL_RedRiver'!S68+'5C1AM_Williams'!S68+'5C1AN_StLandry'!S68</f>
        <v>-3358</v>
      </c>
      <c r="U68" s="216">
        <f>'5C1B_DArbonne'!T68+'5C1A_Madison'!T68+'5C1C_IntlHigh'!T68+'5C3_UnvView'!U68+'5C1F_LCCharter'!T68+'5C1E_LFNO'!T68+'5C1D_NOMMA'!T68+'5C1AE_NobleMinds'!T68+'5C1J_JCFAEast'!T68+'5C1Q_Advantage'!T68+'5C1AF_JCFA-Laf'!T68+'5C1W_Willow'!T68+'5C1Z_LincolnPrep'!T68+'5C1R_Iberville'!T68+'5C1N_Delta'!T68+'5C1S_LCColPrep'!T68+'5C1T_Northeast'!T68+'5C1U_AcadianaRen'!T68+'5C1I_LAKey'!T68+'5C1V_LafRen'!T68+'5C1O_Impact'!T68+'5C2_LAVCA'!U68+'5C1H_Southwest'!T68+'5C1G_JSClark'!T68+'5C1Y_GEOPrep'!T68+'5C1AI_Harmony'!T68+'5C1AJ_Athlos'!T68+'5C1AG_Collegiate'!T68+'5C1M_GEOMidCity'!T68+'5C1AK_NxtGen'!T68+'5C1AL_RedRiver'!T68+'5C1AM_Williams'!T68+'5C1AN_StLandry'!T68</f>
        <v>0</v>
      </c>
      <c r="V68" s="220">
        <f>'5C1B_DArbonne'!U68+'5C1A_Madison'!U68+'5C1C_IntlHigh'!U68+'5C3_UnvView'!V68+'5C1F_LCCharter'!U68+'5C1E_LFNO'!U68+'5C1D_NOMMA'!U68+'5C1AE_NobleMinds'!U68+'5C1J_JCFAEast'!U68+'5C1Q_Advantage'!U68+'5C1AF_JCFA-Laf'!U68+'5C1W_Willow'!U68+'5C1Z_LincolnPrep'!U68+'5C1R_Iberville'!U68+'5C1N_Delta'!U68+'5C1S_LCColPrep'!U68+'5C1T_Northeast'!U68+'5C1U_AcadianaRen'!U68+'5C1I_LAKey'!U68+'5C1V_LafRen'!U68+'5C1O_Impact'!U68+'5C2_LAVCA'!V68+'5C1H_Southwest'!U68+'5C1G_JSClark'!U68+'5C1Y_GEOPrep'!U68+'5C1AI_Harmony'!U68+'5C1AJ_Athlos'!U68+'5C1AG_Collegiate'!U68+'5C1M_GEOMidCity'!U68+'5C1AK_NxtGen'!U68+'5C1AL_RedRiver'!U68+'5C1AM_Williams'!U68+'5C1AN_StLandry'!U68</f>
        <v>0</v>
      </c>
      <c r="W68" s="219">
        <f>'5C1B_DArbonne'!V68+'5C1A_Madison'!V68+'5C1C_IntlHigh'!V68+'5C3_UnvView'!W68+'5C1F_LCCharter'!V68+'5C1E_LFNO'!V68+'5C1D_NOMMA'!V68+'5C1AE_NobleMinds'!V68+'5C1J_JCFAEast'!V68+'5C1Q_Advantage'!V68+'5C1AF_JCFA-Laf'!V68+'5C1W_Willow'!V68+'5C1Z_LincolnPrep'!V68+'5C1R_Iberville'!V68+'5C1N_Delta'!V68+'5C1S_LCColPrep'!V68+'5C1T_Northeast'!V68+'5C1U_AcadianaRen'!V68+'5C1I_LAKey'!V68+'5C1V_LafRen'!V68+'5C1O_Impact'!V68+'5C2_LAVCA'!W68+'5C1H_Southwest'!V68+'5C1G_JSClark'!V68+'5C1Y_GEOPrep'!V68+'5C1AI_Harmony'!V68+'5C1AJ_Athlos'!V68+'5C1AG_Collegiate'!V68+'5C1M_GEOMidCity'!V68+'5C1AK_NxtGen'!V68+'5C1AL_RedRiver'!V68+'5C1AM_Williams'!V68+'5C1AN_StLandry'!V68</f>
        <v>0</v>
      </c>
      <c r="X68" s="217">
        <f>'5C1B_DArbonne'!W68+'5C1A_Madison'!W68+'5C1C_IntlHigh'!W68+'5C3_UnvView'!X68+'5C1F_LCCharter'!W68+'5C1E_LFNO'!W68+'5C1D_NOMMA'!W68+'5C1AE_NobleMinds'!W68+'5C1J_JCFAEast'!W68+'5C1Q_Advantage'!W68+'5C1AF_JCFA-Laf'!W68+'5C1W_Willow'!W68+'5C1Z_LincolnPrep'!W68+'5C1R_Iberville'!W68+'5C1N_Delta'!W68+'5C1S_LCColPrep'!W68+'5C1T_Northeast'!W68+'5C1U_AcadianaRen'!W68+'5C1I_LAKey'!W68+'5C1V_LafRen'!W68+'5C1O_Impact'!W68+'5C2_LAVCA'!X68+'5C1H_Southwest'!W68+'5C1G_JSClark'!W68+'5C1Y_GEOPrep'!W68+'5C1AI_Harmony'!W68+'5C1AJ_Athlos'!W68+'5C1AG_Collegiate'!W68+'5C1M_GEOMidCity'!W68+'5C1AK_NxtGen'!W68+'5C1AL_RedRiver'!W68+'5C1AM_Williams'!W68+'5C1AN_StLandry'!W68</f>
        <v>0</v>
      </c>
      <c r="Y68" s="219">
        <f>'5C1B_DArbonne'!X68+'5C1A_Madison'!X68+'5C1C_IntlHigh'!X68+'5C3_UnvView'!Y68+'5C1F_LCCharter'!X68+'5C1E_LFNO'!X68+'5C1D_NOMMA'!X68+'5C1AE_NobleMinds'!X68+'5C1J_JCFAEast'!X68+'5C1Q_Advantage'!X68+'5C1AF_JCFA-Laf'!X68+'5C1W_Willow'!X68+'5C1Z_LincolnPrep'!X68+'5C1R_Iberville'!X68+'5C1N_Delta'!X68+'5C1S_LCColPrep'!X68+'5C1T_Northeast'!X68+'5C1U_AcadianaRen'!X68+'5C1I_LAKey'!X68+'5C1V_LafRen'!X68+'5C1O_Impact'!X68+'5C2_LAVCA'!Y68+'5C1H_Southwest'!X68+'5C1G_JSClark'!X68+'5C1Y_GEOPrep'!X68+'5C1AI_Harmony'!X68+'5C1AJ_Athlos'!X68+'5C1AG_Collegiate'!X68+'5C1M_GEOMidCity'!X68+'5C1AK_NxtGen'!X68+'5C1AL_RedRiver'!X68+'5C1AM_Williams'!X68+'5C1AN_StLandry'!X68</f>
        <v>0</v>
      </c>
      <c r="Z68" s="216">
        <f>'5C1B_DArbonne'!Y68+'5C1A_Madison'!Y68+'5C1C_IntlHigh'!Y68+'5C3_UnvView'!Z68+'5C1F_LCCharter'!Y68+'5C1E_LFNO'!Y68+'5C1D_NOMMA'!Y68+'5C1AE_NobleMinds'!Y68+'5C1J_JCFAEast'!Y68+'5C1Q_Advantage'!Y68+'5C1AF_JCFA-Laf'!Y68+'5C1W_Willow'!Y68+'5C1Z_LincolnPrep'!Y68+'5C1R_Iberville'!Y68+'5C1N_Delta'!Y68+'5C1S_LCColPrep'!Y68+'5C1T_Northeast'!Y68+'5C1U_AcadianaRen'!Y68+'5C1I_LAKey'!Y68+'5C1V_LafRen'!Y68+'5C1O_Impact'!Y68+'5C2_LAVCA'!Z68+'5C1H_Southwest'!Y68+'5C1G_JSClark'!Y68+'5C1Y_GEOPrep'!Y68+'5C1AI_Harmony'!Y68+'5C1AJ_Athlos'!Y68+'5C1AG_Collegiate'!Y68+'5C1M_GEOMidCity'!Y68+'5C1AK_NxtGen'!Y68+'5C1AL_RedRiver'!Y68+'5C1AM_Williams'!Y68+'5C1AN_StLandry'!Y68</f>
        <v>0</v>
      </c>
      <c r="AA68" s="219">
        <f>'5C1B_DArbonne'!Z68+'5C1A_Madison'!Z68+'5C1C_IntlHigh'!Z68+'5C3_UnvView'!AA68+'5C1F_LCCharter'!Z68+'5C1E_LFNO'!Z68+'5C1D_NOMMA'!Z68+'5C1AE_NobleMinds'!Z68+'5C1J_JCFAEast'!Z68+'5C1Q_Advantage'!Z68+'5C1AF_JCFA-Laf'!Z68+'5C1W_Willow'!Z68+'5C1Z_LincolnPrep'!Z68+'5C1R_Iberville'!Z68+'5C1N_Delta'!Z68+'5C1S_LCColPrep'!Z68+'5C1T_Northeast'!Z68+'5C1U_AcadianaRen'!Z68+'5C1I_LAKey'!Z68+'5C1V_LafRen'!Z68+'5C1O_Impact'!Z68+'5C2_LAVCA'!AA68+'5C1H_Southwest'!Z68+'5C1G_JSClark'!Z68+'5C1Y_GEOPrep'!Z68+'5C1AI_Harmony'!Z68+'5C1AJ_Athlos'!Z68+'5C1AG_Collegiate'!Z68+'5C1M_GEOMidCity'!Z68+'5C1AK_NxtGen'!Z68+'5C1AL_RedRiver'!Z68+'5C1AM_Williams'!Z68+'5C1AN_StLandry'!Z68</f>
        <v>0</v>
      </c>
      <c r="AB68" s="216">
        <f>'5C1B_DArbonne'!AA68+'5C1A_Madison'!AA68+'5C1C_IntlHigh'!AA68+'5C3_UnvView'!AB68+'5C1F_LCCharter'!AA68+'5C1E_LFNO'!AA68+'5C1D_NOMMA'!AA68+'5C1AE_NobleMinds'!AA68+'5C1J_JCFAEast'!AA68+'5C1Q_Advantage'!AA68+'5C1AF_JCFA-Laf'!AA68+'5C1W_Willow'!AA68+'5C1Z_LincolnPrep'!AA68+'5C1R_Iberville'!AA68+'5C1N_Delta'!AA68+'5C1S_LCColPrep'!AA68+'5C1T_Northeast'!AA68+'5C1U_AcadianaRen'!AA68+'5C1I_LAKey'!AA68+'5C1V_LafRen'!AA68+'5C1O_Impact'!AA68+'5C2_LAVCA'!AB68+'5C1H_Southwest'!AA68+'5C1G_JSClark'!AA68+'5C1Y_GEOPrep'!AA68+'5C1AI_Harmony'!AA68+'5C1AJ_Athlos'!AA68+'5C1AG_Collegiate'!AA68+'5C1M_GEOMidCity'!AA68+'5C1AK_NxtGen'!AA68+'5C1AL_RedRiver'!AA68+'5C1AM_Williams'!AA68+'5C1AN_StLandry'!AA68</f>
        <v>0</v>
      </c>
      <c r="AC68" s="216">
        <f>'5C1B_DArbonne'!AB68+'5C1A_Madison'!AB68+'5C1C_IntlHigh'!AB68+'5C3_UnvView'!AC68+'5C1F_LCCharter'!AB68+'5C1E_LFNO'!AB68+'5C1D_NOMMA'!AB68+'5C1AE_NobleMinds'!AB68+'5C1J_JCFAEast'!AB68+'5C1Q_Advantage'!AB68+'5C1AF_JCFA-Laf'!AB68+'5C1W_Willow'!AB68+'5C1Z_LincolnPrep'!AB68+'5C1R_Iberville'!AB68+'5C1N_Delta'!AB68+'5C1S_LCColPrep'!AB68+'5C1T_Northeast'!AB68+'5C1U_AcadianaRen'!AB68+'5C1I_LAKey'!AB68+'5C1V_LafRen'!AB68+'5C1O_Impact'!AB68+'5C2_LAVCA'!AC68+'5C1H_Southwest'!AB68+'5C1G_JSClark'!AB68+'5C1Y_GEOPrep'!AB68+'5C1AI_Harmony'!AB68+'5C1AJ_Athlos'!AB68+'5C1AG_Collegiate'!AB68+'5C1M_GEOMidCity'!AB68+'5C1AK_NxtGen'!AB68+'5C1AL_RedRiver'!AB68+'5C1AM_Williams'!AB68+'5C1AN_StLandry'!AB68</f>
        <v>0</v>
      </c>
      <c r="AD68" s="219">
        <f>'5C1B_DArbonne'!AC68+'5C1A_Madison'!AC68+'5C1C_IntlHigh'!AC68+'5C3_UnvView'!AD68+'5C1F_LCCharter'!AC68+'5C1E_LFNO'!AC68+'5C1D_NOMMA'!AC68+'5C1AE_NobleMinds'!AC68+'5C1J_JCFAEast'!AC68+'5C1Q_Advantage'!AC68+'5C1AF_JCFA-Laf'!AC68+'5C1W_Willow'!AC68+'5C1Z_LincolnPrep'!AC68+'5C1R_Iberville'!AC68+'5C1N_Delta'!AC68+'5C1S_LCColPrep'!AC68+'5C1T_Northeast'!AC68+'5C1U_AcadianaRen'!AC68+'5C1I_LAKey'!AC68+'5C1V_LafRen'!AC68+'5C1O_Impact'!AC68+'5C2_LAVCA'!AD68+'5C1H_Southwest'!AC68+'5C1G_JSClark'!AC68+'5C1Y_GEOPrep'!AC68+'5C1AI_Harmony'!AC68+'5C1AJ_Athlos'!AC68+'5C1AG_Collegiate'!AC68+'5C1M_GEOMidCity'!AC68+'5C1AK_NxtGen'!AC68+'5C1AL_RedRiver'!AC68+'5C1AM_Williams'!AC68+'5C1AN_StLandry'!AC68</f>
        <v>0</v>
      </c>
      <c r="AE68" s="222">
        <f>'5C1B_DArbonne'!AD68+'5C1A_Madison'!AD68+'5C1C_IntlHigh'!AD68+'5C3_UnvView'!AE68+'5C1F_LCCharter'!AD68+'5C1E_LFNO'!AD68+'5C1D_NOMMA'!AD68+'5C1AE_NobleMinds'!AD68+'5C1J_JCFAEast'!AD68+'5C1Q_Advantage'!AD68+'5C1AF_JCFA-Laf'!AD68+'5C1W_Willow'!AD68+'5C1Z_LincolnPrep'!AD68+'5C1R_Iberville'!AD68+'5C1N_Delta'!AD68+'5C1S_LCColPrep'!AD68+'5C1T_Northeast'!AD68+'5C1U_AcadianaRen'!AD68+'5C1I_LAKey'!AD68+'5C1V_LafRen'!AD68+'5C1O_Impact'!AD68+'5C2_LAVCA'!AE68+'5C1H_Southwest'!AD68+'5C1G_JSClark'!AD68+'5C1Y_GEOPrep'!AD68+'5C1AI_Harmony'!AD68+'5C1AJ_Athlos'!AD68+'5C1AG_Collegiate'!AD68+'5C1M_GEOMidCity'!AD68+'5C1AK_NxtGen'!AD68+'5C1AL_RedRiver'!AD68+'5C1AM_Williams'!AD68+'5C1AN_StLandry'!AD68</f>
        <v>0</v>
      </c>
      <c r="AF68" s="223">
        <f>'9_Per Pupil Summary'!N67</f>
        <v>2903</v>
      </c>
      <c r="AG68" s="224">
        <f>'5C1B_DArbonne'!AF68+'5C1A_Madison'!AF68+'5C1C_IntlHigh'!AF68+'5C3_UnvView'!AG68+'5C1F_LCCharter'!AF68+'5C1E_LFNO'!AF68+'5C1D_NOMMA'!AF68+'5C1AE_NobleMinds'!AF68+'5C1J_JCFAEast'!AF68+'5C1Q_Advantage'!AF68+'5C1AF_JCFA-Laf'!AF68+'5C1W_Willow'!AF68+'5C1Z_LincolnPrep'!AF68+'5C1R_Iberville'!AF68+'5C1N_Delta'!AF68+'5C1S_LCColPrep'!AF68+'5C1T_Northeast'!AF68+'5C1U_AcadianaRen'!AF68+'5C1I_LAKey'!AF68+'5C1V_LafRen'!AF68+'5C1O_Impact'!AF68+'5C2_LAVCA'!AG68+'5C1H_Southwest'!AF68+'5C1G_JSClark'!AF68+'5C1Y_GEOPrep'!AF68+'5C1AI_Harmony'!AF68+'5C1AJ_Athlos'!AF68+'5C1AG_Collegiate'!AF68+'5C1M_GEOMidCity'!AF68+'5C1AK_NxtGen'!AF68+'5C1AL_RedRiver'!AF68+'5C1AM_Williams'!AF68+'5C1AN_StLandry'!AF68</f>
        <v>0</v>
      </c>
      <c r="AH68" s="215">
        <f>'5C1B_DArbonne'!AG68+'5C1A_Madison'!AG68+'5C1C_IntlHigh'!AG68+'5C3_UnvView'!AH68+'5C1F_LCCharter'!AG68+'5C1E_LFNO'!AG68+'5C1D_NOMMA'!AG68+'5C1AE_NobleMinds'!AG68+'5C1J_JCFAEast'!AG68+'5C1Q_Advantage'!AG68+'5C1AF_JCFA-Laf'!AG68+'5C1W_Willow'!AG68+'5C1Z_LincolnPrep'!AG68+'5C1R_Iberville'!AG68+'5C1N_Delta'!AG68+'5C1S_LCColPrep'!AG68+'5C1T_Northeast'!AG68+'5C1U_AcadianaRen'!AG68+'5C1I_LAKey'!AG68+'5C1V_LafRen'!AG68+'5C1O_Impact'!AG68+'5C2_LAVCA'!AH68+'5C1H_Southwest'!AG68+'5C1G_JSClark'!AG68+'5C1Y_GEOPrep'!AG68+'5C1AI_Harmony'!AG68+'5C1AJ_Athlos'!AG68+'5C1AG_Collegiate'!AG68+'5C1M_GEOMidCity'!AG68+'5C1AK_NxtGen'!AG68+'5C1AL_RedRiver'!AG68+'5C1AM_Williams'!AG68+'5C1AN_StLandry'!AG68</f>
        <v>0</v>
      </c>
      <c r="AI68" s="223">
        <f>'5C1B_DArbonne'!AH68+'5C1A_Madison'!AH68+'5C1C_IntlHigh'!AH68+'5C3_UnvView'!AI68+'5C1F_LCCharter'!AH68+'5C1E_LFNO'!AH68+'5C1D_NOMMA'!AH68+'5C1AE_NobleMinds'!AH68+'5C1J_JCFAEast'!AH68+'5C1Q_Advantage'!AH68+'5C1AF_JCFA-Laf'!AH68+'5C1W_Willow'!AH68+'5C1Z_LincolnPrep'!AH68+'5C1R_Iberville'!AH68+'5C1N_Delta'!AH68+'5C1S_LCColPrep'!AH68+'5C1T_Northeast'!AH68+'5C1U_AcadianaRen'!AH68+'5C1I_LAKey'!AH68+'5C1V_LafRen'!AH68+'5C1O_Impact'!AH68+'5C2_LAVCA'!AI68+'5C1H_Southwest'!AH68+'5C1G_JSClark'!AH68+'5C1Y_GEOPrep'!AH68+'5C1AI_Harmony'!AH68+'5C1AJ_Athlos'!AH68+'5C1AG_Collegiate'!AH68+'5C1M_GEOMidCity'!AH68+'5C1AK_NxtGen'!AH68+'5C1AL_RedRiver'!AH68+'5C1AM_Williams'!AH68+'5C1AN_StLandry'!AH68</f>
        <v>0</v>
      </c>
      <c r="AJ68" s="215">
        <f>'5C1B_DArbonne'!AI68+'5C1A_Madison'!AI68+'5C1C_IntlHigh'!AI68+'5C3_UnvView'!AJ68+'5C1F_LCCharter'!AI68+'5C1E_LFNO'!AI68+'5C1D_NOMMA'!AI68+'5C1AE_NobleMinds'!AI68+'5C1J_JCFAEast'!AI68+'5C1Q_Advantage'!AI68+'5C1AF_JCFA-Laf'!AI68+'5C1W_Willow'!AI68+'5C1Z_LincolnPrep'!AI68+'5C1R_Iberville'!AI68+'5C1N_Delta'!AI68+'5C1S_LCColPrep'!AI68+'5C1T_Northeast'!AI68+'5C1U_AcadianaRen'!AI68+'5C1I_LAKey'!AI68+'5C1V_LafRen'!AI68+'5C1O_Impact'!AI68+'5C2_LAVCA'!AJ68+'5C1H_Southwest'!AI68+'5C1G_JSClark'!AI68+'5C1Y_GEOPrep'!AI68+'5C1AI_Harmony'!AI68+'5C1AJ_Athlos'!AI68+'5C1AG_Collegiate'!AI68+'5C1M_GEOMidCity'!AI68+'5C1AK_NxtGen'!AI68+'5C1AL_RedRiver'!AI68+'5C1AM_Williams'!AI68+'5C1AN_StLandry'!AI68</f>
        <v>0</v>
      </c>
      <c r="AK68" s="225">
        <f>'5C1B_DArbonne'!AJ68+'5C1A_Madison'!AJ68+'5C1C_IntlHigh'!AJ68+'5C3_UnvView'!AK68+'5C1F_LCCharter'!AJ68+'5C1E_LFNO'!AJ68+'5C1D_NOMMA'!AJ68+'5C1AE_NobleMinds'!AJ68+'5C1J_JCFAEast'!AJ68+'5C1Q_Advantage'!AJ68+'5C1AF_JCFA-Laf'!AJ68+'5C1W_Willow'!AJ68+'5C1Z_LincolnPrep'!AJ68+'5C1R_Iberville'!AJ68+'5C1N_Delta'!AJ68+'5C1S_LCColPrep'!AJ68+'5C1T_Northeast'!AJ68+'5C1U_AcadianaRen'!AJ68+'5C1I_LAKey'!AJ68+'5C1V_LafRen'!AJ68+'5C1O_Impact'!AJ68+'5C2_LAVCA'!AK68+'5C1H_Southwest'!AJ68+'5C1G_JSClark'!AJ68+'5C1Y_GEOPrep'!AJ68+'5C1AI_Harmony'!AJ68+'5C1AJ_Athlos'!AJ68+'5C1AG_Collegiate'!AJ68+'5C1M_GEOMidCity'!AJ68+'5C1AK_NxtGen'!AJ68+'5C1AL_RedRiver'!AJ68+'5C1AM_Williams'!AJ68+'5C1AN_StLandry'!AJ68</f>
        <v>0</v>
      </c>
      <c r="AL68" s="226">
        <f>'5C1B_DArbonne'!AK68+'5C1A_Madison'!AK68+'5C1C_IntlHigh'!AK68+'5C3_UnvView'!AL68+'5C1F_LCCharter'!AK68+'5C1E_LFNO'!AK68+'5C1D_NOMMA'!AK68+'5C1AE_NobleMinds'!AK68+'5C1J_JCFAEast'!AK68+'5C1Q_Advantage'!AK68+'5C1AF_JCFA-Laf'!AK68+'5C1W_Willow'!AK68+'5C1Z_LincolnPrep'!AK68+'5C1R_Iberville'!AK68+'5C1N_Delta'!AK68+'5C1S_LCColPrep'!AK68+'5C1T_Northeast'!AK68+'5C1U_AcadianaRen'!AK68+'5C1I_LAKey'!AK68+'5C1V_LafRen'!AK68+'5C1O_Impact'!AK68+'5C2_LAVCA'!AL68+'5C1H_Southwest'!AK68+'5C1G_JSClark'!AK68+'5C1Y_GEOPrep'!AK68+'5C1AI_Harmony'!AK68+'5C1AJ_Athlos'!AK68+'5C1AG_Collegiate'!AK68+'5C1M_GEOMidCity'!AK68+'5C1AK_NxtGen'!AK68+'5C1AL_RedRiver'!AK68+'5C1AM_Williams'!AK68+'5C1AN_StLandry'!AK68</f>
        <v>0</v>
      </c>
      <c r="AM68" s="224">
        <f>'5C1B_DArbonne'!AL68+'5C1A_Madison'!AL68+'5C1C_IntlHigh'!AL68+'5C3_UnvView'!AM68+'5C1F_LCCharter'!AL68+'5C1E_LFNO'!AL68+'5C1D_NOMMA'!AL68+'5C1AE_NobleMinds'!AL68+'5C1J_JCFAEast'!AL68+'5C1Q_Advantage'!AL68+'5C1AF_JCFA-Laf'!AL68+'5C1W_Willow'!AL68+'5C1Z_LincolnPrep'!AL68+'5C1R_Iberville'!AL68+'5C1N_Delta'!AL68+'5C1S_LCColPrep'!AL68+'5C1T_Northeast'!AL68+'5C1U_AcadianaRen'!AL68+'5C1I_LAKey'!AL68+'5C1V_LafRen'!AL68+'5C1O_Impact'!AL68+'5C2_LAVCA'!AM68+'5C1H_Southwest'!AL68+'5C1G_JSClark'!AL68+'5C1Y_GEOPrep'!AL68+'5C1AI_Harmony'!AL68+'5C1AJ_Athlos'!AL68+'5C1AG_Collegiate'!AL68+'5C1M_GEOMidCity'!AL68+'5C1AK_NxtGen'!AL68+'5C1AL_RedRiver'!AL68+'5C1AM_Williams'!AL68+'5C1AN_StLandry'!AL68</f>
        <v>41803</v>
      </c>
      <c r="AN68" s="227">
        <f>'5C1B_DArbonne'!AM68+'5C1A_Madison'!AM68+'5C1C_IntlHigh'!AM68+'5C3_UnvView'!AN68+'5C1F_LCCharter'!AM68+'5C1E_LFNO'!AM68+'5C1D_NOMMA'!AM68+'5C1AE_NobleMinds'!AM68+'5C1J_JCFAEast'!AM68+'5C1Q_Advantage'!AM68+'5C1AF_JCFA-Laf'!AM68+'5C1W_Willow'!AM68+'5C1Z_LincolnPrep'!AM68+'5C1R_Iberville'!AM68+'5C1N_Delta'!AM68+'5C1S_LCColPrep'!AM68+'5C1T_Northeast'!AM68+'5C1U_AcadianaRen'!AM68+'5C1I_LAKey'!AM68+'5C1V_LafRen'!AM68+'5C1O_Impact'!AM68+'5C2_LAVCA'!AN68+'5C1H_Southwest'!AM68+'5C1G_JSClark'!AM68+'5C1Y_GEOPrep'!AM68+'5C1AI_Harmony'!AM68+'5C1AJ_Athlos'!AM68+'5C1AG_Collegiate'!AM68+'5C1M_GEOMidCity'!AM68+'5C1AK_NxtGen'!AM68+'5C1AL_RedRiver'!AM68+'5C1AM_Williams'!AM68+'5C1AN_StLandry'!AM68</f>
        <v>-105</v>
      </c>
      <c r="AO68" s="224">
        <f>'5C1B_DArbonne'!AN68+'5C1A_Madison'!AN68+'5C1C_IntlHigh'!AN68+'5C3_UnvView'!AO68+'5C1F_LCCharter'!AN68+'5C1E_LFNO'!AN68+'5C1D_NOMMA'!AN68+'5C1AE_NobleMinds'!AN68+'5C1J_JCFAEast'!AN68+'5C1Q_Advantage'!AN68+'5C1AF_JCFA-Laf'!AN68+'5C1W_Willow'!AN68+'5C1Z_LincolnPrep'!AN68+'5C1R_Iberville'!AN68+'5C1N_Delta'!AN68+'5C1S_LCColPrep'!AN68+'5C1T_Northeast'!AN68+'5C1U_AcadianaRen'!AN68+'5C1I_LAKey'!AN68+'5C1V_LafRen'!AN68+'5C1O_Impact'!AN68+'5C2_LAVCA'!AO68+'5C1H_Southwest'!AN68+'5C1G_JSClark'!AN68+'5C1Y_GEOPrep'!AN68+'5C1AI_Harmony'!AN68+'5C1AJ_Athlos'!AN68+'5C1AG_Collegiate'!AN68+'5C1M_GEOMidCity'!AN68+'5C1AK_NxtGen'!AN68+'5C1AL_RedRiver'!AN68+'5C1AM_Williams'!AN68+'5C1AN_StLandry'!AN68</f>
        <v>0</v>
      </c>
      <c r="AP68" s="225">
        <f>'5C1B_DArbonne'!AO68+'5C1A_Madison'!AO68+'5C1C_IntlHigh'!AO68+'5C3_UnvView'!AP68+'5C1F_LCCharter'!AO68+'5C1E_LFNO'!AO68+'5C1D_NOMMA'!AO68+'5C1AE_NobleMinds'!AO68+'5C1J_JCFAEast'!AO68+'5C1Q_Advantage'!AO68+'5C1AF_JCFA-Laf'!AO68+'5C1W_Willow'!AO68+'5C1Z_LincolnPrep'!AO68+'5C1R_Iberville'!AO68+'5C1N_Delta'!AO68+'5C1S_LCColPrep'!AO68+'5C1T_Northeast'!AO68+'5C1U_AcadianaRen'!AO68+'5C1I_LAKey'!AO68+'5C1V_LafRen'!AO68+'5C1O_Impact'!AO68+'5C2_LAVCA'!AP68+'5C1H_Southwest'!AO68+'5C1G_JSClark'!AO68+'5C1Y_GEOPrep'!AO68+'5C1AI_Harmony'!AO68+'5C1AJ_Athlos'!AO68+'5C1AG_Collegiate'!AO68+'5C1M_GEOMidCity'!AO68+'5C1AK_NxtGen'!AO68+'5C1AL_RedRiver'!AO68+'5C1AM_Williams'!AO68+'5C1AN_StLandry'!AO68</f>
        <v>-1041</v>
      </c>
      <c r="AQ68" s="224">
        <f>'5C1B_DArbonne'!AP68+'5C1A_Madison'!AP68+'5C1C_IntlHigh'!AP68+'5C3_UnvView'!AQ68+'5C1F_LCCharter'!AP68+'5C1E_LFNO'!AP68+'5C1D_NOMMA'!AP68+'5C1AE_NobleMinds'!AP68+'5C1J_JCFAEast'!AP68+'5C1Q_Advantage'!AP68+'5C1AF_JCFA-Laf'!AP68+'5C1W_Willow'!AP68+'5C1Z_LincolnPrep'!AP68+'5C1R_Iberville'!AP68+'5C1N_Delta'!AP68+'5C1S_LCColPrep'!AP68+'5C1T_Northeast'!AP68+'5C1U_AcadianaRen'!AP68+'5C1I_LAKey'!AP68+'5C1V_LafRen'!AP68+'5C1O_Impact'!AP68+'5C2_LAVCA'!AQ68+'5C1H_Southwest'!AP68+'5C1G_JSClark'!AP68+'5C1Y_GEOPrep'!AP68+'5C1AI_Harmony'!AP68+'5C1AJ_Athlos'!AP68+'5C1AG_Collegiate'!AP68+'5C1M_GEOMidCity'!AP68+'5C1AK_NxtGen'!AP68+'5C1AL_RedRiver'!AP68+'5C1AM_Williams'!AP68+'5C1AN_StLandry'!AP68</f>
        <v>40657</v>
      </c>
      <c r="AR68" s="225">
        <f>'5C1B_DArbonne'!AQ68+'5C1A_Madison'!AQ68+'5C1C_IntlHigh'!AQ68+'5C3_UnvView'!AR68+'5C1F_LCCharter'!AQ68+'5C1E_LFNO'!AQ68+'5C1D_NOMMA'!AQ68+'5C1AE_NobleMinds'!AQ68+'5C1J_JCFAEast'!AQ68+'5C1Q_Advantage'!AQ68+'5C1AF_JCFA-Laf'!AQ68+'5C1W_Willow'!AQ68+'5C1Z_LincolnPrep'!AQ68+'5C1R_Iberville'!AQ68+'5C1N_Delta'!AQ68+'5C1S_LCColPrep'!AQ68+'5C1T_Northeast'!AQ68+'5C1U_AcadianaRen'!AQ68+'5C1I_LAKey'!AQ68+'5C1V_LafRen'!AQ68+'5C1O_Impact'!AQ68+'5C2_LAVCA'!AR68+'5C1H_Southwest'!AQ68+'5C1G_JSClark'!AQ68+'5C1Y_GEOPrep'!AQ68+'5C1AI_Harmony'!AQ68+'5C1AJ_Athlos'!AQ68+'5C1AG_Collegiate'!AQ68+'5C1M_GEOMidCity'!AQ68+'5C1AK_NxtGen'!AQ68+'5C1AL_RedRiver'!AQ68+'5C1AM_Williams'!AQ68+'5C1AN_StLandry'!AQ68</f>
        <v>0</v>
      </c>
      <c r="AS68" s="225">
        <f>'5C1B_DArbonne'!AR68+'5C1A_Madison'!AR68+'5C1C_IntlHigh'!AR68+'5C3_UnvView'!AS68+'5C1F_LCCharter'!AR68+'5C1E_LFNO'!AR68+'5C1D_NOMMA'!AR68+'5C1AE_NobleMinds'!AR68+'5C1J_JCFAEast'!AR68+'5C1Q_Advantage'!AR68+'5C1AF_JCFA-Laf'!AR68+'5C1W_Willow'!AR68+'5C1Z_LincolnPrep'!AR68+'5C1R_Iberville'!AR68+'5C1N_Delta'!AR68+'5C1S_LCColPrep'!AR68+'5C1T_Northeast'!AR68+'5C1U_AcadianaRen'!AR68+'5C1I_LAKey'!AR68+'5C1V_LafRen'!AR68+'5C1O_Impact'!AR68+'5C2_LAVCA'!AS68+'5C1H_Southwest'!AR68+'5C1G_JSClark'!AR68+'5C1Y_GEOPrep'!AR68+'5C1AI_Harmony'!AR68+'5C1AJ_Athlos'!AR68+'5C1AG_Collegiate'!AR68+'5C1M_GEOMidCity'!AR68+'5C1AK_NxtGen'!AR68+'5C1AL_RedRiver'!AR68+'5C1AM_Williams'!AR68+'5C1AN_StLandry'!AR68</f>
        <v>0</v>
      </c>
      <c r="AT68" s="224">
        <f>'5C1B_DArbonne'!AS68+'5C1A_Madison'!AS68+'5C1C_IntlHigh'!AS68+'5C3_UnvView'!AT68+'5C1F_LCCharter'!AS68+'5C1E_LFNO'!AS68+'5C1D_NOMMA'!AS68+'5C1AE_NobleMinds'!AS68+'5C1J_JCFAEast'!AS68+'5C1Q_Advantage'!AS68+'5C1AF_JCFA-Laf'!AS68+'5C1W_Willow'!AS68+'5C1Z_LincolnPrep'!AS68+'5C1R_Iberville'!AS68+'5C1N_Delta'!AS68+'5C1S_LCColPrep'!AS68+'5C1T_Northeast'!AS68+'5C1U_AcadianaRen'!AS68+'5C1I_LAKey'!AS68+'5C1V_LafRen'!AS68+'5C1O_Impact'!AS68+'5C2_LAVCA'!AT68+'5C1H_Southwest'!AS68+'5C1G_JSClark'!AS68+'5C1Y_GEOPrep'!AS68+'5C1AI_Harmony'!AS68+'5C1AJ_Athlos'!AS68+'5C1AG_Collegiate'!AS68+'5C1M_GEOMidCity'!AS68+'5C1AK_NxtGen'!AS68+'5C1AL_RedRiver'!AS68+'5C1AM_Williams'!AS68+'5C1AN_StLandry'!AS68</f>
        <v>3141</v>
      </c>
      <c r="AU68" s="802">
        <f t="shared" si="2"/>
        <v>40657</v>
      </c>
      <c r="AV68" s="803">
        <f t="shared" si="3"/>
        <v>3141</v>
      </c>
      <c r="AW68" s="217">
        <f>'5C1B_DArbonne'!AV68+'5C1A_Madison'!AV68+'5C1C_IntlHigh'!AV68+'5C3_UnvView'!AW68+'5C1F_LCCharter'!AV68+'5C1E_LFNO'!AV68+'5C1D_NOMMA'!AV68+'5C1AE_NobleMinds'!AV68+'5C1J_JCFAEast'!AV68+'5C1Q_Advantage'!AV68+'5C1AF_JCFA-Laf'!AV68+'5C1W_Willow'!AV68+'5C1Z_LincolnPrep'!AV68+'5C1R_Iberville'!AV68+'5C1N_Delta'!AV68+'5C1S_LCColPrep'!AV68+'5C1T_Northeast'!AV68+'5C1U_AcadianaRen'!AV68+'5C1I_LAKey'!AV68+'5C1V_LafRen'!AV68+'5C1O_Impact'!AV68+'5C2_LAVCA'!AW68+'5C1H_Southwest'!AV68+'5C1G_JSClark'!AV68+'5C1Y_GEOPrep'!AV68+'5C1AI_Harmony'!AV68+'5C1AJ_Athlos'!AV68+'5C1AG_Collegiate'!AV68+'5C1M_GEOMidCity'!AV68+'5C1AK_NxtGen'!AV68+'5C1AL_RedRiver'!AV68+'5C1AM_Williams'!AV68+'5C1AN_StLandry'!AV68</f>
        <v>105</v>
      </c>
      <c r="AX68" s="217"/>
      <c r="AY68" s="217">
        <f t="shared" si="4"/>
        <v>105</v>
      </c>
    </row>
    <row r="69" spans="1:51" ht="16.149999999999999" customHeight="1" x14ac:dyDescent="0.2">
      <c r="A69" s="421">
        <v>63</v>
      </c>
      <c r="B69" s="214" t="s">
        <v>66</v>
      </c>
      <c r="C69" s="215">
        <f>'5C1B_DArbonne'!C69+'5C1A_Madison'!C69+'5C1C_IntlHigh'!C69+'5C3_UnvView'!C69+'5C1F_LCCharter'!C69+'5C1E_LFNO'!C69+'5C1D_NOMMA'!C69+'5C1AE_NobleMinds'!C69+'5C1J_JCFAEast'!C69+'5C1Q_Advantage'!C69+'5C1AF_JCFA-Laf'!C69+'5C1W_Willow'!C69+'5C1Z_LincolnPrep'!C69+'5C1R_Iberville'!C69+'5C1N_Delta'!C69+'5C1S_LCColPrep'!C69+'5C1T_Northeast'!C69+'5C1U_AcadianaRen'!C69+'5C1I_LAKey'!C69+'5C1V_LafRen'!C69+'5C1O_Impact'!C69+'5C2_LAVCA'!C69+'5C1H_Southwest'!C69+'5C1G_JSClark'!C69+'5C1Y_GEOPrep'!C69+'5C1AI_Harmony'!C69+'5C1AJ_Athlos'!C69+'5C1AG_Collegiate'!C69+'5C1M_GEOMidCity'!C69+'5C1AK_NxtGen'!C69+'5C1AL_RedRiver'!C69+'5C1AM_Williams'!C69+'5C1AN_StLandry'!C69</f>
        <v>0</v>
      </c>
      <c r="D69" s="216">
        <f>'9_Per Pupil Summary'!H68</f>
        <v>3010.8059747957059</v>
      </c>
      <c r="E69" s="217">
        <f>'5C1B_DArbonne'!E69+'5C1A_Madison'!E69+'5C1C_IntlHigh'!E69+'5C3_UnvView'!E69+'5C1F_LCCharter'!E69+'5C1E_LFNO'!E69+'5C1D_NOMMA'!E69+'5C1AE_NobleMinds'!E69+'5C1J_JCFAEast'!E69+'5C1Q_Advantage'!E69+'5C1AF_JCFA-Laf'!E69+'5C1W_Willow'!E69+'5C1Z_LincolnPrep'!E69+'5C1R_Iberville'!E69+'5C1N_Delta'!E69+'5C1S_LCColPrep'!E69+'5C1T_Northeast'!E69+'5C1U_AcadianaRen'!E69+'5C1I_LAKey'!E69+'5C1V_LafRen'!E69+'5C1O_Impact'!E69+'5C2_LAVCA'!E69+'5C1H_Southwest'!E69+'5C1G_JSClark'!E69+'5C1Y_GEOPrep'!E69+'5C1AI_Harmony'!E69+'5C1AJ_Athlos'!E69+'5C1AG_Collegiate'!E69+'5C1M_GEOMidCity'!E69+'5C1AK_NxtGen'!E69+'5C1AL_RedRiver'!E69+'5C1AM_Williams'!E69+'5C1AN_StLandry'!E69</f>
        <v>0</v>
      </c>
      <c r="F69" s="218">
        <f>'5C1B_DArbonne'!F69+'5C1A_Madison'!F69+'5C1C_IntlHigh'!F69+'5C3_UnvView'!F69+'5C1F_LCCharter'!F69+'5C1E_LFNO'!F69+'5C1D_NOMMA'!F69+'5C1AE_NobleMinds'!F69+'5C1J_JCFAEast'!F69+'5C1Q_Advantage'!F69+'5C1AF_JCFA-Laf'!F69+'5C1W_Willow'!F69+'5C1Z_LincolnPrep'!F69+'5C1R_Iberville'!F69+'5C1N_Delta'!F69+'5C1S_LCColPrep'!F69+'5C1T_Northeast'!F69+'5C1U_AcadianaRen'!F69+'5C1I_LAKey'!F69+'5C1V_LafRen'!F69+'5C1O_Impact'!F69+'5C2_LAVCA'!F69+'5C1H_Southwest'!F69+'5C1G_JSClark'!F69+'5C1Y_GEOPrep'!F69+'5C1AI_Harmony'!F69+'5C1AJ_Athlos'!F69+'5C1AG_Collegiate'!F69+'5C1M_GEOMidCity'!F69+'5C1AK_NxtGen'!F69+'5C1AL_RedRiver'!F69+'5C1AM_Williams'!F69+'5C1AN_StLandry'!F69</f>
        <v>0</v>
      </c>
      <c r="G69" s="216">
        <f>'9_Per Pupil Summary'!I68</f>
        <v>386.38146515587704</v>
      </c>
      <c r="H69" s="217">
        <f>'5C1B_DArbonne'!H69+'5C1A_Madison'!H69+'5C1C_IntlHigh'!H69+'5C3_UnvView'!H69+'5C1F_LCCharter'!H69+'5C1E_LFNO'!H69+'5C1D_NOMMA'!H69+'5C1AE_NobleMinds'!H69+'5C1J_JCFAEast'!H69+'5C1Q_Advantage'!H69+'5C1AF_JCFA-Laf'!H69+'5C1W_Willow'!H69+'5C1Z_LincolnPrep'!H69+'5C1R_Iberville'!H69+'5C1N_Delta'!H69+'5C1S_LCColPrep'!H69+'5C1T_Northeast'!H69+'5C1U_AcadianaRen'!H69+'5C1I_LAKey'!H69+'5C1V_LafRen'!H69+'5C1O_Impact'!H69+'5C2_LAVCA'!H69+'5C1H_Southwest'!H69+'5C1G_JSClark'!H69+'5C1Y_GEOPrep'!H69+'5C1AI_Harmony'!H69+'5C1AJ_Athlos'!H69+'5C1AG_Collegiate'!H69+'5C1M_GEOMidCity'!H69+'5C1AK_NxtGen'!H69+'5C1AL_RedRiver'!H69+'5C1AM_Williams'!H69+'5C1AN_StLandry'!H69</f>
        <v>0</v>
      </c>
      <c r="I69" s="218">
        <f>'5C1B_DArbonne'!I69+'5C1A_Madison'!I69+'5C1C_IntlHigh'!I69+'5C3_UnvView'!I69+'5C1F_LCCharter'!I69+'5C1E_LFNO'!I69+'5C1D_NOMMA'!I69+'5C1AE_NobleMinds'!I69+'5C1J_JCFAEast'!I69+'5C1Q_Advantage'!I69+'5C1AF_JCFA-Laf'!I69+'5C1W_Willow'!I69+'5C1Z_LincolnPrep'!I69+'5C1R_Iberville'!I69+'5C1N_Delta'!I69+'5C1S_LCColPrep'!I69+'5C1T_Northeast'!I69+'5C1U_AcadianaRen'!I69+'5C1I_LAKey'!I69+'5C1V_LafRen'!I69+'5C1O_Impact'!I69+'5C2_LAVCA'!I69+'5C1H_Southwest'!I69+'5C1G_JSClark'!I69+'5C1Y_GEOPrep'!I69+'5C1AI_Harmony'!I69+'5C1AJ_Athlos'!I69+'5C1AG_Collegiate'!I69+'5C1M_GEOMidCity'!I69+'5C1AK_NxtGen'!I69+'5C1AL_RedRiver'!I69+'5C1AM_Williams'!I69+'5C1AN_StLandry'!I69</f>
        <v>0</v>
      </c>
      <c r="J69" s="216">
        <f>'9_Per Pupil Summary'!J68</f>
        <v>105.37676322433009</v>
      </c>
      <c r="K69" s="217">
        <f>'5C1B_DArbonne'!K69+'5C1A_Madison'!K69+'5C1C_IntlHigh'!K69+'5C3_UnvView'!K69+'5C1F_LCCharter'!K69+'5C1E_LFNO'!K69+'5C1D_NOMMA'!K69+'5C1AE_NobleMinds'!K69+'5C1J_JCFAEast'!K69+'5C1Q_Advantage'!K69+'5C1AF_JCFA-Laf'!K69+'5C1W_Willow'!K69+'5C1Z_LincolnPrep'!K69+'5C1R_Iberville'!K69+'5C1N_Delta'!K69+'5C1S_LCColPrep'!K69+'5C1T_Northeast'!K69+'5C1U_AcadianaRen'!K69+'5C1I_LAKey'!K69+'5C1V_LafRen'!K69+'5C1O_Impact'!K69+'5C2_LAVCA'!K69+'5C1H_Southwest'!K69+'5C1G_JSClark'!K69+'5C1Y_GEOPrep'!K69+'5C1AI_Harmony'!K69+'5C1AJ_Athlos'!K69+'5C1AG_Collegiate'!K69+'5C1M_GEOMidCity'!K69+'5C1AK_NxtGen'!K69+'5C1AL_RedRiver'!K69+'5C1AM_Williams'!K69+'5C1AN_StLandry'!K69</f>
        <v>0</v>
      </c>
      <c r="L69" s="218">
        <f>'5C1B_DArbonne'!L69+'5C1A_Madison'!L69+'5C1C_IntlHigh'!L69+'5C3_UnvView'!L69+'5C1F_LCCharter'!L69+'5C1E_LFNO'!L69+'5C1D_NOMMA'!L69+'5C1AE_NobleMinds'!L69+'5C1J_JCFAEast'!L69+'5C1Q_Advantage'!L69+'5C1AF_JCFA-Laf'!L69+'5C1W_Willow'!L69+'5C1Z_LincolnPrep'!L69+'5C1R_Iberville'!L69+'5C1N_Delta'!L69+'5C1S_LCColPrep'!L69+'5C1T_Northeast'!L69+'5C1U_AcadianaRen'!L69+'5C1I_LAKey'!L69+'5C1V_LafRen'!L69+'5C1O_Impact'!L69+'5C2_LAVCA'!L69+'5C1H_Southwest'!L69+'5C1G_JSClark'!L69+'5C1Y_GEOPrep'!L69+'5C1AI_Harmony'!L69+'5C1AJ_Athlos'!L69+'5C1AG_Collegiate'!L69+'5C1M_GEOMidCity'!L69+'5C1AK_NxtGen'!L69+'5C1AL_RedRiver'!L69+'5C1AM_Williams'!L69+'5C1AN_StLandry'!L69</f>
        <v>0</v>
      </c>
      <c r="M69" s="216">
        <f>'9_Per Pupil Summary'!K68</f>
        <v>2634.4190806082524</v>
      </c>
      <c r="N69" s="217">
        <f>'5C1B_DArbonne'!N69+'5C1A_Madison'!N69+'5C1C_IntlHigh'!N69+'5C3_UnvView'!N69+'5C1F_LCCharter'!N69+'5C1E_LFNO'!N69+'5C1D_NOMMA'!N69+'5C1AE_NobleMinds'!N69+'5C1J_JCFAEast'!N69+'5C1Q_Advantage'!N69+'5C1AF_JCFA-Laf'!N69+'5C1W_Willow'!N69+'5C1Z_LincolnPrep'!N69+'5C1R_Iberville'!N69+'5C1N_Delta'!N69+'5C1S_LCColPrep'!N69+'5C1T_Northeast'!N69+'5C1U_AcadianaRen'!N69+'5C1I_LAKey'!N69+'5C1V_LafRen'!N69+'5C1O_Impact'!N69+'5C2_LAVCA'!N69+'5C1H_Southwest'!N69+'5C1G_JSClark'!N69+'5C1Y_GEOPrep'!N69+'5C1AI_Harmony'!N69+'5C1AJ_Athlos'!N69+'5C1AG_Collegiate'!N69+'5C1M_GEOMidCity'!N69+'5C1AK_NxtGen'!N69+'5C1AL_RedRiver'!N69+'5C1AM_Williams'!N69+'5C1AN_StLandry'!N69</f>
        <v>0</v>
      </c>
      <c r="O69" s="218">
        <f>'5C1B_DArbonne'!O69+'5C1A_Madison'!O69+'5C1C_IntlHigh'!O69+'5C3_UnvView'!O69+'5C1F_LCCharter'!O69+'5C1E_LFNO'!O69+'5C1D_NOMMA'!O69+'5C1AE_NobleMinds'!O69+'5C1J_JCFAEast'!O69+'5C1Q_Advantage'!O69+'5C1AF_JCFA-Laf'!O69+'5C1W_Willow'!O69+'5C1Z_LincolnPrep'!O69+'5C1R_Iberville'!O69+'5C1N_Delta'!O69+'5C1S_LCColPrep'!O69+'5C1T_Northeast'!O69+'5C1U_AcadianaRen'!O69+'5C1I_LAKey'!O69+'5C1V_LafRen'!O69+'5C1O_Impact'!O69+'5C2_LAVCA'!O69+'5C1H_Southwest'!O69+'5C1G_JSClark'!O69+'5C1Y_GEOPrep'!O69+'5C1AI_Harmony'!O69+'5C1AJ_Athlos'!O69+'5C1AG_Collegiate'!O69+'5C1M_GEOMidCity'!O69+'5C1AK_NxtGen'!O69+'5C1AL_RedRiver'!O69+'5C1AM_Williams'!O69+'5C1AN_StLandry'!O69</f>
        <v>0</v>
      </c>
      <c r="P69" s="216">
        <f>'9_Per Pupil Summary'!L68</f>
        <v>1053.7676322433008</v>
      </c>
      <c r="Q69" s="217">
        <f>'5C1B_DArbonne'!Q69+'5C1A_Madison'!Q69+'5C1C_IntlHigh'!Q69+'5C3_UnvView'!Q69+'5C1F_LCCharter'!Q69+'5C1E_LFNO'!Q69+'5C1D_NOMMA'!Q69+'5C1AE_NobleMinds'!Q69+'5C1J_JCFAEast'!Q69+'5C1Q_Advantage'!Q69+'5C1AF_JCFA-Laf'!Q69+'5C1W_Willow'!Q69+'5C1Z_LincolnPrep'!Q69+'5C1R_Iberville'!Q69+'5C1N_Delta'!Q69+'5C1S_LCColPrep'!Q69+'5C1T_Northeast'!Q69+'5C1U_AcadianaRen'!Q69+'5C1I_LAKey'!Q69+'5C1V_LafRen'!Q69+'5C1O_Impact'!Q69+'5C2_LAVCA'!Q69+'5C1H_Southwest'!Q69+'5C1G_JSClark'!Q69+'5C1Y_GEOPrep'!Q69+'5C1AI_Harmony'!Q69+'5C1AJ_Athlos'!Q69+'5C1AG_Collegiate'!Q69+'5C1M_GEOMidCity'!Q69+'5C1AK_NxtGen'!Q69+'5C1AL_RedRiver'!Q69+'5C1AM_Williams'!Q69+'5C1AN_StLandry'!Q69</f>
        <v>0</v>
      </c>
      <c r="R69" s="219">
        <f>'5C1B_DArbonne'!R69+'5C1A_Madison'!R69+'5C1C_IntlHigh'!R69+'5C3_UnvView'!R69+'5C1F_LCCharter'!R69+'5C1E_LFNO'!R69+'5C1D_NOMMA'!R69+'5C1AE_NobleMinds'!R69+'5C1J_JCFAEast'!R69+'5C1Q_Advantage'!R69+'5C1AF_JCFA-Laf'!R69+'5C1W_Willow'!R69+'5C1Z_LincolnPrep'!R69+'5C1R_Iberville'!R69+'5C1N_Delta'!R69+'5C1S_LCColPrep'!R69+'5C1T_Northeast'!R69+'5C1U_AcadianaRen'!R69+'5C1I_LAKey'!R69+'5C1V_LafRen'!R69+'5C1O_Impact'!R69+'5C2_LAVCA'!R69+'5C1H_Southwest'!R69+'5C1G_JSClark'!R69+'5C1Y_GEOPrep'!R69+'5C1AI_Harmony'!R69+'5C1AJ_Athlos'!R69+'5C1AG_Collegiate'!R69+'5C1M_GEOMidCity'!R69+'5C1AK_NxtGen'!R69+'5C1AL_RedRiver'!R69+'5C1AM_Williams'!R69+'5C1AN_StLandry'!R69</f>
        <v>68686</v>
      </c>
      <c r="S69" s="884">
        <f>'5C3_UnvView'!S69+'5C2_LAVCA'!S69</f>
        <v>6292</v>
      </c>
      <c r="T69" s="216">
        <f>'5C1B_DArbonne'!S69+'5C1A_Madison'!S69+'5C1C_IntlHigh'!S69+'5C3_UnvView'!T69+'5C1F_LCCharter'!S69+'5C1E_LFNO'!S69+'5C1D_NOMMA'!S69+'5C1AE_NobleMinds'!S69+'5C1J_JCFAEast'!S69+'5C1Q_Advantage'!S69+'5C1AF_JCFA-Laf'!S69+'5C1W_Willow'!S69+'5C1Z_LincolnPrep'!S69+'5C1R_Iberville'!S69+'5C1N_Delta'!S69+'5C1S_LCColPrep'!S69+'5C1T_Northeast'!S69+'5C1U_AcadianaRen'!S69+'5C1I_LAKey'!S69+'5C1V_LafRen'!S69+'5C1O_Impact'!S69+'5C2_LAVCA'!T69+'5C1H_Southwest'!S69+'5C1G_JSClark'!S69+'5C1Y_GEOPrep'!S69+'5C1AI_Harmony'!S69+'5C1AJ_Athlos'!S69+'5C1AG_Collegiate'!S69+'5C1M_GEOMidCity'!S69+'5C1AK_NxtGen'!S69+'5C1AL_RedRiver'!S69+'5C1AM_Williams'!S69+'5C1AN_StLandry'!S69</f>
        <v>10847</v>
      </c>
      <c r="U69" s="216">
        <f>'5C1B_DArbonne'!T69+'5C1A_Madison'!T69+'5C1C_IntlHigh'!T69+'5C3_UnvView'!U69+'5C1F_LCCharter'!T69+'5C1E_LFNO'!T69+'5C1D_NOMMA'!T69+'5C1AE_NobleMinds'!T69+'5C1J_JCFAEast'!T69+'5C1Q_Advantage'!T69+'5C1AF_JCFA-Laf'!T69+'5C1W_Willow'!T69+'5C1Z_LincolnPrep'!T69+'5C1R_Iberville'!T69+'5C1N_Delta'!T69+'5C1S_LCColPrep'!T69+'5C1T_Northeast'!T69+'5C1U_AcadianaRen'!T69+'5C1I_LAKey'!T69+'5C1V_LafRen'!T69+'5C1O_Impact'!T69+'5C2_LAVCA'!U69+'5C1H_Southwest'!T69+'5C1G_JSClark'!T69+'5C1Y_GEOPrep'!T69+'5C1AI_Harmony'!T69+'5C1AJ_Athlos'!T69+'5C1AG_Collegiate'!T69+'5C1M_GEOMidCity'!T69+'5C1AK_NxtGen'!T69+'5C1AL_RedRiver'!T69+'5C1AM_Williams'!T69+'5C1AN_StLandry'!T69</f>
        <v>0</v>
      </c>
      <c r="V69" s="220">
        <f>'5C1B_DArbonne'!U69+'5C1A_Madison'!U69+'5C1C_IntlHigh'!U69+'5C3_UnvView'!V69+'5C1F_LCCharter'!U69+'5C1E_LFNO'!U69+'5C1D_NOMMA'!U69+'5C1AE_NobleMinds'!U69+'5C1J_JCFAEast'!U69+'5C1Q_Advantage'!U69+'5C1AF_JCFA-Laf'!U69+'5C1W_Willow'!U69+'5C1Z_LincolnPrep'!U69+'5C1R_Iberville'!U69+'5C1N_Delta'!U69+'5C1S_LCColPrep'!U69+'5C1T_Northeast'!U69+'5C1U_AcadianaRen'!U69+'5C1I_LAKey'!U69+'5C1V_LafRen'!U69+'5C1O_Impact'!U69+'5C2_LAVCA'!V69+'5C1H_Southwest'!U69+'5C1G_JSClark'!U69+'5C1Y_GEOPrep'!U69+'5C1AI_Harmony'!U69+'5C1AJ_Athlos'!U69+'5C1AG_Collegiate'!U69+'5C1M_GEOMidCity'!U69+'5C1AK_NxtGen'!U69+'5C1AL_RedRiver'!U69+'5C1AM_Williams'!U69+'5C1AN_StLandry'!U69</f>
        <v>0</v>
      </c>
      <c r="W69" s="219">
        <f>'5C1B_DArbonne'!V69+'5C1A_Madison'!V69+'5C1C_IntlHigh'!V69+'5C3_UnvView'!W69+'5C1F_LCCharter'!V69+'5C1E_LFNO'!V69+'5C1D_NOMMA'!V69+'5C1AE_NobleMinds'!V69+'5C1J_JCFAEast'!V69+'5C1Q_Advantage'!V69+'5C1AF_JCFA-Laf'!V69+'5C1W_Willow'!V69+'5C1Z_LincolnPrep'!V69+'5C1R_Iberville'!V69+'5C1N_Delta'!V69+'5C1S_LCColPrep'!V69+'5C1T_Northeast'!V69+'5C1U_AcadianaRen'!V69+'5C1I_LAKey'!V69+'5C1V_LafRen'!V69+'5C1O_Impact'!V69+'5C2_LAVCA'!W69+'5C1H_Southwest'!V69+'5C1G_JSClark'!V69+'5C1Y_GEOPrep'!V69+'5C1AI_Harmony'!V69+'5C1AJ_Athlos'!V69+'5C1AG_Collegiate'!V69+'5C1M_GEOMidCity'!V69+'5C1AK_NxtGen'!V69+'5C1AL_RedRiver'!V69+'5C1AM_Williams'!V69+'5C1AN_StLandry'!V69</f>
        <v>0</v>
      </c>
      <c r="X69" s="217">
        <f>'5C1B_DArbonne'!W69+'5C1A_Madison'!W69+'5C1C_IntlHigh'!W69+'5C3_UnvView'!X69+'5C1F_LCCharter'!W69+'5C1E_LFNO'!W69+'5C1D_NOMMA'!W69+'5C1AE_NobleMinds'!W69+'5C1J_JCFAEast'!W69+'5C1Q_Advantage'!W69+'5C1AF_JCFA-Laf'!W69+'5C1W_Willow'!W69+'5C1Z_LincolnPrep'!W69+'5C1R_Iberville'!W69+'5C1N_Delta'!W69+'5C1S_LCColPrep'!W69+'5C1T_Northeast'!W69+'5C1U_AcadianaRen'!W69+'5C1I_LAKey'!W69+'5C1V_LafRen'!W69+'5C1O_Impact'!W69+'5C2_LAVCA'!X69+'5C1H_Southwest'!W69+'5C1G_JSClark'!W69+'5C1Y_GEOPrep'!W69+'5C1AI_Harmony'!W69+'5C1AJ_Athlos'!W69+'5C1AG_Collegiate'!W69+'5C1M_GEOMidCity'!W69+'5C1AK_NxtGen'!W69+'5C1AL_RedRiver'!W69+'5C1AM_Williams'!W69+'5C1AN_StLandry'!W69</f>
        <v>0</v>
      </c>
      <c r="Y69" s="219">
        <f>'5C1B_DArbonne'!X69+'5C1A_Madison'!X69+'5C1C_IntlHigh'!X69+'5C3_UnvView'!Y69+'5C1F_LCCharter'!X69+'5C1E_LFNO'!X69+'5C1D_NOMMA'!X69+'5C1AE_NobleMinds'!X69+'5C1J_JCFAEast'!X69+'5C1Q_Advantage'!X69+'5C1AF_JCFA-Laf'!X69+'5C1W_Willow'!X69+'5C1Z_LincolnPrep'!X69+'5C1R_Iberville'!X69+'5C1N_Delta'!X69+'5C1S_LCColPrep'!X69+'5C1T_Northeast'!X69+'5C1U_AcadianaRen'!X69+'5C1I_LAKey'!X69+'5C1V_LafRen'!X69+'5C1O_Impact'!X69+'5C2_LAVCA'!Y69+'5C1H_Southwest'!X69+'5C1G_JSClark'!X69+'5C1Y_GEOPrep'!X69+'5C1AI_Harmony'!X69+'5C1AJ_Athlos'!X69+'5C1AG_Collegiate'!X69+'5C1M_GEOMidCity'!X69+'5C1AK_NxtGen'!X69+'5C1AL_RedRiver'!X69+'5C1AM_Williams'!X69+'5C1AN_StLandry'!X69</f>
        <v>0</v>
      </c>
      <c r="Z69" s="216">
        <f>'5C1B_DArbonne'!Y69+'5C1A_Madison'!Y69+'5C1C_IntlHigh'!Y69+'5C3_UnvView'!Z69+'5C1F_LCCharter'!Y69+'5C1E_LFNO'!Y69+'5C1D_NOMMA'!Y69+'5C1AE_NobleMinds'!Y69+'5C1J_JCFAEast'!Y69+'5C1Q_Advantage'!Y69+'5C1AF_JCFA-Laf'!Y69+'5C1W_Willow'!Y69+'5C1Z_LincolnPrep'!Y69+'5C1R_Iberville'!Y69+'5C1N_Delta'!Y69+'5C1S_LCColPrep'!Y69+'5C1T_Northeast'!Y69+'5C1U_AcadianaRen'!Y69+'5C1I_LAKey'!Y69+'5C1V_LafRen'!Y69+'5C1O_Impact'!Y69+'5C2_LAVCA'!Z69+'5C1H_Southwest'!Y69+'5C1G_JSClark'!Y69+'5C1Y_GEOPrep'!Y69+'5C1AI_Harmony'!Y69+'5C1AJ_Athlos'!Y69+'5C1AG_Collegiate'!Y69+'5C1M_GEOMidCity'!Y69+'5C1AK_NxtGen'!Y69+'5C1AL_RedRiver'!Y69+'5C1AM_Williams'!Y69+'5C1AN_StLandry'!Y69</f>
        <v>0</v>
      </c>
      <c r="AA69" s="219">
        <f>'5C1B_DArbonne'!Z69+'5C1A_Madison'!Z69+'5C1C_IntlHigh'!Z69+'5C3_UnvView'!AA69+'5C1F_LCCharter'!Z69+'5C1E_LFNO'!Z69+'5C1D_NOMMA'!Z69+'5C1AE_NobleMinds'!Z69+'5C1J_JCFAEast'!Z69+'5C1Q_Advantage'!Z69+'5C1AF_JCFA-Laf'!Z69+'5C1W_Willow'!Z69+'5C1Z_LincolnPrep'!Z69+'5C1R_Iberville'!Z69+'5C1N_Delta'!Z69+'5C1S_LCColPrep'!Z69+'5C1T_Northeast'!Z69+'5C1U_AcadianaRen'!Z69+'5C1I_LAKey'!Z69+'5C1V_LafRen'!Z69+'5C1O_Impact'!Z69+'5C2_LAVCA'!AA69+'5C1H_Southwest'!Z69+'5C1G_JSClark'!Z69+'5C1Y_GEOPrep'!Z69+'5C1AI_Harmony'!Z69+'5C1AJ_Athlos'!Z69+'5C1AG_Collegiate'!Z69+'5C1M_GEOMidCity'!Z69+'5C1AK_NxtGen'!Z69+'5C1AL_RedRiver'!Z69+'5C1AM_Williams'!Z69+'5C1AN_StLandry'!Z69</f>
        <v>0</v>
      </c>
      <c r="AB69" s="216">
        <f>'5C1B_DArbonne'!AA69+'5C1A_Madison'!AA69+'5C1C_IntlHigh'!AA69+'5C3_UnvView'!AB69+'5C1F_LCCharter'!AA69+'5C1E_LFNO'!AA69+'5C1D_NOMMA'!AA69+'5C1AE_NobleMinds'!AA69+'5C1J_JCFAEast'!AA69+'5C1Q_Advantage'!AA69+'5C1AF_JCFA-Laf'!AA69+'5C1W_Willow'!AA69+'5C1Z_LincolnPrep'!AA69+'5C1R_Iberville'!AA69+'5C1N_Delta'!AA69+'5C1S_LCColPrep'!AA69+'5C1T_Northeast'!AA69+'5C1U_AcadianaRen'!AA69+'5C1I_LAKey'!AA69+'5C1V_LafRen'!AA69+'5C1O_Impact'!AA69+'5C2_LAVCA'!AB69+'5C1H_Southwest'!AA69+'5C1G_JSClark'!AA69+'5C1Y_GEOPrep'!AA69+'5C1AI_Harmony'!AA69+'5C1AJ_Athlos'!AA69+'5C1AG_Collegiate'!AA69+'5C1M_GEOMidCity'!AA69+'5C1AK_NxtGen'!AA69+'5C1AL_RedRiver'!AA69+'5C1AM_Williams'!AA69+'5C1AN_StLandry'!AA69</f>
        <v>0</v>
      </c>
      <c r="AC69" s="216">
        <f>'5C1B_DArbonne'!AB69+'5C1A_Madison'!AB69+'5C1C_IntlHigh'!AB69+'5C3_UnvView'!AC69+'5C1F_LCCharter'!AB69+'5C1E_LFNO'!AB69+'5C1D_NOMMA'!AB69+'5C1AE_NobleMinds'!AB69+'5C1J_JCFAEast'!AB69+'5C1Q_Advantage'!AB69+'5C1AF_JCFA-Laf'!AB69+'5C1W_Willow'!AB69+'5C1Z_LincolnPrep'!AB69+'5C1R_Iberville'!AB69+'5C1N_Delta'!AB69+'5C1S_LCColPrep'!AB69+'5C1T_Northeast'!AB69+'5C1U_AcadianaRen'!AB69+'5C1I_LAKey'!AB69+'5C1V_LafRen'!AB69+'5C1O_Impact'!AB69+'5C2_LAVCA'!AC69+'5C1H_Southwest'!AB69+'5C1G_JSClark'!AB69+'5C1Y_GEOPrep'!AB69+'5C1AI_Harmony'!AB69+'5C1AJ_Athlos'!AB69+'5C1AG_Collegiate'!AB69+'5C1M_GEOMidCity'!AB69+'5C1AK_NxtGen'!AB69+'5C1AL_RedRiver'!AB69+'5C1AM_Williams'!AB69+'5C1AN_StLandry'!AB69</f>
        <v>0</v>
      </c>
      <c r="AD69" s="219">
        <f>'5C1B_DArbonne'!AC69+'5C1A_Madison'!AC69+'5C1C_IntlHigh'!AC69+'5C3_UnvView'!AD69+'5C1F_LCCharter'!AC69+'5C1E_LFNO'!AC69+'5C1D_NOMMA'!AC69+'5C1AE_NobleMinds'!AC69+'5C1J_JCFAEast'!AC69+'5C1Q_Advantage'!AC69+'5C1AF_JCFA-Laf'!AC69+'5C1W_Willow'!AC69+'5C1Z_LincolnPrep'!AC69+'5C1R_Iberville'!AC69+'5C1N_Delta'!AC69+'5C1S_LCColPrep'!AC69+'5C1T_Northeast'!AC69+'5C1U_AcadianaRen'!AC69+'5C1I_LAKey'!AC69+'5C1V_LafRen'!AC69+'5C1O_Impact'!AC69+'5C2_LAVCA'!AD69+'5C1H_Southwest'!AC69+'5C1G_JSClark'!AC69+'5C1Y_GEOPrep'!AC69+'5C1AI_Harmony'!AC69+'5C1AJ_Athlos'!AC69+'5C1AG_Collegiate'!AC69+'5C1M_GEOMidCity'!AC69+'5C1AK_NxtGen'!AC69+'5C1AL_RedRiver'!AC69+'5C1AM_Williams'!AC69+'5C1AN_StLandry'!AC69</f>
        <v>0</v>
      </c>
      <c r="AE69" s="222">
        <f>'5C1B_DArbonne'!AD69+'5C1A_Madison'!AD69+'5C1C_IntlHigh'!AD69+'5C3_UnvView'!AE69+'5C1F_LCCharter'!AD69+'5C1E_LFNO'!AD69+'5C1D_NOMMA'!AD69+'5C1AE_NobleMinds'!AD69+'5C1J_JCFAEast'!AD69+'5C1Q_Advantage'!AD69+'5C1AF_JCFA-Laf'!AD69+'5C1W_Willow'!AD69+'5C1Z_LincolnPrep'!AD69+'5C1R_Iberville'!AD69+'5C1N_Delta'!AD69+'5C1S_LCColPrep'!AD69+'5C1T_Northeast'!AD69+'5C1U_AcadianaRen'!AD69+'5C1I_LAKey'!AD69+'5C1V_LafRen'!AD69+'5C1O_Impact'!AD69+'5C2_LAVCA'!AE69+'5C1H_Southwest'!AD69+'5C1G_JSClark'!AD69+'5C1Y_GEOPrep'!AD69+'5C1AI_Harmony'!AD69+'5C1AJ_Athlos'!AD69+'5C1AG_Collegiate'!AD69+'5C1M_GEOMidCity'!AD69+'5C1AK_NxtGen'!AD69+'5C1AL_RedRiver'!AD69+'5C1AM_Williams'!AD69+'5C1AN_StLandry'!AD69</f>
        <v>0</v>
      </c>
      <c r="AF69" s="223">
        <f>'9_Per Pupil Summary'!N68</f>
        <v>12525</v>
      </c>
      <c r="AG69" s="224">
        <f>'5C1B_DArbonne'!AF69+'5C1A_Madison'!AF69+'5C1C_IntlHigh'!AF69+'5C3_UnvView'!AG69+'5C1F_LCCharter'!AF69+'5C1E_LFNO'!AF69+'5C1D_NOMMA'!AF69+'5C1AE_NobleMinds'!AF69+'5C1J_JCFAEast'!AF69+'5C1Q_Advantage'!AF69+'5C1AF_JCFA-Laf'!AF69+'5C1W_Willow'!AF69+'5C1Z_LincolnPrep'!AF69+'5C1R_Iberville'!AF69+'5C1N_Delta'!AF69+'5C1S_LCColPrep'!AF69+'5C1T_Northeast'!AF69+'5C1U_AcadianaRen'!AF69+'5C1I_LAKey'!AF69+'5C1V_LafRen'!AF69+'5C1O_Impact'!AF69+'5C2_LAVCA'!AG69+'5C1H_Southwest'!AF69+'5C1G_JSClark'!AF69+'5C1Y_GEOPrep'!AF69+'5C1AI_Harmony'!AF69+'5C1AJ_Athlos'!AF69+'5C1AG_Collegiate'!AF69+'5C1M_GEOMidCity'!AF69+'5C1AK_NxtGen'!AF69+'5C1AL_RedRiver'!AF69+'5C1AM_Williams'!AF69+'5C1AN_StLandry'!AF69</f>
        <v>0</v>
      </c>
      <c r="AH69" s="215">
        <f>'5C1B_DArbonne'!AG69+'5C1A_Madison'!AG69+'5C1C_IntlHigh'!AG69+'5C3_UnvView'!AH69+'5C1F_LCCharter'!AG69+'5C1E_LFNO'!AG69+'5C1D_NOMMA'!AG69+'5C1AE_NobleMinds'!AG69+'5C1J_JCFAEast'!AG69+'5C1Q_Advantage'!AG69+'5C1AF_JCFA-Laf'!AG69+'5C1W_Willow'!AG69+'5C1Z_LincolnPrep'!AG69+'5C1R_Iberville'!AG69+'5C1N_Delta'!AG69+'5C1S_LCColPrep'!AG69+'5C1T_Northeast'!AG69+'5C1U_AcadianaRen'!AG69+'5C1I_LAKey'!AG69+'5C1V_LafRen'!AG69+'5C1O_Impact'!AG69+'5C2_LAVCA'!AH69+'5C1H_Southwest'!AG69+'5C1G_JSClark'!AG69+'5C1Y_GEOPrep'!AG69+'5C1AI_Harmony'!AG69+'5C1AJ_Athlos'!AG69+'5C1AG_Collegiate'!AG69+'5C1M_GEOMidCity'!AG69+'5C1AK_NxtGen'!AG69+'5C1AL_RedRiver'!AG69+'5C1AM_Williams'!AG69+'5C1AN_StLandry'!AG69</f>
        <v>0</v>
      </c>
      <c r="AI69" s="223">
        <f>'5C1B_DArbonne'!AH69+'5C1A_Madison'!AH69+'5C1C_IntlHigh'!AH69+'5C3_UnvView'!AI69+'5C1F_LCCharter'!AH69+'5C1E_LFNO'!AH69+'5C1D_NOMMA'!AH69+'5C1AE_NobleMinds'!AH69+'5C1J_JCFAEast'!AH69+'5C1Q_Advantage'!AH69+'5C1AF_JCFA-Laf'!AH69+'5C1W_Willow'!AH69+'5C1Z_LincolnPrep'!AH69+'5C1R_Iberville'!AH69+'5C1N_Delta'!AH69+'5C1S_LCColPrep'!AH69+'5C1T_Northeast'!AH69+'5C1U_AcadianaRen'!AH69+'5C1I_LAKey'!AH69+'5C1V_LafRen'!AH69+'5C1O_Impact'!AH69+'5C2_LAVCA'!AI69+'5C1H_Southwest'!AH69+'5C1G_JSClark'!AH69+'5C1Y_GEOPrep'!AH69+'5C1AI_Harmony'!AH69+'5C1AJ_Athlos'!AH69+'5C1AG_Collegiate'!AH69+'5C1M_GEOMidCity'!AH69+'5C1AK_NxtGen'!AH69+'5C1AL_RedRiver'!AH69+'5C1AM_Williams'!AH69+'5C1AN_StLandry'!AH69</f>
        <v>0</v>
      </c>
      <c r="AJ69" s="215">
        <f>'5C1B_DArbonne'!AI69+'5C1A_Madison'!AI69+'5C1C_IntlHigh'!AI69+'5C3_UnvView'!AJ69+'5C1F_LCCharter'!AI69+'5C1E_LFNO'!AI69+'5C1D_NOMMA'!AI69+'5C1AE_NobleMinds'!AI69+'5C1J_JCFAEast'!AI69+'5C1Q_Advantage'!AI69+'5C1AF_JCFA-Laf'!AI69+'5C1W_Willow'!AI69+'5C1Z_LincolnPrep'!AI69+'5C1R_Iberville'!AI69+'5C1N_Delta'!AI69+'5C1S_LCColPrep'!AI69+'5C1T_Northeast'!AI69+'5C1U_AcadianaRen'!AI69+'5C1I_LAKey'!AI69+'5C1V_LafRen'!AI69+'5C1O_Impact'!AI69+'5C2_LAVCA'!AJ69+'5C1H_Southwest'!AI69+'5C1G_JSClark'!AI69+'5C1Y_GEOPrep'!AI69+'5C1AI_Harmony'!AI69+'5C1AJ_Athlos'!AI69+'5C1AG_Collegiate'!AI69+'5C1M_GEOMidCity'!AI69+'5C1AK_NxtGen'!AI69+'5C1AL_RedRiver'!AI69+'5C1AM_Williams'!AI69+'5C1AN_StLandry'!AI69</f>
        <v>0</v>
      </c>
      <c r="AK69" s="225">
        <f>'5C1B_DArbonne'!AJ69+'5C1A_Madison'!AJ69+'5C1C_IntlHigh'!AJ69+'5C3_UnvView'!AK69+'5C1F_LCCharter'!AJ69+'5C1E_LFNO'!AJ69+'5C1D_NOMMA'!AJ69+'5C1AE_NobleMinds'!AJ69+'5C1J_JCFAEast'!AJ69+'5C1Q_Advantage'!AJ69+'5C1AF_JCFA-Laf'!AJ69+'5C1W_Willow'!AJ69+'5C1Z_LincolnPrep'!AJ69+'5C1R_Iberville'!AJ69+'5C1N_Delta'!AJ69+'5C1S_LCColPrep'!AJ69+'5C1T_Northeast'!AJ69+'5C1U_AcadianaRen'!AJ69+'5C1I_LAKey'!AJ69+'5C1V_LafRen'!AJ69+'5C1O_Impact'!AJ69+'5C2_LAVCA'!AK69+'5C1H_Southwest'!AJ69+'5C1G_JSClark'!AJ69+'5C1Y_GEOPrep'!AJ69+'5C1AI_Harmony'!AJ69+'5C1AJ_Athlos'!AJ69+'5C1AG_Collegiate'!AJ69+'5C1M_GEOMidCity'!AJ69+'5C1AK_NxtGen'!AJ69+'5C1AL_RedRiver'!AJ69+'5C1AM_Williams'!AJ69+'5C1AN_StLandry'!AJ69</f>
        <v>0</v>
      </c>
      <c r="AL69" s="226">
        <f>'5C1B_DArbonne'!AK69+'5C1A_Madison'!AK69+'5C1C_IntlHigh'!AK69+'5C3_UnvView'!AL69+'5C1F_LCCharter'!AK69+'5C1E_LFNO'!AK69+'5C1D_NOMMA'!AK69+'5C1AE_NobleMinds'!AK69+'5C1J_JCFAEast'!AK69+'5C1Q_Advantage'!AK69+'5C1AF_JCFA-Laf'!AK69+'5C1W_Willow'!AK69+'5C1Z_LincolnPrep'!AK69+'5C1R_Iberville'!AK69+'5C1N_Delta'!AK69+'5C1S_LCColPrep'!AK69+'5C1T_Northeast'!AK69+'5C1U_AcadianaRen'!AK69+'5C1I_LAKey'!AK69+'5C1V_LafRen'!AK69+'5C1O_Impact'!AK69+'5C2_LAVCA'!AL69+'5C1H_Southwest'!AK69+'5C1G_JSClark'!AK69+'5C1Y_GEOPrep'!AK69+'5C1AI_Harmony'!AK69+'5C1AJ_Athlos'!AK69+'5C1AG_Collegiate'!AK69+'5C1M_GEOMidCity'!AK69+'5C1AK_NxtGen'!AK69+'5C1AL_RedRiver'!AK69+'5C1AM_Williams'!AK69+'5C1AN_StLandry'!AK69</f>
        <v>0</v>
      </c>
      <c r="AM69" s="224">
        <f>'5C1B_DArbonne'!AL69+'5C1A_Madison'!AL69+'5C1C_IntlHigh'!AL69+'5C3_UnvView'!AM69+'5C1F_LCCharter'!AL69+'5C1E_LFNO'!AL69+'5C1D_NOMMA'!AL69+'5C1AE_NobleMinds'!AL69+'5C1J_JCFAEast'!AL69+'5C1Q_Advantage'!AL69+'5C1AF_JCFA-Laf'!AL69+'5C1W_Willow'!AL69+'5C1Z_LincolnPrep'!AL69+'5C1R_Iberville'!AL69+'5C1N_Delta'!AL69+'5C1S_LCColPrep'!AL69+'5C1T_Northeast'!AL69+'5C1U_AcadianaRen'!AL69+'5C1I_LAKey'!AL69+'5C1V_LafRen'!AL69+'5C1O_Impact'!AL69+'5C2_LAVCA'!AM69+'5C1H_Southwest'!AL69+'5C1G_JSClark'!AL69+'5C1Y_GEOPrep'!AL69+'5C1AI_Harmony'!AL69+'5C1AJ_Athlos'!AL69+'5C1AG_Collegiate'!AL69+'5C1M_GEOMidCity'!AL69+'5C1AK_NxtGen'!AL69+'5C1AL_RedRiver'!AL69+'5C1AM_Williams'!AL69+'5C1AN_StLandry'!AL69</f>
        <v>233590</v>
      </c>
      <c r="AN69" s="227">
        <f>'5C1B_DArbonne'!AM69+'5C1A_Madison'!AM69+'5C1C_IntlHigh'!AM69+'5C3_UnvView'!AN69+'5C1F_LCCharter'!AM69+'5C1E_LFNO'!AM69+'5C1D_NOMMA'!AM69+'5C1AE_NobleMinds'!AM69+'5C1J_JCFAEast'!AM69+'5C1Q_Advantage'!AM69+'5C1AF_JCFA-Laf'!AM69+'5C1W_Willow'!AM69+'5C1Z_LincolnPrep'!AM69+'5C1R_Iberville'!AM69+'5C1N_Delta'!AM69+'5C1S_LCColPrep'!AM69+'5C1T_Northeast'!AM69+'5C1U_AcadianaRen'!AM69+'5C1I_LAKey'!AM69+'5C1V_LafRen'!AM69+'5C1O_Impact'!AM69+'5C2_LAVCA'!AN69+'5C1H_Southwest'!AM69+'5C1G_JSClark'!AM69+'5C1Y_GEOPrep'!AM69+'5C1AI_Harmony'!AM69+'5C1AJ_Athlos'!AM69+'5C1AG_Collegiate'!AM69+'5C1M_GEOMidCity'!AM69+'5C1AK_NxtGen'!AM69+'5C1AL_RedRiver'!AM69+'5C1AM_Williams'!AM69+'5C1AN_StLandry'!AM69</f>
        <v>-522</v>
      </c>
      <c r="AO69" s="224">
        <f>'5C1B_DArbonne'!AN69+'5C1A_Madison'!AN69+'5C1C_IntlHigh'!AN69+'5C3_UnvView'!AO69+'5C1F_LCCharter'!AN69+'5C1E_LFNO'!AN69+'5C1D_NOMMA'!AN69+'5C1AE_NobleMinds'!AN69+'5C1J_JCFAEast'!AN69+'5C1Q_Advantage'!AN69+'5C1AF_JCFA-Laf'!AN69+'5C1W_Willow'!AN69+'5C1Z_LincolnPrep'!AN69+'5C1R_Iberville'!AN69+'5C1N_Delta'!AN69+'5C1S_LCColPrep'!AN69+'5C1T_Northeast'!AN69+'5C1U_AcadianaRen'!AN69+'5C1I_LAKey'!AN69+'5C1V_LafRen'!AN69+'5C1O_Impact'!AN69+'5C2_LAVCA'!AO69+'5C1H_Southwest'!AN69+'5C1G_JSClark'!AN69+'5C1Y_GEOPrep'!AN69+'5C1AI_Harmony'!AN69+'5C1AJ_Athlos'!AN69+'5C1AG_Collegiate'!AN69+'5C1M_GEOMidCity'!AN69+'5C1AK_NxtGen'!AN69+'5C1AL_RedRiver'!AN69+'5C1AM_Williams'!AN69+'5C1AN_StLandry'!AN69</f>
        <v>0</v>
      </c>
      <c r="AP69" s="225">
        <f>'5C1B_DArbonne'!AO69+'5C1A_Madison'!AO69+'5C1C_IntlHigh'!AO69+'5C3_UnvView'!AP69+'5C1F_LCCharter'!AO69+'5C1E_LFNO'!AO69+'5C1D_NOMMA'!AO69+'5C1AE_NobleMinds'!AO69+'5C1J_JCFAEast'!AO69+'5C1Q_Advantage'!AO69+'5C1AF_JCFA-Laf'!AO69+'5C1W_Willow'!AO69+'5C1Z_LincolnPrep'!AO69+'5C1R_Iberville'!AO69+'5C1N_Delta'!AO69+'5C1S_LCColPrep'!AO69+'5C1T_Northeast'!AO69+'5C1U_AcadianaRen'!AO69+'5C1I_LAKey'!AO69+'5C1V_LafRen'!AO69+'5C1O_Impact'!AO69+'5C2_LAVCA'!AP69+'5C1H_Southwest'!AO69+'5C1G_JSClark'!AO69+'5C1Y_GEOPrep'!AO69+'5C1AI_Harmony'!AO69+'5C1AJ_Athlos'!AO69+'5C1AG_Collegiate'!AO69+'5C1M_GEOMidCity'!AO69+'5C1AK_NxtGen'!AO69+'5C1AL_RedRiver'!AO69+'5C1AM_Williams'!AO69+'5C1AN_StLandry'!AO69</f>
        <v>0</v>
      </c>
      <c r="AQ69" s="224">
        <f>'5C1B_DArbonne'!AP69+'5C1A_Madison'!AP69+'5C1C_IntlHigh'!AP69+'5C3_UnvView'!AQ69+'5C1F_LCCharter'!AP69+'5C1E_LFNO'!AP69+'5C1D_NOMMA'!AP69+'5C1AE_NobleMinds'!AP69+'5C1J_JCFAEast'!AP69+'5C1Q_Advantage'!AP69+'5C1AF_JCFA-Laf'!AP69+'5C1W_Willow'!AP69+'5C1Z_LincolnPrep'!AP69+'5C1R_Iberville'!AP69+'5C1N_Delta'!AP69+'5C1S_LCColPrep'!AP69+'5C1T_Northeast'!AP69+'5C1U_AcadianaRen'!AP69+'5C1I_LAKey'!AP69+'5C1V_LafRen'!AP69+'5C1O_Impact'!AP69+'5C2_LAVCA'!AQ69+'5C1H_Southwest'!AP69+'5C1G_JSClark'!AP69+'5C1Y_GEOPrep'!AP69+'5C1AI_Harmony'!AP69+'5C1AJ_Athlos'!AP69+'5C1AG_Collegiate'!AP69+'5C1M_GEOMidCity'!AP69+'5C1AK_NxtGen'!AP69+'5C1AL_RedRiver'!AP69+'5C1AM_Williams'!AP69+'5C1AN_StLandry'!AP69</f>
        <v>208018</v>
      </c>
      <c r="AR69" s="225">
        <f>'5C1B_DArbonne'!AQ69+'5C1A_Madison'!AQ69+'5C1C_IntlHigh'!AQ69+'5C3_UnvView'!AR69+'5C1F_LCCharter'!AQ69+'5C1E_LFNO'!AQ69+'5C1D_NOMMA'!AQ69+'5C1AE_NobleMinds'!AQ69+'5C1J_JCFAEast'!AQ69+'5C1Q_Advantage'!AQ69+'5C1AF_JCFA-Laf'!AQ69+'5C1W_Willow'!AQ69+'5C1Z_LincolnPrep'!AQ69+'5C1R_Iberville'!AQ69+'5C1N_Delta'!AQ69+'5C1S_LCColPrep'!AQ69+'5C1T_Northeast'!AQ69+'5C1U_AcadianaRen'!AQ69+'5C1I_LAKey'!AQ69+'5C1V_LafRen'!AQ69+'5C1O_Impact'!AQ69+'5C2_LAVCA'!AR69+'5C1H_Southwest'!AQ69+'5C1G_JSClark'!AQ69+'5C1Y_GEOPrep'!AQ69+'5C1AI_Harmony'!AQ69+'5C1AJ_Athlos'!AQ69+'5C1AG_Collegiate'!AQ69+'5C1M_GEOMidCity'!AQ69+'5C1AK_NxtGen'!AQ69+'5C1AL_RedRiver'!AQ69+'5C1AM_Williams'!AQ69+'5C1AN_StLandry'!AQ69</f>
        <v>0</v>
      </c>
      <c r="AS69" s="225">
        <f>'5C1B_DArbonne'!AR69+'5C1A_Madison'!AR69+'5C1C_IntlHigh'!AR69+'5C3_UnvView'!AS69+'5C1F_LCCharter'!AR69+'5C1E_LFNO'!AR69+'5C1D_NOMMA'!AR69+'5C1AE_NobleMinds'!AR69+'5C1J_JCFAEast'!AR69+'5C1Q_Advantage'!AR69+'5C1AF_JCFA-Laf'!AR69+'5C1W_Willow'!AR69+'5C1Z_LincolnPrep'!AR69+'5C1R_Iberville'!AR69+'5C1N_Delta'!AR69+'5C1S_LCColPrep'!AR69+'5C1T_Northeast'!AR69+'5C1U_AcadianaRen'!AR69+'5C1I_LAKey'!AR69+'5C1V_LafRen'!AR69+'5C1O_Impact'!AR69+'5C2_LAVCA'!AS69+'5C1H_Southwest'!AR69+'5C1G_JSClark'!AR69+'5C1Y_GEOPrep'!AR69+'5C1AI_Harmony'!AR69+'5C1AJ_Athlos'!AR69+'5C1AG_Collegiate'!AR69+'5C1M_GEOMidCity'!AR69+'5C1AK_NxtGen'!AR69+'5C1AL_RedRiver'!AR69+'5C1AM_Williams'!AR69+'5C1AN_StLandry'!AR69</f>
        <v>0</v>
      </c>
      <c r="AT69" s="224">
        <f>'5C1B_DArbonne'!AS69+'5C1A_Madison'!AS69+'5C1C_IntlHigh'!AS69+'5C3_UnvView'!AT69+'5C1F_LCCharter'!AS69+'5C1E_LFNO'!AS69+'5C1D_NOMMA'!AS69+'5C1AE_NobleMinds'!AS69+'5C1J_JCFAEast'!AS69+'5C1Q_Advantage'!AS69+'5C1AF_JCFA-Laf'!AS69+'5C1W_Willow'!AS69+'5C1Z_LincolnPrep'!AS69+'5C1R_Iberville'!AS69+'5C1N_Delta'!AS69+'5C1S_LCColPrep'!AS69+'5C1T_Northeast'!AS69+'5C1U_AcadianaRen'!AS69+'5C1I_LAKey'!AS69+'5C1V_LafRen'!AS69+'5C1O_Impact'!AS69+'5C2_LAVCA'!AT69+'5C1H_Southwest'!AS69+'5C1G_JSClark'!AS69+'5C1Y_GEOPrep'!AS69+'5C1AI_Harmony'!AS69+'5C1AJ_Athlos'!AS69+'5C1AG_Collegiate'!AS69+'5C1M_GEOMidCity'!AS69+'5C1AK_NxtGen'!AS69+'5C1AL_RedRiver'!AS69+'5C1AM_Williams'!AS69+'5C1AN_StLandry'!AS69</f>
        <v>23109</v>
      </c>
      <c r="AU69" s="802">
        <f t="shared" si="2"/>
        <v>208018</v>
      </c>
      <c r="AV69" s="803">
        <f t="shared" si="3"/>
        <v>23109</v>
      </c>
      <c r="AW69" s="217">
        <f>'5C1B_DArbonne'!AV69+'5C1A_Madison'!AV69+'5C1C_IntlHigh'!AV69+'5C3_UnvView'!AW69+'5C1F_LCCharter'!AV69+'5C1E_LFNO'!AV69+'5C1D_NOMMA'!AV69+'5C1AE_NobleMinds'!AV69+'5C1J_JCFAEast'!AV69+'5C1Q_Advantage'!AV69+'5C1AF_JCFA-Laf'!AV69+'5C1W_Willow'!AV69+'5C1Z_LincolnPrep'!AV69+'5C1R_Iberville'!AV69+'5C1N_Delta'!AV69+'5C1S_LCColPrep'!AV69+'5C1T_Northeast'!AV69+'5C1U_AcadianaRen'!AV69+'5C1I_LAKey'!AV69+'5C1V_LafRen'!AV69+'5C1O_Impact'!AV69+'5C2_LAVCA'!AW69+'5C1H_Southwest'!AV69+'5C1G_JSClark'!AV69+'5C1Y_GEOPrep'!AV69+'5C1AI_Harmony'!AV69+'5C1AJ_Athlos'!AV69+'5C1AG_Collegiate'!AV69+'5C1M_GEOMidCity'!AV69+'5C1AK_NxtGen'!AV69+'5C1AL_RedRiver'!AV69+'5C1AM_Williams'!AV69+'5C1AN_StLandry'!AV69</f>
        <v>584</v>
      </c>
      <c r="AX69" s="217"/>
      <c r="AY69" s="217">
        <f t="shared" si="4"/>
        <v>584</v>
      </c>
    </row>
    <row r="70" spans="1:51" ht="16.149999999999999" customHeight="1" x14ac:dyDescent="0.2">
      <c r="A70" s="421">
        <v>64</v>
      </c>
      <c r="B70" s="214" t="s">
        <v>67</v>
      </c>
      <c r="C70" s="215">
        <f>'5C1B_DArbonne'!C70+'5C1A_Madison'!C70+'5C1C_IntlHigh'!C70+'5C3_UnvView'!C70+'5C1F_LCCharter'!C70+'5C1E_LFNO'!C70+'5C1D_NOMMA'!C70+'5C1AE_NobleMinds'!C70+'5C1J_JCFAEast'!C70+'5C1Q_Advantage'!C70+'5C1AF_JCFA-Laf'!C70+'5C1W_Willow'!C70+'5C1Z_LincolnPrep'!C70+'5C1R_Iberville'!C70+'5C1N_Delta'!C70+'5C1S_LCColPrep'!C70+'5C1T_Northeast'!C70+'5C1U_AcadianaRen'!C70+'5C1I_LAKey'!C70+'5C1V_LafRen'!C70+'5C1O_Impact'!C70+'5C2_LAVCA'!C70+'5C1H_Southwest'!C70+'5C1G_JSClark'!C70+'5C1Y_GEOPrep'!C70+'5C1AI_Harmony'!C70+'5C1AJ_Athlos'!C70+'5C1AG_Collegiate'!C70+'5C1M_GEOMidCity'!C70+'5C1AK_NxtGen'!C70+'5C1AL_RedRiver'!C70+'5C1AM_Williams'!C70+'5C1AN_StLandry'!C70</f>
        <v>0</v>
      </c>
      <c r="D70" s="216">
        <f>'9_Per Pupil Summary'!H69</f>
        <v>5178.9162417765128</v>
      </c>
      <c r="E70" s="217">
        <f>'5C1B_DArbonne'!E70+'5C1A_Madison'!E70+'5C1C_IntlHigh'!E70+'5C3_UnvView'!E70+'5C1F_LCCharter'!E70+'5C1E_LFNO'!E70+'5C1D_NOMMA'!E70+'5C1AE_NobleMinds'!E70+'5C1J_JCFAEast'!E70+'5C1Q_Advantage'!E70+'5C1AF_JCFA-Laf'!E70+'5C1W_Willow'!E70+'5C1Z_LincolnPrep'!E70+'5C1R_Iberville'!E70+'5C1N_Delta'!E70+'5C1S_LCColPrep'!E70+'5C1T_Northeast'!E70+'5C1U_AcadianaRen'!E70+'5C1I_LAKey'!E70+'5C1V_LafRen'!E70+'5C1O_Impact'!E70+'5C2_LAVCA'!E70+'5C1H_Southwest'!E70+'5C1G_JSClark'!E70+'5C1Y_GEOPrep'!E70+'5C1AI_Harmony'!E70+'5C1AJ_Athlos'!E70+'5C1AG_Collegiate'!E70+'5C1M_GEOMidCity'!E70+'5C1AK_NxtGen'!E70+'5C1AL_RedRiver'!E70+'5C1AM_Williams'!E70+'5C1AN_StLandry'!E70</f>
        <v>0</v>
      </c>
      <c r="F70" s="218">
        <f>'5C1B_DArbonne'!F70+'5C1A_Madison'!F70+'5C1C_IntlHigh'!F70+'5C3_UnvView'!F70+'5C1F_LCCharter'!F70+'5C1E_LFNO'!F70+'5C1D_NOMMA'!F70+'5C1AE_NobleMinds'!F70+'5C1J_JCFAEast'!F70+'5C1Q_Advantage'!F70+'5C1AF_JCFA-Laf'!F70+'5C1W_Willow'!F70+'5C1Z_LincolnPrep'!F70+'5C1R_Iberville'!F70+'5C1N_Delta'!F70+'5C1S_LCColPrep'!F70+'5C1T_Northeast'!F70+'5C1U_AcadianaRen'!F70+'5C1I_LAKey'!F70+'5C1V_LafRen'!F70+'5C1O_Impact'!F70+'5C2_LAVCA'!F70+'5C1H_Southwest'!F70+'5C1G_JSClark'!F70+'5C1Y_GEOPrep'!F70+'5C1AI_Harmony'!F70+'5C1AJ_Athlos'!F70+'5C1AG_Collegiate'!F70+'5C1M_GEOMidCity'!F70+'5C1AK_NxtGen'!F70+'5C1AL_RedRiver'!F70+'5C1AM_Williams'!F70+'5C1AN_StLandry'!F70</f>
        <v>0</v>
      </c>
      <c r="G70" s="216">
        <f>'9_Per Pupil Summary'!I69</f>
        <v>687.91773538724249</v>
      </c>
      <c r="H70" s="217">
        <f>'5C1B_DArbonne'!H70+'5C1A_Madison'!H70+'5C1C_IntlHigh'!H70+'5C3_UnvView'!H70+'5C1F_LCCharter'!H70+'5C1E_LFNO'!H70+'5C1D_NOMMA'!H70+'5C1AE_NobleMinds'!H70+'5C1J_JCFAEast'!H70+'5C1Q_Advantage'!H70+'5C1AF_JCFA-Laf'!H70+'5C1W_Willow'!H70+'5C1Z_LincolnPrep'!H70+'5C1R_Iberville'!H70+'5C1N_Delta'!H70+'5C1S_LCColPrep'!H70+'5C1T_Northeast'!H70+'5C1U_AcadianaRen'!H70+'5C1I_LAKey'!H70+'5C1V_LafRen'!H70+'5C1O_Impact'!H70+'5C2_LAVCA'!H70+'5C1H_Southwest'!H70+'5C1G_JSClark'!H70+'5C1Y_GEOPrep'!H70+'5C1AI_Harmony'!H70+'5C1AJ_Athlos'!H70+'5C1AG_Collegiate'!H70+'5C1M_GEOMidCity'!H70+'5C1AK_NxtGen'!H70+'5C1AL_RedRiver'!H70+'5C1AM_Williams'!H70+'5C1AN_StLandry'!H70</f>
        <v>0</v>
      </c>
      <c r="I70" s="218">
        <f>'5C1B_DArbonne'!I70+'5C1A_Madison'!I70+'5C1C_IntlHigh'!I70+'5C3_UnvView'!I70+'5C1F_LCCharter'!I70+'5C1E_LFNO'!I70+'5C1D_NOMMA'!I70+'5C1AE_NobleMinds'!I70+'5C1J_JCFAEast'!I70+'5C1Q_Advantage'!I70+'5C1AF_JCFA-Laf'!I70+'5C1W_Willow'!I70+'5C1Z_LincolnPrep'!I70+'5C1R_Iberville'!I70+'5C1N_Delta'!I70+'5C1S_LCColPrep'!I70+'5C1T_Northeast'!I70+'5C1U_AcadianaRen'!I70+'5C1I_LAKey'!I70+'5C1V_LafRen'!I70+'5C1O_Impact'!I70+'5C2_LAVCA'!I70+'5C1H_Southwest'!I70+'5C1G_JSClark'!I70+'5C1Y_GEOPrep'!I70+'5C1AI_Harmony'!I70+'5C1AJ_Athlos'!I70+'5C1AG_Collegiate'!I70+'5C1M_GEOMidCity'!I70+'5C1AK_NxtGen'!I70+'5C1AL_RedRiver'!I70+'5C1AM_Williams'!I70+'5C1AN_StLandry'!I70</f>
        <v>0</v>
      </c>
      <c r="J70" s="216">
        <f>'9_Per Pupil Summary'!J69</f>
        <v>187.61392783288434</v>
      </c>
      <c r="K70" s="217">
        <f>'5C1B_DArbonne'!K70+'5C1A_Madison'!K70+'5C1C_IntlHigh'!K70+'5C3_UnvView'!K70+'5C1F_LCCharter'!K70+'5C1E_LFNO'!K70+'5C1D_NOMMA'!K70+'5C1AE_NobleMinds'!K70+'5C1J_JCFAEast'!K70+'5C1Q_Advantage'!K70+'5C1AF_JCFA-Laf'!K70+'5C1W_Willow'!K70+'5C1Z_LincolnPrep'!K70+'5C1R_Iberville'!K70+'5C1N_Delta'!K70+'5C1S_LCColPrep'!K70+'5C1T_Northeast'!K70+'5C1U_AcadianaRen'!K70+'5C1I_LAKey'!K70+'5C1V_LafRen'!K70+'5C1O_Impact'!K70+'5C2_LAVCA'!K70+'5C1H_Southwest'!K70+'5C1G_JSClark'!K70+'5C1Y_GEOPrep'!K70+'5C1AI_Harmony'!K70+'5C1AJ_Athlos'!K70+'5C1AG_Collegiate'!K70+'5C1M_GEOMidCity'!K70+'5C1AK_NxtGen'!K70+'5C1AL_RedRiver'!K70+'5C1AM_Williams'!K70+'5C1AN_StLandry'!K70</f>
        <v>0</v>
      </c>
      <c r="L70" s="218">
        <f>'5C1B_DArbonne'!L70+'5C1A_Madison'!L70+'5C1C_IntlHigh'!L70+'5C3_UnvView'!L70+'5C1F_LCCharter'!L70+'5C1E_LFNO'!L70+'5C1D_NOMMA'!L70+'5C1AE_NobleMinds'!L70+'5C1J_JCFAEast'!L70+'5C1Q_Advantage'!L70+'5C1AF_JCFA-Laf'!L70+'5C1W_Willow'!L70+'5C1Z_LincolnPrep'!L70+'5C1R_Iberville'!L70+'5C1N_Delta'!L70+'5C1S_LCColPrep'!L70+'5C1T_Northeast'!L70+'5C1U_AcadianaRen'!L70+'5C1I_LAKey'!L70+'5C1V_LafRen'!L70+'5C1O_Impact'!L70+'5C2_LAVCA'!L70+'5C1H_Southwest'!L70+'5C1G_JSClark'!L70+'5C1Y_GEOPrep'!L70+'5C1AI_Harmony'!L70+'5C1AJ_Athlos'!L70+'5C1AG_Collegiate'!L70+'5C1M_GEOMidCity'!L70+'5C1AK_NxtGen'!L70+'5C1AL_RedRiver'!L70+'5C1AM_Williams'!L70+'5C1AN_StLandry'!L70</f>
        <v>0</v>
      </c>
      <c r="M70" s="216">
        <f>'9_Per Pupil Summary'!K69</f>
        <v>4690.3481958221091</v>
      </c>
      <c r="N70" s="217">
        <f>'5C1B_DArbonne'!N70+'5C1A_Madison'!N70+'5C1C_IntlHigh'!N70+'5C3_UnvView'!N70+'5C1F_LCCharter'!N70+'5C1E_LFNO'!N70+'5C1D_NOMMA'!N70+'5C1AE_NobleMinds'!N70+'5C1J_JCFAEast'!N70+'5C1Q_Advantage'!N70+'5C1AF_JCFA-Laf'!N70+'5C1W_Willow'!N70+'5C1Z_LincolnPrep'!N70+'5C1R_Iberville'!N70+'5C1N_Delta'!N70+'5C1S_LCColPrep'!N70+'5C1T_Northeast'!N70+'5C1U_AcadianaRen'!N70+'5C1I_LAKey'!N70+'5C1V_LafRen'!N70+'5C1O_Impact'!N70+'5C2_LAVCA'!N70+'5C1H_Southwest'!N70+'5C1G_JSClark'!N70+'5C1Y_GEOPrep'!N70+'5C1AI_Harmony'!N70+'5C1AJ_Athlos'!N70+'5C1AG_Collegiate'!N70+'5C1M_GEOMidCity'!N70+'5C1AK_NxtGen'!N70+'5C1AL_RedRiver'!N70+'5C1AM_Williams'!N70+'5C1AN_StLandry'!N70</f>
        <v>0</v>
      </c>
      <c r="O70" s="218">
        <f>'5C1B_DArbonne'!O70+'5C1A_Madison'!O70+'5C1C_IntlHigh'!O70+'5C3_UnvView'!O70+'5C1F_LCCharter'!O70+'5C1E_LFNO'!O70+'5C1D_NOMMA'!O70+'5C1AE_NobleMinds'!O70+'5C1J_JCFAEast'!O70+'5C1Q_Advantage'!O70+'5C1AF_JCFA-Laf'!O70+'5C1W_Willow'!O70+'5C1Z_LincolnPrep'!O70+'5C1R_Iberville'!O70+'5C1N_Delta'!O70+'5C1S_LCColPrep'!O70+'5C1T_Northeast'!O70+'5C1U_AcadianaRen'!O70+'5C1I_LAKey'!O70+'5C1V_LafRen'!O70+'5C1O_Impact'!O70+'5C2_LAVCA'!O70+'5C1H_Southwest'!O70+'5C1G_JSClark'!O70+'5C1Y_GEOPrep'!O70+'5C1AI_Harmony'!O70+'5C1AJ_Athlos'!O70+'5C1AG_Collegiate'!O70+'5C1M_GEOMidCity'!O70+'5C1AK_NxtGen'!O70+'5C1AL_RedRiver'!O70+'5C1AM_Williams'!O70+'5C1AN_StLandry'!O70</f>
        <v>0</v>
      </c>
      <c r="P70" s="216">
        <f>'9_Per Pupil Summary'!L69</f>
        <v>1876.1392783288434</v>
      </c>
      <c r="Q70" s="217">
        <f>'5C1B_DArbonne'!Q70+'5C1A_Madison'!Q70+'5C1C_IntlHigh'!Q70+'5C3_UnvView'!Q70+'5C1F_LCCharter'!Q70+'5C1E_LFNO'!Q70+'5C1D_NOMMA'!Q70+'5C1AE_NobleMinds'!Q70+'5C1J_JCFAEast'!Q70+'5C1Q_Advantage'!Q70+'5C1AF_JCFA-Laf'!Q70+'5C1W_Willow'!Q70+'5C1Z_LincolnPrep'!Q70+'5C1R_Iberville'!Q70+'5C1N_Delta'!Q70+'5C1S_LCColPrep'!Q70+'5C1T_Northeast'!Q70+'5C1U_AcadianaRen'!Q70+'5C1I_LAKey'!Q70+'5C1V_LafRen'!Q70+'5C1O_Impact'!Q70+'5C2_LAVCA'!Q70+'5C1H_Southwest'!Q70+'5C1G_JSClark'!Q70+'5C1Y_GEOPrep'!Q70+'5C1AI_Harmony'!Q70+'5C1AJ_Athlos'!Q70+'5C1AG_Collegiate'!Q70+'5C1M_GEOMidCity'!Q70+'5C1AK_NxtGen'!Q70+'5C1AL_RedRiver'!Q70+'5C1AM_Williams'!Q70+'5C1AN_StLandry'!Q70</f>
        <v>0</v>
      </c>
      <c r="R70" s="219">
        <f>'5C1B_DArbonne'!R70+'5C1A_Madison'!R70+'5C1C_IntlHigh'!R70+'5C3_UnvView'!R70+'5C1F_LCCharter'!R70+'5C1E_LFNO'!R70+'5C1D_NOMMA'!R70+'5C1AE_NobleMinds'!R70+'5C1J_JCFAEast'!R70+'5C1Q_Advantage'!R70+'5C1AF_JCFA-Laf'!R70+'5C1W_Willow'!R70+'5C1Z_LincolnPrep'!R70+'5C1R_Iberville'!R70+'5C1N_Delta'!R70+'5C1S_LCColPrep'!R70+'5C1T_Northeast'!R70+'5C1U_AcadianaRen'!R70+'5C1I_LAKey'!R70+'5C1V_LafRen'!R70+'5C1O_Impact'!R70+'5C2_LAVCA'!R70+'5C1H_Southwest'!R70+'5C1G_JSClark'!R70+'5C1Y_GEOPrep'!R70+'5C1AI_Harmony'!R70+'5C1AJ_Athlos'!R70+'5C1AG_Collegiate'!R70+'5C1M_GEOMidCity'!R70+'5C1AK_NxtGen'!R70+'5C1AL_RedRiver'!R70+'5C1AM_Williams'!R70+'5C1AN_StLandry'!R70</f>
        <v>82164</v>
      </c>
      <c r="S70" s="884">
        <f>'5C3_UnvView'!S70+'5C2_LAVCA'!S70</f>
        <v>8478</v>
      </c>
      <c r="T70" s="216">
        <f>'5C1B_DArbonne'!S70+'5C1A_Madison'!S70+'5C1C_IntlHigh'!S70+'5C3_UnvView'!T70+'5C1F_LCCharter'!S70+'5C1E_LFNO'!S70+'5C1D_NOMMA'!S70+'5C1AE_NobleMinds'!S70+'5C1J_JCFAEast'!S70+'5C1Q_Advantage'!S70+'5C1AF_JCFA-Laf'!S70+'5C1W_Willow'!S70+'5C1Z_LincolnPrep'!S70+'5C1R_Iberville'!S70+'5C1N_Delta'!S70+'5C1S_LCColPrep'!S70+'5C1T_Northeast'!S70+'5C1U_AcadianaRen'!S70+'5C1I_LAKey'!S70+'5C1V_LafRen'!S70+'5C1O_Impact'!S70+'5C2_LAVCA'!T70+'5C1H_Southwest'!S70+'5C1G_JSClark'!S70+'5C1Y_GEOPrep'!S70+'5C1AI_Harmony'!S70+'5C1AJ_Athlos'!S70+'5C1AG_Collegiate'!S70+'5C1M_GEOMidCity'!S70+'5C1AK_NxtGen'!S70+'5C1AL_RedRiver'!S70+'5C1AM_Williams'!S70+'5C1AN_StLandry'!S70</f>
        <v>-9322</v>
      </c>
      <c r="U70" s="216">
        <f>'5C1B_DArbonne'!T70+'5C1A_Madison'!T70+'5C1C_IntlHigh'!T70+'5C3_UnvView'!U70+'5C1F_LCCharter'!T70+'5C1E_LFNO'!T70+'5C1D_NOMMA'!T70+'5C1AE_NobleMinds'!T70+'5C1J_JCFAEast'!T70+'5C1Q_Advantage'!T70+'5C1AF_JCFA-Laf'!T70+'5C1W_Willow'!T70+'5C1Z_LincolnPrep'!T70+'5C1R_Iberville'!T70+'5C1N_Delta'!T70+'5C1S_LCColPrep'!T70+'5C1T_Northeast'!T70+'5C1U_AcadianaRen'!T70+'5C1I_LAKey'!T70+'5C1V_LafRen'!T70+'5C1O_Impact'!T70+'5C2_LAVCA'!U70+'5C1H_Southwest'!T70+'5C1G_JSClark'!T70+'5C1Y_GEOPrep'!T70+'5C1AI_Harmony'!T70+'5C1AJ_Athlos'!T70+'5C1AG_Collegiate'!T70+'5C1M_GEOMidCity'!T70+'5C1AK_NxtGen'!T70+'5C1AL_RedRiver'!T70+'5C1AM_Williams'!T70+'5C1AN_StLandry'!T70</f>
        <v>0</v>
      </c>
      <c r="V70" s="220">
        <f>'5C1B_DArbonne'!U70+'5C1A_Madison'!U70+'5C1C_IntlHigh'!U70+'5C3_UnvView'!V70+'5C1F_LCCharter'!U70+'5C1E_LFNO'!U70+'5C1D_NOMMA'!U70+'5C1AE_NobleMinds'!U70+'5C1J_JCFAEast'!U70+'5C1Q_Advantage'!U70+'5C1AF_JCFA-Laf'!U70+'5C1W_Willow'!U70+'5C1Z_LincolnPrep'!U70+'5C1R_Iberville'!U70+'5C1N_Delta'!U70+'5C1S_LCColPrep'!U70+'5C1T_Northeast'!U70+'5C1U_AcadianaRen'!U70+'5C1I_LAKey'!U70+'5C1V_LafRen'!U70+'5C1O_Impact'!U70+'5C2_LAVCA'!V70+'5C1H_Southwest'!U70+'5C1G_JSClark'!U70+'5C1Y_GEOPrep'!U70+'5C1AI_Harmony'!U70+'5C1AJ_Athlos'!U70+'5C1AG_Collegiate'!U70+'5C1M_GEOMidCity'!U70+'5C1AK_NxtGen'!U70+'5C1AL_RedRiver'!U70+'5C1AM_Williams'!U70+'5C1AN_StLandry'!U70</f>
        <v>0</v>
      </c>
      <c r="W70" s="219">
        <f>'5C1B_DArbonne'!V70+'5C1A_Madison'!V70+'5C1C_IntlHigh'!V70+'5C3_UnvView'!W70+'5C1F_LCCharter'!V70+'5C1E_LFNO'!V70+'5C1D_NOMMA'!V70+'5C1AE_NobleMinds'!V70+'5C1J_JCFAEast'!V70+'5C1Q_Advantage'!V70+'5C1AF_JCFA-Laf'!V70+'5C1W_Willow'!V70+'5C1Z_LincolnPrep'!V70+'5C1R_Iberville'!V70+'5C1N_Delta'!V70+'5C1S_LCColPrep'!V70+'5C1T_Northeast'!V70+'5C1U_AcadianaRen'!V70+'5C1I_LAKey'!V70+'5C1V_LafRen'!V70+'5C1O_Impact'!V70+'5C2_LAVCA'!W70+'5C1H_Southwest'!V70+'5C1G_JSClark'!V70+'5C1Y_GEOPrep'!V70+'5C1AI_Harmony'!V70+'5C1AJ_Athlos'!V70+'5C1AG_Collegiate'!V70+'5C1M_GEOMidCity'!V70+'5C1AK_NxtGen'!V70+'5C1AL_RedRiver'!V70+'5C1AM_Williams'!V70+'5C1AN_StLandry'!V70</f>
        <v>0</v>
      </c>
      <c r="X70" s="217">
        <f>'5C1B_DArbonne'!W70+'5C1A_Madison'!W70+'5C1C_IntlHigh'!W70+'5C3_UnvView'!X70+'5C1F_LCCharter'!W70+'5C1E_LFNO'!W70+'5C1D_NOMMA'!W70+'5C1AE_NobleMinds'!W70+'5C1J_JCFAEast'!W70+'5C1Q_Advantage'!W70+'5C1AF_JCFA-Laf'!W70+'5C1W_Willow'!W70+'5C1Z_LincolnPrep'!W70+'5C1R_Iberville'!W70+'5C1N_Delta'!W70+'5C1S_LCColPrep'!W70+'5C1T_Northeast'!W70+'5C1U_AcadianaRen'!W70+'5C1I_LAKey'!W70+'5C1V_LafRen'!W70+'5C1O_Impact'!W70+'5C2_LAVCA'!X70+'5C1H_Southwest'!W70+'5C1G_JSClark'!W70+'5C1Y_GEOPrep'!W70+'5C1AI_Harmony'!W70+'5C1AJ_Athlos'!W70+'5C1AG_Collegiate'!W70+'5C1M_GEOMidCity'!W70+'5C1AK_NxtGen'!W70+'5C1AL_RedRiver'!W70+'5C1AM_Williams'!W70+'5C1AN_StLandry'!W70</f>
        <v>0</v>
      </c>
      <c r="Y70" s="219">
        <f>'5C1B_DArbonne'!X70+'5C1A_Madison'!X70+'5C1C_IntlHigh'!X70+'5C3_UnvView'!Y70+'5C1F_LCCharter'!X70+'5C1E_LFNO'!X70+'5C1D_NOMMA'!X70+'5C1AE_NobleMinds'!X70+'5C1J_JCFAEast'!X70+'5C1Q_Advantage'!X70+'5C1AF_JCFA-Laf'!X70+'5C1W_Willow'!X70+'5C1Z_LincolnPrep'!X70+'5C1R_Iberville'!X70+'5C1N_Delta'!X70+'5C1S_LCColPrep'!X70+'5C1T_Northeast'!X70+'5C1U_AcadianaRen'!X70+'5C1I_LAKey'!X70+'5C1V_LafRen'!X70+'5C1O_Impact'!X70+'5C2_LAVCA'!Y70+'5C1H_Southwest'!X70+'5C1G_JSClark'!X70+'5C1Y_GEOPrep'!X70+'5C1AI_Harmony'!X70+'5C1AJ_Athlos'!X70+'5C1AG_Collegiate'!X70+'5C1M_GEOMidCity'!X70+'5C1AK_NxtGen'!X70+'5C1AL_RedRiver'!X70+'5C1AM_Williams'!X70+'5C1AN_StLandry'!X70</f>
        <v>0</v>
      </c>
      <c r="Z70" s="216">
        <f>'5C1B_DArbonne'!Y70+'5C1A_Madison'!Y70+'5C1C_IntlHigh'!Y70+'5C3_UnvView'!Z70+'5C1F_LCCharter'!Y70+'5C1E_LFNO'!Y70+'5C1D_NOMMA'!Y70+'5C1AE_NobleMinds'!Y70+'5C1J_JCFAEast'!Y70+'5C1Q_Advantage'!Y70+'5C1AF_JCFA-Laf'!Y70+'5C1W_Willow'!Y70+'5C1Z_LincolnPrep'!Y70+'5C1R_Iberville'!Y70+'5C1N_Delta'!Y70+'5C1S_LCColPrep'!Y70+'5C1T_Northeast'!Y70+'5C1U_AcadianaRen'!Y70+'5C1I_LAKey'!Y70+'5C1V_LafRen'!Y70+'5C1O_Impact'!Y70+'5C2_LAVCA'!Z70+'5C1H_Southwest'!Y70+'5C1G_JSClark'!Y70+'5C1Y_GEOPrep'!Y70+'5C1AI_Harmony'!Y70+'5C1AJ_Athlos'!Y70+'5C1AG_Collegiate'!Y70+'5C1M_GEOMidCity'!Y70+'5C1AK_NxtGen'!Y70+'5C1AL_RedRiver'!Y70+'5C1AM_Williams'!Y70+'5C1AN_StLandry'!Y70</f>
        <v>0</v>
      </c>
      <c r="AA70" s="219">
        <f>'5C1B_DArbonne'!Z70+'5C1A_Madison'!Z70+'5C1C_IntlHigh'!Z70+'5C3_UnvView'!AA70+'5C1F_LCCharter'!Z70+'5C1E_LFNO'!Z70+'5C1D_NOMMA'!Z70+'5C1AE_NobleMinds'!Z70+'5C1J_JCFAEast'!Z70+'5C1Q_Advantage'!Z70+'5C1AF_JCFA-Laf'!Z70+'5C1W_Willow'!Z70+'5C1Z_LincolnPrep'!Z70+'5C1R_Iberville'!Z70+'5C1N_Delta'!Z70+'5C1S_LCColPrep'!Z70+'5C1T_Northeast'!Z70+'5C1U_AcadianaRen'!Z70+'5C1I_LAKey'!Z70+'5C1V_LafRen'!Z70+'5C1O_Impact'!Z70+'5C2_LAVCA'!AA70+'5C1H_Southwest'!Z70+'5C1G_JSClark'!Z70+'5C1Y_GEOPrep'!Z70+'5C1AI_Harmony'!Z70+'5C1AJ_Athlos'!Z70+'5C1AG_Collegiate'!Z70+'5C1M_GEOMidCity'!Z70+'5C1AK_NxtGen'!Z70+'5C1AL_RedRiver'!Z70+'5C1AM_Williams'!Z70+'5C1AN_StLandry'!Z70</f>
        <v>0</v>
      </c>
      <c r="AB70" s="216">
        <f>'5C1B_DArbonne'!AA70+'5C1A_Madison'!AA70+'5C1C_IntlHigh'!AA70+'5C3_UnvView'!AB70+'5C1F_LCCharter'!AA70+'5C1E_LFNO'!AA70+'5C1D_NOMMA'!AA70+'5C1AE_NobleMinds'!AA70+'5C1J_JCFAEast'!AA70+'5C1Q_Advantage'!AA70+'5C1AF_JCFA-Laf'!AA70+'5C1W_Willow'!AA70+'5C1Z_LincolnPrep'!AA70+'5C1R_Iberville'!AA70+'5C1N_Delta'!AA70+'5C1S_LCColPrep'!AA70+'5C1T_Northeast'!AA70+'5C1U_AcadianaRen'!AA70+'5C1I_LAKey'!AA70+'5C1V_LafRen'!AA70+'5C1O_Impact'!AA70+'5C2_LAVCA'!AB70+'5C1H_Southwest'!AA70+'5C1G_JSClark'!AA70+'5C1Y_GEOPrep'!AA70+'5C1AI_Harmony'!AA70+'5C1AJ_Athlos'!AA70+'5C1AG_Collegiate'!AA70+'5C1M_GEOMidCity'!AA70+'5C1AK_NxtGen'!AA70+'5C1AL_RedRiver'!AA70+'5C1AM_Williams'!AA70+'5C1AN_StLandry'!AA70</f>
        <v>0</v>
      </c>
      <c r="AC70" s="216">
        <f>'5C1B_DArbonne'!AB70+'5C1A_Madison'!AB70+'5C1C_IntlHigh'!AB70+'5C3_UnvView'!AC70+'5C1F_LCCharter'!AB70+'5C1E_LFNO'!AB70+'5C1D_NOMMA'!AB70+'5C1AE_NobleMinds'!AB70+'5C1J_JCFAEast'!AB70+'5C1Q_Advantage'!AB70+'5C1AF_JCFA-Laf'!AB70+'5C1W_Willow'!AB70+'5C1Z_LincolnPrep'!AB70+'5C1R_Iberville'!AB70+'5C1N_Delta'!AB70+'5C1S_LCColPrep'!AB70+'5C1T_Northeast'!AB70+'5C1U_AcadianaRen'!AB70+'5C1I_LAKey'!AB70+'5C1V_LafRen'!AB70+'5C1O_Impact'!AB70+'5C2_LAVCA'!AC70+'5C1H_Southwest'!AB70+'5C1G_JSClark'!AB70+'5C1Y_GEOPrep'!AB70+'5C1AI_Harmony'!AB70+'5C1AJ_Athlos'!AB70+'5C1AG_Collegiate'!AB70+'5C1M_GEOMidCity'!AB70+'5C1AK_NxtGen'!AB70+'5C1AL_RedRiver'!AB70+'5C1AM_Williams'!AB70+'5C1AN_StLandry'!AB70</f>
        <v>0</v>
      </c>
      <c r="AD70" s="219">
        <f>'5C1B_DArbonne'!AC70+'5C1A_Madison'!AC70+'5C1C_IntlHigh'!AC70+'5C3_UnvView'!AD70+'5C1F_LCCharter'!AC70+'5C1E_LFNO'!AC70+'5C1D_NOMMA'!AC70+'5C1AE_NobleMinds'!AC70+'5C1J_JCFAEast'!AC70+'5C1Q_Advantage'!AC70+'5C1AF_JCFA-Laf'!AC70+'5C1W_Willow'!AC70+'5C1Z_LincolnPrep'!AC70+'5C1R_Iberville'!AC70+'5C1N_Delta'!AC70+'5C1S_LCColPrep'!AC70+'5C1T_Northeast'!AC70+'5C1U_AcadianaRen'!AC70+'5C1I_LAKey'!AC70+'5C1V_LafRen'!AC70+'5C1O_Impact'!AC70+'5C2_LAVCA'!AD70+'5C1H_Southwest'!AC70+'5C1G_JSClark'!AC70+'5C1Y_GEOPrep'!AC70+'5C1AI_Harmony'!AC70+'5C1AJ_Athlos'!AC70+'5C1AG_Collegiate'!AC70+'5C1M_GEOMidCity'!AC70+'5C1AK_NxtGen'!AC70+'5C1AL_RedRiver'!AC70+'5C1AM_Williams'!AC70+'5C1AN_StLandry'!AC70</f>
        <v>0</v>
      </c>
      <c r="AE70" s="222">
        <f>'5C1B_DArbonne'!AD70+'5C1A_Madison'!AD70+'5C1C_IntlHigh'!AD70+'5C3_UnvView'!AE70+'5C1F_LCCharter'!AD70+'5C1E_LFNO'!AD70+'5C1D_NOMMA'!AD70+'5C1AE_NobleMinds'!AD70+'5C1J_JCFAEast'!AD70+'5C1Q_Advantage'!AD70+'5C1AF_JCFA-Laf'!AD70+'5C1W_Willow'!AD70+'5C1Z_LincolnPrep'!AD70+'5C1R_Iberville'!AD70+'5C1N_Delta'!AD70+'5C1S_LCColPrep'!AD70+'5C1T_Northeast'!AD70+'5C1U_AcadianaRen'!AD70+'5C1I_LAKey'!AD70+'5C1V_LafRen'!AD70+'5C1O_Impact'!AD70+'5C2_LAVCA'!AE70+'5C1H_Southwest'!AD70+'5C1G_JSClark'!AD70+'5C1Y_GEOPrep'!AD70+'5C1AI_Harmony'!AD70+'5C1AJ_Athlos'!AD70+'5C1AG_Collegiate'!AD70+'5C1M_GEOMidCity'!AD70+'5C1AK_NxtGen'!AD70+'5C1AL_RedRiver'!AD70+'5C1AM_Williams'!AD70+'5C1AN_StLandry'!AD70</f>
        <v>0</v>
      </c>
      <c r="AF70" s="223">
        <f>'9_Per Pupil Summary'!N69</f>
        <v>3465</v>
      </c>
      <c r="AG70" s="224">
        <f>'5C1B_DArbonne'!AF70+'5C1A_Madison'!AF70+'5C1C_IntlHigh'!AF70+'5C3_UnvView'!AG70+'5C1F_LCCharter'!AF70+'5C1E_LFNO'!AF70+'5C1D_NOMMA'!AF70+'5C1AE_NobleMinds'!AF70+'5C1J_JCFAEast'!AF70+'5C1Q_Advantage'!AF70+'5C1AF_JCFA-Laf'!AF70+'5C1W_Willow'!AF70+'5C1Z_LincolnPrep'!AF70+'5C1R_Iberville'!AF70+'5C1N_Delta'!AF70+'5C1S_LCColPrep'!AF70+'5C1T_Northeast'!AF70+'5C1U_AcadianaRen'!AF70+'5C1I_LAKey'!AF70+'5C1V_LafRen'!AF70+'5C1O_Impact'!AF70+'5C2_LAVCA'!AG70+'5C1H_Southwest'!AF70+'5C1G_JSClark'!AF70+'5C1Y_GEOPrep'!AF70+'5C1AI_Harmony'!AF70+'5C1AJ_Athlos'!AF70+'5C1AG_Collegiate'!AF70+'5C1M_GEOMidCity'!AF70+'5C1AK_NxtGen'!AF70+'5C1AL_RedRiver'!AF70+'5C1AM_Williams'!AF70+'5C1AN_StLandry'!AF70</f>
        <v>0</v>
      </c>
      <c r="AH70" s="215">
        <f>'5C1B_DArbonne'!AG70+'5C1A_Madison'!AG70+'5C1C_IntlHigh'!AG70+'5C3_UnvView'!AH70+'5C1F_LCCharter'!AG70+'5C1E_LFNO'!AG70+'5C1D_NOMMA'!AG70+'5C1AE_NobleMinds'!AG70+'5C1J_JCFAEast'!AG70+'5C1Q_Advantage'!AG70+'5C1AF_JCFA-Laf'!AG70+'5C1W_Willow'!AG70+'5C1Z_LincolnPrep'!AG70+'5C1R_Iberville'!AG70+'5C1N_Delta'!AG70+'5C1S_LCColPrep'!AG70+'5C1T_Northeast'!AG70+'5C1U_AcadianaRen'!AG70+'5C1I_LAKey'!AG70+'5C1V_LafRen'!AG70+'5C1O_Impact'!AG70+'5C2_LAVCA'!AH70+'5C1H_Southwest'!AG70+'5C1G_JSClark'!AG70+'5C1Y_GEOPrep'!AG70+'5C1AI_Harmony'!AG70+'5C1AJ_Athlos'!AG70+'5C1AG_Collegiate'!AG70+'5C1M_GEOMidCity'!AG70+'5C1AK_NxtGen'!AG70+'5C1AL_RedRiver'!AG70+'5C1AM_Williams'!AG70+'5C1AN_StLandry'!AG70</f>
        <v>0</v>
      </c>
      <c r="AI70" s="223">
        <f>'5C1B_DArbonne'!AH70+'5C1A_Madison'!AH70+'5C1C_IntlHigh'!AH70+'5C3_UnvView'!AI70+'5C1F_LCCharter'!AH70+'5C1E_LFNO'!AH70+'5C1D_NOMMA'!AH70+'5C1AE_NobleMinds'!AH70+'5C1J_JCFAEast'!AH70+'5C1Q_Advantage'!AH70+'5C1AF_JCFA-Laf'!AH70+'5C1W_Willow'!AH70+'5C1Z_LincolnPrep'!AH70+'5C1R_Iberville'!AH70+'5C1N_Delta'!AH70+'5C1S_LCColPrep'!AH70+'5C1T_Northeast'!AH70+'5C1U_AcadianaRen'!AH70+'5C1I_LAKey'!AH70+'5C1V_LafRen'!AH70+'5C1O_Impact'!AH70+'5C2_LAVCA'!AI70+'5C1H_Southwest'!AH70+'5C1G_JSClark'!AH70+'5C1Y_GEOPrep'!AH70+'5C1AI_Harmony'!AH70+'5C1AJ_Athlos'!AH70+'5C1AG_Collegiate'!AH70+'5C1M_GEOMidCity'!AH70+'5C1AK_NxtGen'!AH70+'5C1AL_RedRiver'!AH70+'5C1AM_Williams'!AH70+'5C1AN_StLandry'!AH70</f>
        <v>0</v>
      </c>
      <c r="AJ70" s="215">
        <f>'5C1B_DArbonne'!AI70+'5C1A_Madison'!AI70+'5C1C_IntlHigh'!AI70+'5C3_UnvView'!AJ70+'5C1F_LCCharter'!AI70+'5C1E_LFNO'!AI70+'5C1D_NOMMA'!AI70+'5C1AE_NobleMinds'!AI70+'5C1J_JCFAEast'!AI70+'5C1Q_Advantage'!AI70+'5C1AF_JCFA-Laf'!AI70+'5C1W_Willow'!AI70+'5C1Z_LincolnPrep'!AI70+'5C1R_Iberville'!AI70+'5C1N_Delta'!AI70+'5C1S_LCColPrep'!AI70+'5C1T_Northeast'!AI70+'5C1U_AcadianaRen'!AI70+'5C1I_LAKey'!AI70+'5C1V_LafRen'!AI70+'5C1O_Impact'!AI70+'5C2_LAVCA'!AJ70+'5C1H_Southwest'!AI70+'5C1G_JSClark'!AI70+'5C1Y_GEOPrep'!AI70+'5C1AI_Harmony'!AI70+'5C1AJ_Athlos'!AI70+'5C1AG_Collegiate'!AI70+'5C1M_GEOMidCity'!AI70+'5C1AK_NxtGen'!AI70+'5C1AL_RedRiver'!AI70+'5C1AM_Williams'!AI70+'5C1AN_StLandry'!AI70</f>
        <v>0</v>
      </c>
      <c r="AK70" s="225">
        <f>'5C1B_DArbonne'!AJ70+'5C1A_Madison'!AJ70+'5C1C_IntlHigh'!AJ70+'5C3_UnvView'!AK70+'5C1F_LCCharter'!AJ70+'5C1E_LFNO'!AJ70+'5C1D_NOMMA'!AJ70+'5C1AE_NobleMinds'!AJ70+'5C1J_JCFAEast'!AJ70+'5C1Q_Advantage'!AJ70+'5C1AF_JCFA-Laf'!AJ70+'5C1W_Willow'!AJ70+'5C1Z_LincolnPrep'!AJ70+'5C1R_Iberville'!AJ70+'5C1N_Delta'!AJ70+'5C1S_LCColPrep'!AJ70+'5C1T_Northeast'!AJ70+'5C1U_AcadianaRen'!AJ70+'5C1I_LAKey'!AJ70+'5C1V_LafRen'!AJ70+'5C1O_Impact'!AJ70+'5C2_LAVCA'!AK70+'5C1H_Southwest'!AJ70+'5C1G_JSClark'!AJ70+'5C1Y_GEOPrep'!AJ70+'5C1AI_Harmony'!AJ70+'5C1AJ_Athlos'!AJ70+'5C1AG_Collegiate'!AJ70+'5C1M_GEOMidCity'!AJ70+'5C1AK_NxtGen'!AJ70+'5C1AL_RedRiver'!AJ70+'5C1AM_Williams'!AJ70+'5C1AN_StLandry'!AJ70</f>
        <v>0</v>
      </c>
      <c r="AL70" s="226">
        <f>'5C1B_DArbonne'!AK70+'5C1A_Madison'!AK70+'5C1C_IntlHigh'!AK70+'5C3_UnvView'!AL70+'5C1F_LCCharter'!AK70+'5C1E_LFNO'!AK70+'5C1D_NOMMA'!AK70+'5C1AE_NobleMinds'!AK70+'5C1J_JCFAEast'!AK70+'5C1Q_Advantage'!AK70+'5C1AF_JCFA-Laf'!AK70+'5C1W_Willow'!AK70+'5C1Z_LincolnPrep'!AK70+'5C1R_Iberville'!AK70+'5C1N_Delta'!AK70+'5C1S_LCColPrep'!AK70+'5C1T_Northeast'!AK70+'5C1U_AcadianaRen'!AK70+'5C1I_LAKey'!AK70+'5C1V_LafRen'!AK70+'5C1O_Impact'!AK70+'5C2_LAVCA'!AL70+'5C1H_Southwest'!AK70+'5C1G_JSClark'!AK70+'5C1Y_GEOPrep'!AK70+'5C1AI_Harmony'!AK70+'5C1AJ_Athlos'!AK70+'5C1AG_Collegiate'!AK70+'5C1M_GEOMidCity'!AK70+'5C1AK_NxtGen'!AK70+'5C1AL_RedRiver'!AK70+'5C1AM_Williams'!AK70+'5C1AN_StLandry'!AK70</f>
        <v>0</v>
      </c>
      <c r="AM70" s="224">
        <f>'5C1B_DArbonne'!AL70+'5C1A_Madison'!AL70+'5C1C_IntlHigh'!AL70+'5C3_UnvView'!AM70+'5C1F_LCCharter'!AL70+'5C1E_LFNO'!AL70+'5C1D_NOMMA'!AL70+'5C1AE_NobleMinds'!AL70+'5C1J_JCFAEast'!AL70+'5C1Q_Advantage'!AL70+'5C1AF_JCFA-Laf'!AL70+'5C1W_Willow'!AL70+'5C1Z_LincolnPrep'!AL70+'5C1R_Iberville'!AL70+'5C1N_Delta'!AL70+'5C1S_LCColPrep'!AL70+'5C1T_Northeast'!AL70+'5C1U_AcadianaRen'!AL70+'5C1I_LAKey'!AL70+'5C1V_LafRen'!AL70+'5C1O_Impact'!AL70+'5C2_LAVCA'!AM70+'5C1H_Southwest'!AL70+'5C1G_JSClark'!AL70+'5C1Y_GEOPrep'!AL70+'5C1AI_Harmony'!AL70+'5C1AJ_Athlos'!AL70+'5C1AG_Collegiate'!AL70+'5C1M_GEOMidCity'!AL70+'5C1AK_NxtGen'!AL70+'5C1AL_RedRiver'!AL70+'5C1AM_Williams'!AL70+'5C1AN_StLandry'!AL70</f>
        <v>32744</v>
      </c>
      <c r="AN70" s="227">
        <f>'5C1B_DArbonne'!AM70+'5C1A_Madison'!AM70+'5C1C_IntlHigh'!AM70+'5C3_UnvView'!AN70+'5C1F_LCCharter'!AM70+'5C1E_LFNO'!AM70+'5C1D_NOMMA'!AM70+'5C1AE_NobleMinds'!AM70+'5C1J_JCFAEast'!AM70+'5C1Q_Advantage'!AM70+'5C1AF_JCFA-Laf'!AM70+'5C1W_Willow'!AM70+'5C1Z_LincolnPrep'!AM70+'5C1R_Iberville'!AM70+'5C1N_Delta'!AM70+'5C1S_LCColPrep'!AM70+'5C1T_Northeast'!AM70+'5C1U_AcadianaRen'!AM70+'5C1I_LAKey'!AM70+'5C1V_LafRen'!AM70+'5C1O_Impact'!AM70+'5C2_LAVCA'!AN70+'5C1H_Southwest'!AM70+'5C1G_JSClark'!AM70+'5C1Y_GEOPrep'!AM70+'5C1AI_Harmony'!AM70+'5C1AJ_Athlos'!AM70+'5C1AG_Collegiate'!AM70+'5C1M_GEOMidCity'!AM70+'5C1AK_NxtGen'!AM70+'5C1AL_RedRiver'!AM70+'5C1AM_Williams'!AM70+'5C1AN_StLandry'!AM70</f>
        <v>-82</v>
      </c>
      <c r="AO70" s="224">
        <f>'5C1B_DArbonne'!AN70+'5C1A_Madison'!AN70+'5C1C_IntlHigh'!AN70+'5C3_UnvView'!AO70+'5C1F_LCCharter'!AN70+'5C1E_LFNO'!AN70+'5C1D_NOMMA'!AN70+'5C1AE_NobleMinds'!AN70+'5C1J_JCFAEast'!AN70+'5C1Q_Advantage'!AN70+'5C1AF_JCFA-Laf'!AN70+'5C1W_Willow'!AN70+'5C1Z_LincolnPrep'!AN70+'5C1R_Iberville'!AN70+'5C1N_Delta'!AN70+'5C1S_LCColPrep'!AN70+'5C1T_Northeast'!AN70+'5C1U_AcadianaRen'!AN70+'5C1I_LAKey'!AN70+'5C1V_LafRen'!AN70+'5C1O_Impact'!AN70+'5C2_LAVCA'!AO70+'5C1H_Southwest'!AN70+'5C1G_JSClark'!AN70+'5C1Y_GEOPrep'!AN70+'5C1AI_Harmony'!AN70+'5C1AJ_Athlos'!AN70+'5C1AG_Collegiate'!AN70+'5C1M_GEOMidCity'!AN70+'5C1AK_NxtGen'!AN70+'5C1AL_RedRiver'!AN70+'5C1AM_Williams'!AN70+'5C1AN_StLandry'!AN70</f>
        <v>0</v>
      </c>
      <c r="AP70" s="225">
        <f>'5C1B_DArbonne'!AO70+'5C1A_Madison'!AO70+'5C1C_IntlHigh'!AO70+'5C3_UnvView'!AP70+'5C1F_LCCharter'!AO70+'5C1E_LFNO'!AO70+'5C1D_NOMMA'!AO70+'5C1AE_NobleMinds'!AO70+'5C1J_JCFAEast'!AO70+'5C1Q_Advantage'!AO70+'5C1AF_JCFA-Laf'!AO70+'5C1W_Willow'!AO70+'5C1Z_LincolnPrep'!AO70+'5C1R_Iberville'!AO70+'5C1N_Delta'!AO70+'5C1S_LCColPrep'!AO70+'5C1T_Northeast'!AO70+'5C1U_AcadianaRen'!AO70+'5C1I_LAKey'!AO70+'5C1V_LafRen'!AO70+'5C1O_Impact'!AO70+'5C2_LAVCA'!AP70+'5C1H_Southwest'!AO70+'5C1G_JSClark'!AO70+'5C1Y_GEOPrep'!AO70+'5C1AI_Harmony'!AO70+'5C1AJ_Athlos'!AO70+'5C1AG_Collegiate'!AO70+'5C1M_GEOMidCity'!AO70+'5C1AK_NxtGen'!AO70+'5C1AL_RedRiver'!AO70+'5C1AM_Williams'!AO70+'5C1AN_StLandry'!AO70</f>
        <v>0</v>
      </c>
      <c r="AQ70" s="224">
        <f>'5C1B_DArbonne'!AP70+'5C1A_Madison'!AP70+'5C1C_IntlHigh'!AP70+'5C3_UnvView'!AQ70+'5C1F_LCCharter'!AP70+'5C1E_LFNO'!AP70+'5C1D_NOMMA'!AP70+'5C1AE_NobleMinds'!AP70+'5C1J_JCFAEast'!AP70+'5C1Q_Advantage'!AP70+'5C1AF_JCFA-Laf'!AP70+'5C1W_Willow'!AP70+'5C1Z_LincolnPrep'!AP70+'5C1R_Iberville'!AP70+'5C1N_Delta'!AP70+'5C1S_LCColPrep'!AP70+'5C1T_Northeast'!AP70+'5C1U_AcadianaRen'!AP70+'5C1I_LAKey'!AP70+'5C1V_LafRen'!AP70+'5C1O_Impact'!AP70+'5C2_LAVCA'!AQ70+'5C1H_Southwest'!AP70+'5C1G_JSClark'!AP70+'5C1Y_GEOPrep'!AP70+'5C1AI_Harmony'!AP70+'5C1AJ_Athlos'!AP70+'5C1AG_Collegiate'!AP70+'5C1M_GEOMidCity'!AP70+'5C1AK_NxtGen'!AP70+'5C1AL_RedRiver'!AP70+'5C1AM_Williams'!AP70+'5C1AN_StLandry'!AP70</f>
        <v>32662</v>
      </c>
      <c r="AR70" s="225">
        <f>'5C1B_DArbonne'!AQ70+'5C1A_Madison'!AQ70+'5C1C_IntlHigh'!AQ70+'5C3_UnvView'!AR70+'5C1F_LCCharter'!AQ70+'5C1E_LFNO'!AQ70+'5C1D_NOMMA'!AQ70+'5C1AE_NobleMinds'!AQ70+'5C1J_JCFAEast'!AQ70+'5C1Q_Advantage'!AQ70+'5C1AF_JCFA-Laf'!AQ70+'5C1W_Willow'!AQ70+'5C1Z_LincolnPrep'!AQ70+'5C1R_Iberville'!AQ70+'5C1N_Delta'!AQ70+'5C1S_LCColPrep'!AQ70+'5C1T_Northeast'!AQ70+'5C1U_AcadianaRen'!AQ70+'5C1I_LAKey'!AQ70+'5C1V_LafRen'!AQ70+'5C1O_Impact'!AQ70+'5C2_LAVCA'!AR70+'5C1H_Southwest'!AQ70+'5C1G_JSClark'!AQ70+'5C1Y_GEOPrep'!AQ70+'5C1AI_Harmony'!AQ70+'5C1AJ_Athlos'!AQ70+'5C1AG_Collegiate'!AQ70+'5C1M_GEOMidCity'!AQ70+'5C1AK_NxtGen'!AQ70+'5C1AL_RedRiver'!AQ70+'5C1AM_Williams'!AQ70+'5C1AN_StLandry'!AQ70</f>
        <v>0</v>
      </c>
      <c r="AS70" s="225">
        <f>'5C1B_DArbonne'!AR70+'5C1A_Madison'!AR70+'5C1C_IntlHigh'!AR70+'5C3_UnvView'!AS70+'5C1F_LCCharter'!AR70+'5C1E_LFNO'!AR70+'5C1D_NOMMA'!AR70+'5C1AE_NobleMinds'!AR70+'5C1J_JCFAEast'!AR70+'5C1Q_Advantage'!AR70+'5C1AF_JCFA-Laf'!AR70+'5C1W_Willow'!AR70+'5C1Z_LincolnPrep'!AR70+'5C1R_Iberville'!AR70+'5C1N_Delta'!AR70+'5C1S_LCColPrep'!AR70+'5C1T_Northeast'!AR70+'5C1U_AcadianaRen'!AR70+'5C1I_LAKey'!AR70+'5C1V_LafRen'!AR70+'5C1O_Impact'!AR70+'5C2_LAVCA'!AS70+'5C1H_Southwest'!AR70+'5C1G_JSClark'!AR70+'5C1Y_GEOPrep'!AR70+'5C1AI_Harmony'!AR70+'5C1AJ_Athlos'!AR70+'5C1AG_Collegiate'!AR70+'5C1M_GEOMidCity'!AR70+'5C1AK_NxtGen'!AR70+'5C1AL_RedRiver'!AR70+'5C1AM_Williams'!AR70+'5C1AN_StLandry'!AR70</f>
        <v>0</v>
      </c>
      <c r="AT70" s="224">
        <f>'5C1B_DArbonne'!AS70+'5C1A_Madison'!AS70+'5C1C_IntlHigh'!AS70+'5C3_UnvView'!AT70+'5C1F_LCCharter'!AS70+'5C1E_LFNO'!AS70+'5C1D_NOMMA'!AS70+'5C1AE_NobleMinds'!AS70+'5C1J_JCFAEast'!AS70+'5C1Q_Advantage'!AS70+'5C1AF_JCFA-Laf'!AS70+'5C1W_Willow'!AS70+'5C1Z_LincolnPrep'!AS70+'5C1R_Iberville'!AS70+'5C1N_Delta'!AS70+'5C1S_LCColPrep'!AS70+'5C1T_Northeast'!AS70+'5C1U_AcadianaRen'!AS70+'5C1I_LAKey'!AS70+'5C1V_LafRen'!AS70+'5C1O_Impact'!AS70+'5C2_LAVCA'!AT70+'5C1H_Southwest'!AS70+'5C1G_JSClark'!AS70+'5C1Y_GEOPrep'!AS70+'5C1AI_Harmony'!AS70+'5C1AJ_Athlos'!AS70+'5C1AG_Collegiate'!AS70+'5C1M_GEOMidCity'!AS70+'5C1AK_NxtGen'!AS70+'5C1AL_RedRiver'!AS70+'5C1AM_Williams'!AS70+'5C1AN_StLandry'!AS70</f>
        <v>1453</v>
      </c>
      <c r="AU70" s="802">
        <f t="shared" si="2"/>
        <v>32662</v>
      </c>
      <c r="AV70" s="803">
        <f t="shared" si="3"/>
        <v>1453</v>
      </c>
      <c r="AW70" s="217">
        <f>'5C1B_DArbonne'!AV70+'5C1A_Madison'!AV70+'5C1C_IntlHigh'!AV70+'5C3_UnvView'!AW70+'5C1F_LCCharter'!AV70+'5C1E_LFNO'!AV70+'5C1D_NOMMA'!AV70+'5C1AE_NobleMinds'!AV70+'5C1J_JCFAEast'!AV70+'5C1Q_Advantage'!AV70+'5C1AF_JCFA-Laf'!AV70+'5C1W_Willow'!AV70+'5C1Z_LincolnPrep'!AV70+'5C1R_Iberville'!AV70+'5C1N_Delta'!AV70+'5C1S_LCColPrep'!AV70+'5C1T_Northeast'!AV70+'5C1U_AcadianaRen'!AV70+'5C1I_LAKey'!AV70+'5C1V_LafRen'!AV70+'5C1O_Impact'!AV70+'5C2_LAVCA'!AW70+'5C1H_Southwest'!AV70+'5C1G_JSClark'!AV70+'5C1Y_GEOPrep'!AV70+'5C1AI_Harmony'!AV70+'5C1AJ_Athlos'!AV70+'5C1AG_Collegiate'!AV70+'5C1M_GEOMidCity'!AV70+'5C1AK_NxtGen'!AV70+'5C1AL_RedRiver'!AV70+'5C1AM_Williams'!AV70+'5C1AN_StLandry'!AV70</f>
        <v>82</v>
      </c>
      <c r="AX70" s="217"/>
      <c r="AY70" s="217">
        <f t="shared" si="4"/>
        <v>82</v>
      </c>
    </row>
    <row r="71" spans="1:51" ht="16.149999999999999" customHeight="1" x14ac:dyDescent="0.2">
      <c r="A71" s="422">
        <v>65</v>
      </c>
      <c r="B71" s="228" t="s">
        <v>68</v>
      </c>
      <c r="C71" s="229">
        <f>'5C1B_DArbonne'!C71+'5C1A_Madison'!C71+'5C1C_IntlHigh'!C71+'5C3_UnvView'!C71+'5C1F_LCCharter'!C71+'5C1E_LFNO'!C71+'5C1D_NOMMA'!C71+'5C1AE_NobleMinds'!C71+'5C1J_JCFAEast'!C71+'5C1Q_Advantage'!C71+'5C1AF_JCFA-Laf'!C71+'5C1W_Willow'!C71+'5C1Z_LincolnPrep'!C71+'5C1R_Iberville'!C71+'5C1N_Delta'!C71+'5C1S_LCColPrep'!C71+'5C1T_Northeast'!C71+'5C1U_AcadianaRen'!C71+'5C1I_LAKey'!C71+'5C1V_LafRen'!C71+'5C1O_Impact'!C71+'5C2_LAVCA'!C71+'5C1H_Southwest'!C71+'5C1G_JSClark'!C71+'5C1Y_GEOPrep'!C71+'5C1AI_Harmony'!C71+'5C1AJ_Athlos'!C71+'5C1AG_Collegiate'!C71+'5C1M_GEOMidCity'!C71+'5C1AK_NxtGen'!C71+'5C1AL_RedRiver'!C71+'5C1AM_Williams'!C71+'5C1AN_StLandry'!C71</f>
        <v>0</v>
      </c>
      <c r="D71" s="230">
        <f>'9_Per Pupil Summary'!H70</f>
        <v>4587.5250498194691</v>
      </c>
      <c r="E71" s="231">
        <f>'5C1B_DArbonne'!E71+'5C1A_Madison'!E71+'5C1C_IntlHigh'!E71+'5C3_UnvView'!E71+'5C1F_LCCharter'!E71+'5C1E_LFNO'!E71+'5C1D_NOMMA'!E71+'5C1AE_NobleMinds'!E71+'5C1J_JCFAEast'!E71+'5C1Q_Advantage'!E71+'5C1AF_JCFA-Laf'!E71+'5C1W_Willow'!E71+'5C1Z_LincolnPrep'!E71+'5C1R_Iberville'!E71+'5C1N_Delta'!E71+'5C1S_LCColPrep'!E71+'5C1T_Northeast'!E71+'5C1U_AcadianaRen'!E71+'5C1I_LAKey'!E71+'5C1V_LafRen'!E71+'5C1O_Impact'!E71+'5C2_LAVCA'!E71+'5C1H_Southwest'!E71+'5C1G_JSClark'!E71+'5C1Y_GEOPrep'!E71+'5C1AI_Harmony'!E71+'5C1AJ_Athlos'!E71+'5C1AG_Collegiate'!E71+'5C1M_GEOMidCity'!E71+'5C1AK_NxtGen'!E71+'5C1AL_RedRiver'!E71+'5C1AM_Williams'!E71+'5C1AN_StLandry'!E71</f>
        <v>0</v>
      </c>
      <c r="F71" s="232">
        <f>'5C1B_DArbonne'!F71+'5C1A_Madison'!F71+'5C1C_IntlHigh'!F71+'5C3_UnvView'!F71+'5C1F_LCCharter'!F71+'5C1E_LFNO'!F71+'5C1D_NOMMA'!F71+'5C1AE_NobleMinds'!F71+'5C1J_JCFAEast'!F71+'5C1Q_Advantage'!F71+'5C1AF_JCFA-Laf'!F71+'5C1W_Willow'!F71+'5C1Z_LincolnPrep'!F71+'5C1R_Iberville'!F71+'5C1N_Delta'!F71+'5C1S_LCColPrep'!F71+'5C1T_Northeast'!F71+'5C1U_AcadianaRen'!F71+'5C1I_LAKey'!F71+'5C1V_LafRen'!F71+'5C1O_Impact'!F71+'5C2_LAVCA'!F71+'5C1H_Southwest'!F71+'5C1G_JSClark'!F71+'5C1Y_GEOPrep'!F71+'5C1AI_Harmony'!F71+'5C1AJ_Athlos'!F71+'5C1AG_Collegiate'!F71+'5C1M_GEOMidCity'!F71+'5C1AK_NxtGen'!F71+'5C1AL_RedRiver'!F71+'5C1AM_Williams'!F71+'5C1AN_StLandry'!F71</f>
        <v>0</v>
      </c>
      <c r="G71" s="230">
        <f>'9_Per Pupil Summary'!I70</f>
        <v>592.25050940077915</v>
      </c>
      <c r="H71" s="231">
        <f>'5C1B_DArbonne'!H71+'5C1A_Madison'!H71+'5C1C_IntlHigh'!H71+'5C3_UnvView'!H71+'5C1F_LCCharter'!H71+'5C1E_LFNO'!H71+'5C1D_NOMMA'!H71+'5C1AE_NobleMinds'!H71+'5C1J_JCFAEast'!H71+'5C1Q_Advantage'!H71+'5C1AF_JCFA-Laf'!H71+'5C1W_Willow'!H71+'5C1Z_LincolnPrep'!H71+'5C1R_Iberville'!H71+'5C1N_Delta'!H71+'5C1S_LCColPrep'!H71+'5C1T_Northeast'!H71+'5C1U_AcadianaRen'!H71+'5C1I_LAKey'!H71+'5C1V_LafRen'!H71+'5C1O_Impact'!H71+'5C2_LAVCA'!H71+'5C1H_Southwest'!H71+'5C1G_JSClark'!H71+'5C1Y_GEOPrep'!H71+'5C1AI_Harmony'!H71+'5C1AJ_Athlos'!H71+'5C1AG_Collegiate'!H71+'5C1M_GEOMidCity'!H71+'5C1AK_NxtGen'!H71+'5C1AL_RedRiver'!H71+'5C1AM_Williams'!H71+'5C1AN_StLandry'!H71</f>
        <v>0</v>
      </c>
      <c r="I71" s="232">
        <f>'5C1B_DArbonne'!I71+'5C1A_Madison'!I71+'5C1C_IntlHigh'!I71+'5C3_UnvView'!I71+'5C1F_LCCharter'!I71+'5C1E_LFNO'!I71+'5C1D_NOMMA'!I71+'5C1AE_NobleMinds'!I71+'5C1J_JCFAEast'!I71+'5C1Q_Advantage'!I71+'5C1AF_JCFA-Laf'!I71+'5C1W_Willow'!I71+'5C1Z_LincolnPrep'!I71+'5C1R_Iberville'!I71+'5C1N_Delta'!I71+'5C1S_LCColPrep'!I71+'5C1T_Northeast'!I71+'5C1U_AcadianaRen'!I71+'5C1I_LAKey'!I71+'5C1V_LafRen'!I71+'5C1O_Impact'!I71+'5C2_LAVCA'!I71+'5C1H_Southwest'!I71+'5C1G_JSClark'!I71+'5C1Y_GEOPrep'!I71+'5C1AI_Harmony'!I71+'5C1AJ_Athlos'!I71+'5C1AG_Collegiate'!I71+'5C1M_GEOMidCity'!I71+'5C1AK_NxtGen'!I71+'5C1AL_RedRiver'!I71+'5C1AM_Williams'!I71+'5C1AN_StLandry'!I71</f>
        <v>0</v>
      </c>
      <c r="J71" s="230">
        <f>'9_Per Pupil Summary'!J70</f>
        <v>161.52286620021246</v>
      </c>
      <c r="K71" s="231">
        <f>'5C1B_DArbonne'!K71+'5C1A_Madison'!K71+'5C1C_IntlHigh'!K71+'5C3_UnvView'!K71+'5C1F_LCCharter'!K71+'5C1E_LFNO'!K71+'5C1D_NOMMA'!K71+'5C1AE_NobleMinds'!K71+'5C1J_JCFAEast'!K71+'5C1Q_Advantage'!K71+'5C1AF_JCFA-Laf'!K71+'5C1W_Willow'!K71+'5C1Z_LincolnPrep'!K71+'5C1R_Iberville'!K71+'5C1N_Delta'!K71+'5C1S_LCColPrep'!K71+'5C1T_Northeast'!K71+'5C1U_AcadianaRen'!K71+'5C1I_LAKey'!K71+'5C1V_LafRen'!K71+'5C1O_Impact'!K71+'5C2_LAVCA'!K71+'5C1H_Southwest'!K71+'5C1G_JSClark'!K71+'5C1Y_GEOPrep'!K71+'5C1AI_Harmony'!K71+'5C1AJ_Athlos'!K71+'5C1AG_Collegiate'!K71+'5C1M_GEOMidCity'!K71+'5C1AK_NxtGen'!K71+'5C1AL_RedRiver'!K71+'5C1AM_Williams'!K71+'5C1AN_StLandry'!K71</f>
        <v>0</v>
      </c>
      <c r="L71" s="232">
        <f>'5C1B_DArbonne'!L71+'5C1A_Madison'!L71+'5C1C_IntlHigh'!L71+'5C3_UnvView'!L71+'5C1F_LCCharter'!L71+'5C1E_LFNO'!L71+'5C1D_NOMMA'!L71+'5C1AE_NobleMinds'!L71+'5C1J_JCFAEast'!L71+'5C1Q_Advantage'!L71+'5C1AF_JCFA-Laf'!L71+'5C1W_Willow'!L71+'5C1Z_LincolnPrep'!L71+'5C1R_Iberville'!L71+'5C1N_Delta'!L71+'5C1S_LCColPrep'!L71+'5C1T_Northeast'!L71+'5C1U_AcadianaRen'!L71+'5C1I_LAKey'!L71+'5C1V_LafRen'!L71+'5C1O_Impact'!L71+'5C2_LAVCA'!L71+'5C1H_Southwest'!L71+'5C1G_JSClark'!L71+'5C1Y_GEOPrep'!L71+'5C1AI_Harmony'!L71+'5C1AJ_Athlos'!L71+'5C1AG_Collegiate'!L71+'5C1M_GEOMidCity'!L71+'5C1AK_NxtGen'!L71+'5C1AL_RedRiver'!L71+'5C1AM_Williams'!L71+'5C1AN_StLandry'!L71</f>
        <v>0</v>
      </c>
      <c r="M71" s="230">
        <f>'9_Per Pupil Summary'!K70</f>
        <v>4038.0716550053121</v>
      </c>
      <c r="N71" s="231">
        <f>'5C1B_DArbonne'!N71+'5C1A_Madison'!N71+'5C1C_IntlHigh'!N71+'5C3_UnvView'!N71+'5C1F_LCCharter'!N71+'5C1E_LFNO'!N71+'5C1D_NOMMA'!N71+'5C1AE_NobleMinds'!N71+'5C1J_JCFAEast'!N71+'5C1Q_Advantage'!N71+'5C1AF_JCFA-Laf'!N71+'5C1W_Willow'!N71+'5C1Z_LincolnPrep'!N71+'5C1R_Iberville'!N71+'5C1N_Delta'!N71+'5C1S_LCColPrep'!N71+'5C1T_Northeast'!N71+'5C1U_AcadianaRen'!N71+'5C1I_LAKey'!N71+'5C1V_LafRen'!N71+'5C1O_Impact'!N71+'5C2_LAVCA'!N71+'5C1H_Southwest'!N71+'5C1G_JSClark'!N71+'5C1Y_GEOPrep'!N71+'5C1AI_Harmony'!N71+'5C1AJ_Athlos'!N71+'5C1AG_Collegiate'!N71+'5C1M_GEOMidCity'!N71+'5C1AK_NxtGen'!N71+'5C1AL_RedRiver'!N71+'5C1AM_Williams'!N71+'5C1AN_StLandry'!N71</f>
        <v>0</v>
      </c>
      <c r="O71" s="232">
        <f>'5C1B_DArbonne'!O71+'5C1A_Madison'!O71+'5C1C_IntlHigh'!O71+'5C3_UnvView'!O71+'5C1F_LCCharter'!O71+'5C1E_LFNO'!O71+'5C1D_NOMMA'!O71+'5C1AE_NobleMinds'!O71+'5C1J_JCFAEast'!O71+'5C1Q_Advantage'!O71+'5C1AF_JCFA-Laf'!O71+'5C1W_Willow'!O71+'5C1Z_LincolnPrep'!O71+'5C1R_Iberville'!O71+'5C1N_Delta'!O71+'5C1S_LCColPrep'!O71+'5C1T_Northeast'!O71+'5C1U_AcadianaRen'!O71+'5C1I_LAKey'!O71+'5C1V_LafRen'!O71+'5C1O_Impact'!O71+'5C2_LAVCA'!O71+'5C1H_Southwest'!O71+'5C1G_JSClark'!O71+'5C1Y_GEOPrep'!O71+'5C1AI_Harmony'!O71+'5C1AJ_Athlos'!O71+'5C1AG_Collegiate'!O71+'5C1M_GEOMidCity'!O71+'5C1AK_NxtGen'!O71+'5C1AL_RedRiver'!O71+'5C1AM_Williams'!O71+'5C1AN_StLandry'!O71</f>
        <v>0</v>
      </c>
      <c r="P71" s="230">
        <f>'9_Per Pupil Summary'!L70</f>
        <v>1615.2286620021248</v>
      </c>
      <c r="Q71" s="231">
        <f>'5C1B_DArbonne'!Q71+'5C1A_Madison'!Q71+'5C1C_IntlHigh'!Q71+'5C3_UnvView'!Q71+'5C1F_LCCharter'!Q71+'5C1E_LFNO'!Q71+'5C1D_NOMMA'!Q71+'5C1AE_NobleMinds'!Q71+'5C1J_JCFAEast'!Q71+'5C1Q_Advantage'!Q71+'5C1AF_JCFA-Laf'!Q71+'5C1W_Willow'!Q71+'5C1Z_LincolnPrep'!Q71+'5C1R_Iberville'!Q71+'5C1N_Delta'!Q71+'5C1S_LCColPrep'!Q71+'5C1T_Northeast'!Q71+'5C1U_AcadianaRen'!Q71+'5C1I_LAKey'!Q71+'5C1V_LafRen'!Q71+'5C1O_Impact'!Q71+'5C2_LAVCA'!Q71+'5C1H_Southwest'!Q71+'5C1G_JSClark'!Q71+'5C1Y_GEOPrep'!Q71+'5C1AI_Harmony'!Q71+'5C1AJ_Athlos'!Q71+'5C1AG_Collegiate'!Q71+'5C1M_GEOMidCity'!Q71+'5C1AK_NxtGen'!Q71+'5C1AL_RedRiver'!Q71+'5C1AM_Williams'!Q71+'5C1AN_StLandry'!Q71</f>
        <v>0</v>
      </c>
      <c r="R71" s="233">
        <f>'5C1B_DArbonne'!R71+'5C1A_Madison'!R71+'5C1C_IntlHigh'!R71+'5C3_UnvView'!R71+'5C1F_LCCharter'!R71+'5C1E_LFNO'!R71+'5C1D_NOMMA'!R71+'5C1AE_NobleMinds'!R71+'5C1J_JCFAEast'!R71+'5C1Q_Advantage'!R71+'5C1AF_JCFA-Laf'!R71+'5C1W_Willow'!R71+'5C1Z_LincolnPrep'!R71+'5C1R_Iberville'!R71+'5C1N_Delta'!R71+'5C1S_LCColPrep'!R71+'5C1T_Northeast'!R71+'5C1U_AcadianaRen'!R71+'5C1I_LAKey'!R71+'5C1V_LafRen'!R71+'5C1O_Impact'!R71+'5C2_LAVCA'!R71+'5C1H_Southwest'!R71+'5C1G_JSClark'!R71+'5C1Y_GEOPrep'!R71+'5C1AI_Harmony'!R71+'5C1AJ_Athlos'!R71+'5C1AG_Collegiate'!R71+'5C1M_GEOMidCity'!R71+'5C1AK_NxtGen'!R71+'5C1AL_RedRiver'!R71+'5C1AM_Williams'!R71+'5C1AN_StLandry'!R71</f>
        <v>50097</v>
      </c>
      <c r="S71" s="996">
        <f>'5C3_UnvView'!S71+'5C2_LAVCA'!S71</f>
        <v>5566</v>
      </c>
      <c r="T71" s="230">
        <f>'5C1B_DArbonne'!S71+'5C1A_Madison'!S71+'5C1C_IntlHigh'!S71+'5C3_UnvView'!T71+'5C1F_LCCharter'!S71+'5C1E_LFNO'!S71+'5C1D_NOMMA'!S71+'5C1AE_NobleMinds'!S71+'5C1J_JCFAEast'!S71+'5C1Q_Advantage'!S71+'5C1AF_JCFA-Laf'!S71+'5C1W_Willow'!S71+'5C1Z_LincolnPrep'!S71+'5C1R_Iberville'!S71+'5C1N_Delta'!S71+'5C1S_LCColPrep'!S71+'5C1T_Northeast'!S71+'5C1U_AcadianaRen'!S71+'5C1I_LAKey'!S71+'5C1V_LafRen'!S71+'5C1O_Impact'!S71+'5C2_LAVCA'!T71+'5C1H_Southwest'!S71+'5C1G_JSClark'!S71+'5C1Y_GEOPrep'!S71+'5C1AI_Harmony'!S71+'5C1AJ_Athlos'!S71+'5C1AG_Collegiate'!S71+'5C1M_GEOMidCity'!S71+'5C1AK_NxtGen'!S71+'5C1AL_RedRiver'!S71+'5C1AM_Williams'!S71+'5C1AN_StLandry'!S71</f>
        <v>118580</v>
      </c>
      <c r="U71" s="230">
        <f>'5C1B_DArbonne'!T71+'5C1A_Madison'!T71+'5C1C_IntlHigh'!T71+'5C3_UnvView'!U71+'5C1F_LCCharter'!T71+'5C1E_LFNO'!T71+'5C1D_NOMMA'!T71+'5C1AE_NobleMinds'!T71+'5C1J_JCFAEast'!T71+'5C1Q_Advantage'!T71+'5C1AF_JCFA-Laf'!T71+'5C1W_Willow'!T71+'5C1Z_LincolnPrep'!T71+'5C1R_Iberville'!T71+'5C1N_Delta'!T71+'5C1S_LCColPrep'!T71+'5C1T_Northeast'!T71+'5C1U_AcadianaRen'!T71+'5C1I_LAKey'!T71+'5C1V_LafRen'!T71+'5C1O_Impact'!T71+'5C2_LAVCA'!U71+'5C1H_Southwest'!T71+'5C1G_JSClark'!T71+'5C1Y_GEOPrep'!T71+'5C1AI_Harmony'!T71+'5C1AJ_Athlos'!T71+'5C1AG_Collegiate'!T71+'5C1M_GEOMidCity'!T71+'5C1AK_NxtGen'!T71+'5C1AL_RedRiver'!T71+'5C1AM_Williams'!T71+'5C1AN_StLandry'!T71</f>
        <v>0</v>
      </c>
      <c r="V71" s="234">
        <f>'5C1B_DArbonne'!U71+'5C1A_Madison'!U71+'5C1C_IntlHigh'!U71+'5C3_UnvView'!V71+'5C1F_LCCharter'!U71+'5C1E_LFNO'!U71+'5C1D_NOMMA'!U71+'5C1AE_NobleMinds'!U71+'5C1J_JCFAEast'!U71+'5C1Q_Advantage'!U71+'5C1AF_JCFA-Laf'!U71+'5C1W_Willow'!U71+'5C1Z_LincolnPrep'!U71+'5C1R_Iberville'!U71+'5C1N_Delta'!U71+'5C1S_LCColPrep'!U71+'5C1T_Northeast'!U71+'5C1U_AcadianaRen'!U71+'5C1I_LAKey'!U71+'5C1V_LafRen'!U71+'5C1O_Impact'!U71+'5C2_LAVCA'!V71+'5C1H_Southwest'!U71+'5C1G_JSClark'!U71+'5C1Y_GEOPrep'!U71+'5C1AI_Harmony'!U71+'5C1AJ_Athlos'!U71+'5C1AG_Collegiate'!U71+'5C1M_GEOMidCity'!U71+'5C1AK_NxtGen'!U71+'5C1AL_RedRiver'!U71+'5C1AM_Williams'!U71+'5C1AN_StLandry'!U71</f>
        <v>0</v>
      </c>
      <c r="W71" s="233">
        <f>'5C1B_DArbonne'!V71+'5C1A_Madison'!V71+'5C1C_IntlHigh'!V71+'5C3_UnvView'!W71+'5C1F_LCCharter'!V71+'5C1E_LFNO'!V71+'5C1D_NOMMA'!V71+'5C1AE_NobleMinds'!V71+'5C1J_JCFAEast'!V71+'5C1Q_Advantage'!V71+'5C1AF_JCFA-Laf'!V71+'5C1W_Willow'!V71+'5C1Z_LincolnPrep'!V71+'5C1R_Iberville'!V71+'5C1N_Delta'!V71+'5C1S_LCColPrep'!V71+'5C1T_Northeast'!V71+'5C1U_AcadianaRen'!V71+'5C1I_LAKey'!V71+'5C1V_LafRen'!V71+'5C1O_Impact'!V71+'5C2_LAVCA'!W71+'5C1H_Southwest'!V71+'5C1G_JSClark'!V71+'5C1Y_GEOPrep'!V71+'5C1AI_Harmony'!V71+'5C1AJ_Athlos'!V71+'5C1AG_Collegiate'!V71+'5C1M_GEOMidCity'!V71+'5C1AK_NxtGen'!V71+'5C1AL_RedRiver'!V71+'5C1AM_Williams'!V71+'5C1AN_StLandry'!V71</f>
        <v>0</v>
      </c>
      <c r="X71" s="231">
        <f>'5C1B_DArbonne'!W71+'5C1A_Madison'!W71+'5C1C_IntlHigh'!W71+'5C3_UnvView'!X71+'5C1F_LCCharter'!W71+'5C1E_LFNO'!W71+'5C1D_NOMMA'!W71+'5C1AE_NobleMinds'!W71+'5C1J_JCFAEast'!W71+'5C1Q_Advantage'!W71+'5C1AF_JCFA-Laf'!W71+'5C1W_Willow'!W71+'5C1Z_LincolnPrep'!W71+'5C1R_Iberville'!W71+'5C1N_Delta'!W71+'5C1S_LCColPrep'!W71+'5C1T_Northeast'!W71+'5C1U_AcadianaRen'!W71+'5C1I_LAKey'!W71+'5C1V_LafRen'!W71+'5C1O_Impact'!W71+'5C2_LAVCA'!X71+'5C1H_Southwest'!W71+'5C1G_JSClark'!W71+'5C1Y_GEOPrep'!W71+'5C1AI_Harmony'!W71+'5C1AJ_Athlos'!W71+'5C1AG_Collegiate'!W71+'5C1M_GEOMidCity'!W71+'5C1AK_NxtGen'!W71+'5C1AL_RedRiver'!W71+'5C1AM_Williams'!W71+'5C1AN_StLandry'!W71</f>
        <v>0</v>
      </c>
      <c r="Y71" s="233">
        <f>'5C1B_DArbonne'!X71+'5C1A_Madison'!X71+'5C1C_IntlHigh'!X71+'5C3_UnvView'!Y71+'5C1F_LCCharter'!X71+'5C1E_LFNO'!X71+'5C1D_NOMMA'!X71+'5C1AE_NobleMinds'!X71+'5C1J_JCFAEast'!X71+'5C1Q_Advantage'!X71+'5C1AF_JCFA-Laf'!X71+'5C1W_Willow'!X71+'5C1Z_LincolnPrep'!X71+'5C1R_Iberville'!X71+'5C1N_Delta'!X71+'5C1S_LCColPrep'!X71+'5C1T_Northeast'!X71+'5C1U_AcadianaRen'!X71+'5C1I_LAKey'!X71+'5C1V_LafRen'!X71+'5C1O_Impact'!X71+'5C2_LAVCA'!Y71+'5C1H_Southwest'!X71+'5C1G_JSClark'!X71+'5C1Y_GEOPrep'!X71+'5C1AI_Harmony'!X71+'5C1AJ_Athlos'!X71+'5C1AG_Collegiate'!X71+'5C1M_GEOMidCity'!X71+'5C1AK_NxtGen'!X71+'5C1AL_RedRiver'!X71+'5C1AM_Williams'!X71+'5C1AN_StLandry'!X71</f>
        <v>0</v>
      </c>
      <c r="Z71" s="230">
        <f>'5C1B_DArbonne'!Y71+'5C1A_Madison'!Y71+'5C1C_IntlHigh'!Y71+'5C3_UnvView'!Z71+'5C1F_LCCharter'!Y71+'5C1E_LFNO'!Y71+'5C1D_NOMMA'!Y71+'5C1AE_NobleMinds'!Y71+'5C1J_JCFAEast'!Y71+'5C1Q_Advantage'!Y71+'5C1AF_JCFA-Laf'!Y71+'5C1W_Willow'!Y71+'5C1Z_LincolnPrep'!Y71+'5C1R_Iberville'!Y71+'5C1N_Delta'!Y71+'5C1S_LCColPrep'!Y71+'5C1T_Northeast'!Y71+'5C1U_AcadianaRen'!Y71+'5C1I_LAKey'!Y71+'5C1V_LafRen'!Y71+'5C1O_Impact'!Y71+'5C2_LAVCA'!Z71+'5C1H_Southwest'!Y71+'5C1G_JSClark'!Y71+'5C1Y_GEOPrep'!Y71+'5C1AI_Harmony'!Y71+'5C1AJ_Athlos'!Y71+'5C1AG_Collegiate'!Y71+'5C1M_GEOMidCity'!Y71+'5C1AK_NxtGen'!Y71+'5C1AL_RedRiver'!Y71+'5C1AM_Williams'!Y71+'5C1AN_StLandry'!Y71</f>
        <v>0</v>
      </c>
      <c r="AA71" s="233">
        <f>'5C1B_DArbonne'!Z71+'5C1A_Madison'!Z71+'5C1C_IntlHigh'!Z71+'5C3_UnvView'!AA71+'5C1F_LCCharter'!Z71+'5C1E_LFNO'!Z71+'5C1D_NOMMA'!Z71+'5C1AE_NobleMinds'!Z71+'5C1J_JCFAEast'!Z71+'5C1Q_Advantage'!Z71+'5C1AF_JCFA-Laf'!Z71+'5C1W_Willow'!Z71+'5C1Z_LincolnPrep'!Z71+'5C1R_Iberville'!Z71+'5C1N_Delta'!Z71+'5C1S_LCColPrep'!Z71+'5C1T_Northeast'!Z71+'5C1U_AcadianaRen'!Z71+'5C1I_LAKey'!Z71+'5C1V_LafRen'!Z71+'5C1O_Impact'!Z71+'5C2_LAVCA'!AA71+'5C1H_Southwest'!Z71+'5C1G_JSClark'!Z71+'5C1Y_GEOPrep'!Z71+'5C1AI_Harmony'!Z71+'5C1AJ_Athlos'!Z71+'5C1AG_Collegiate'!Z71+'5C1M_GEOMidCity'!Z71+'5C1AK_NxtGen'!Z71+'5C1AL_RedRiver'!Z71+'5C1AM_Williams'!Z71+'5C1AN_StLandry'!Z71</f>
        <v>0</v>
      </c>
      <c r="AB71" s="236">
        <f>'5C1B_DArbonne'!AA71+'5C1A_Madison'!AA71+'5C1C_IntlHigh'!AA71+'5C3_UnvView'!AB71+'5C1F_LCCharter'!AA71+'5C1E_LFNO'!AA71+'5C1D_NOMMA'!AA71+'5C1AE_NobleMinds'!AA71+'5C1J_JCFAEast'!AA71+'5C1Q_Advantage'!AA71+'5C1AF_JCFA-Laf'!AA71+'5C1W_Willow'!AA71+'5C1Z_LincolnPrep'!AA71+'5C1R_Iberville'!AA71+'5C1N_Delta'!AA71+'5C1S_LCColPrep'!AA71+'5C1T_Northeast'!AA71+'5C1U_AcadianaRen'!AA71+'5C1I_LAKey'!AA71+'5C1V_LafRen'!AA71+'5C1O_Impact'!AA71+'5C2_LAVCA'!AB71+'5C1H_Southwest'!AA71+'5C1G_JSClark'!AA71+'5C1Y_GEOPrep'!AA71+'5C1AI_Harmony'!AA71+'5C1AJ_Athlos'!AA71+'5C1AG_Collegiate'!AA71+'5C1M_GEOMidCity'!AA71+'5C1AK_NxtGen'!AA71+'5C1AL_RedRiver'!AA71+'5C1AM_Williams'!AA71+'5C1AN_StLandry'!AA71</f>
        <v>0</v>
      </c>
      <c r="AC71" s="230">
        <f>'5C1B_DArbonne'!AB71+'5C1A_Madison'!AB71+'5C1C_IntlHigh'!AB71+'5C3_UnvView'!AC71+'5C1F_LCCharter'!AB71+'5C1E_LFNO'!AB71+'5C1D_NOMMA'!AB71+'5C1AE_NobleMinds'!AB71+'5C1J_JCFAEast'!AB71+'5C1Q_Advantage'!AB71+'5C1AF_JCFA-Laf'!AB71+'5C1W_Willow'!AB71+'5C1Z_LincolnPrep'!AB71+'5C1R_Iberville'!AB71+'5C1N_Delta'!AB71+'5C1S_LCColPrep'!AB71+'5C1T_Northeast'!AB71+'5C1U_AcadianaRen'!AB71+'5C1I_LAKey'!AB71+'5C1V_LafRen'!AB71+'5C1O_Impact'!AB71+'5C2_LAVCA'!AC71+'5C1H_Southwest'!AB71+'5C1G_JSClark'!AB71+'5C1Y_GEOPrep'!AB71+'5C1AI_Harmony'!AB71+'5C1AJ_Athlos'!AB71+'5C1AG_Collegiate'!AB71+'5C1M_GEOMidCity'!AB71+'5C1AK_NxtGen'!AB71+'5C1AL_RedRiver'!AB71+'5C1AM_Williams'!AB71+'5C1AN_StLandry'!AB71</f>
        <v>0</v>
      </c>
      <c r="AD71" s="237">
        <f>'5C1B_DArbonne'!AC71+'5C1A_Madison'!AC71+'5C1C_IntlHigh'!AC71+'5C3_UnvView'!AD71+'5C1F_LCCharter'!AC71+'5C1E_LFNO'!AC71+'5C1D_NOMMA'!AC71+'5C1AE_NobleMinds'!AC71+'5C1J_JCFAEast'!AC71+'5C1Q_Advantage'!AC71+'5C1AF_JCFA-Laf'!AC71+'5C1W_Willow'!AC71+'5C1Z_LincolnPrep'!AC71+'5C1R_Iberville'!AC71+'5C1N_Delta'!AC71+'5C1S_LCColPrep'!AC71+'5C1T_Northeast'!AC71+'5C1U_AcadianaRen'!AC71+'5C1I_LAKey'!AC71+'5C1V_LafRen'!AC71+'5C1O_Impact'!AC71+'5C2_LAVCA'!AD71+'5C1H_Southwest'!AC71+'5C1G_JSClark'!AC71+'5C1Y_GEOPrep'!AC71+'5C1AI_Harmony'!AC71+'5C1AJ_Athlos'!AC71+'5C1AG_Collegiate'!AC71+'5C1M_GEOMidCity'!AC71+'5C1AK_NxtGen'!AC71+'5C1AL_RedRiver'!AC71+'5C1AM_Williams'!AC71+'5C1AN_StLandry'!AC71</f>
        <v>0</v>
      </c>
      <c r="AE71" s="237">
        <f>'5C1B_DArbonne'!AD71+'5C1A_Madison'!AD71+'5C1C_IntlHigh'!AD71+'5C3_UnvView'!AE71+'5C1F_LCCharter'!AD71+'5C1E_LFNO'!AD71+'5C1D_NOMMA'!AD71+'5C1AE_NobleMinds'!AD71+'5C1J_JCFAEast'!AD71+'5C1Q_Advantage'!AD71+'5C1AF_JCFA-Laf'!AD71+'5C1W_Willow'!AD71+'5C1Z_LincolnPrep'!AD71+'5C1R_Iberville'!AD71+'5C1N_Delta'!AD71+'5C1S_LCColPrep'!AD71+'5C1T_Northeast'!AD71+'5C1U_AcadianaRen'!AD71+'5C1I_LAKey'!AD71+'5C1V_LafRen'!AD71+'5C1O_Impact'!AD71+'5C2_LAVCA'!AE71+'5C1H_Southwest'!AD71+'5C1G_JSClark'!AD71+'5C1Y_GEOPrep'!AD71+'5C1AI_Harmony'!AD71+'5C1AJ_Athlos'!AD71+'5C1AG_Collegiate'!AD71+'5C1M_GEOMidCity'!AD71+'5C1AK_NxtGen'!AD71+'5C1AL_RedRiver'!AD71+'5C1AM_Williams'!AD71+'5C1AN_StLandry'!AD71</f>
        <v>0</v>
      </c>
      <c r="AF71" s="238">
        <f>'9_Per Pupil Summary'!N70</f>
        <v>5778</v>
      </c>
      <c r="AG71" s="239">
        <f>'5C1B_DArbonne'!AF71+'5C1A_Madison'!AF71+'5C1C_IntlHigh'!AF71+'5C3_UnvView'!AG71+'5C1F_LCCharter'!AF71+'5C1E_LFNO'!AF71+'5C1D_NOMMA'!AF71+'5C1AE_NobleMinds'!AF71+'5C1J_JCFAEast'!AF71+'5C1Q_Advantage'!AF71+'5C1AF_JCFA-Laf'!AF71+'5C1W_Willow'!AF71+'5C1Z_LincolnPrep'!AF71+'5C1R_Iberville'!AF71+'5C1N_Delta'!AF71+'5C1S_LCColPrep'!AF71+'5C1T_Northeast'!AF71+'5C1U_AcadianaRen'!AF71+'5C1I_LAKey'!AF71+'5C1V_LafRen'!AF71+'5C1O_Impact'!AF71+'5C2_LAVCA'!AG71+'5C1H_Southwest'!AF71+'5C1G_JSClark'!AF71+'5C1Y_GEOPrep'!AF71+'5C1AI_Harmony'!AF71+'5C1AJ_Athlos'!AF71+'5C1AG_Collegiate'!AF71+'5C1M_GEOMidCity'!AF71+'5C1AK_NxtGen'!AF71+'5C1AL_RedRiver'!AF71+'5C1AM_Williams'!AF71+'5C1AN_StLandry'!AF71</f>
        <v>0</v>
      </c>
      <c r="AH71" s="229">
        <f>'5C1B_DArbonne'!AG71+'5C1A_Madison'!AG71+'5C1C_IntlHigh'!AG71+'5C3_UnvView'!AH71+'5C1F_LCCharter'!AG71+'5C1E_LFNO'!AG71+'5C1D_NOMMA'!AG71+'5C1AE_NobleMinds'!AG71+'5C1J_JCFAEast'!AG71+'5C1Q_Advantage'!AG71+'5C1AF_JCFA-Laf'!AG71+'5C1W_Willow'!AG71+'5C1Z_LincolnPrep'!AG71+'5C1R_Iberville'!AG71+'5C1N_Delta'!AG71+'5C1S_LCColPrep'!AG71+'5C1T_Northeast'!AG71+'5C1U_AcadianaRen'!AG71+'5C1I_LAKey'!AG71+'5C1V_LafRen'!AG71+'5C1O_Impact'!AG71+'5C2_LAVCA'!AH71+'5C1H_Southwest'!AG71+'5C1G_JSClark'!AG71+'5C1Y_GEOPrep'!AG71+'5C1AI_Harmony'!AG71+'5C1AJ_Athlos'!AG71+'5C1AG_Collegiate'!AG71+'5C1M_GEOMidCity'!AG71+'5C1AK_NxtGen'!AG71+'5C1AL_RedRiver'!AG71+'5C1AM_Williams'!AG71+'5C1AN_StLandry'!AG71</f>
        <v>0</v>
      </c>
      <c r="AI71" s="238">
        <f>'5C1B_DArbonne'!AH71+'5C1A_Madison'!AH71+'5C1C_IntlHigh'!AH71+'5C3_UnvView'!AI71+'5C1F_LCCharter'!AH71+'5C1E_LFNO'!AH71+'5C1D_NOMMA'!AH71+'5C1AE_NobleMinds'!AH71+'5C1J_JCFAEast'!AH71+'5C1Q_Advantage'!AH71+'5C1AF_JCFA-Laf'!AH71+'5C1W_Willow'!AH71+'5C1Z_LincolnPrep'!AH71+'5C1R_Iberville'!AH71+'5C1N_Delta'!AH71+'5C1S_LCColPrep'!AH71+'5C1T_Northeast'!AH71+'5C1U_AcadianaRen'!AH71+'5C1I_LAKey'!AH71+'5C1V_LafRen'!AH71+'5C1O_Impact'!AH71+'5C2_LAVCA'!AI71+'5C1H_Southwest'!AH71+'5C1G_JSClark'!AH71+'5C1Y_GEOPrep'!AH71+'5C1AI_Harmony'!AH71+'5C1AJ_Athlos'!AH71+'5C1AG_Collegiate'!AH71+'5C1M_GEOMidCity'!AH71+'5C1AK_NxtGen'!AH71+'5C1AL_RedRiver'!AH71+'5C1AM_Williams'!AH71+'5C1AN_StLandry'!AH71</f>
        <v>0</v>
      </c>
      <c r="AJ71" s="229">
        <f>'5C1B_DArbonne'!AI71+'5C1A_Madison'!AI71+'5C1C_IntlHigh'!AI71+'5C3_UnvView'!AJ71+'5C1F_LCCharter'!AI71+'5C1E_LFNO'!AI71+'5C1D_NOMMA'!AI71+'5C1AE_NobleMinds'!AI71+'5C1J_JCFAEast'!AI71+'5C1Q_Advantage'!AI71+'5C1AF_JCFA-Laf'!AI71+'5C1W_Willow'!AI71+'5C1Z_LincolnPrep'!AI71+'5C1R_Iberville'!AI71+'5C1N_Delta'!AI71+'5C1S_LCColPrep'!AI71+'5C1T_Northeast'!AI71+'5C1U_AcadianaRen'!AI71+'5C1I_LAKey'!AI71+'5C1V_LafRen'!AI71+'5C1O_Impact'!AI71+'5C2_LAVCA'!AJ71+'5C1H_Southwest'!AI71+'5C1G_JSClark'!AI71+'5C1Y_GEOPrep'!AI71+'5C1AI_Harmony'!AI71+'5C1AJ_Athlos'!AI71+'5C1AG_Collegiate'!AI71+'5C1M_GEOMidCity'!AI71+'5C1AK_NxtGen'!AI71+'5C1AL_RedRiver'!AI71+'5C1AM_Williams'!AI71+'5C1AN_StLandry'!AI71</f>
        <v>0</v>
      </c>
      <c r="AK71" s="240">
        <f>'5C1B_DArbonne'!AJ71+'5C1A_Madison'!AJ71+'5C1C_IntlHigh'!AJ71+'5C3_UnvView'!AK71+'5C1F_LCCharter'!AJ71+'5C1E_LFNO'!AJ71+'5C1D_NOMMA'!AJ71+'5C1AE_NobleMinds'!AJ71+'5C1J_JCFAEast'!AJ71+'5C1Q_Advantage'!AJ71+'5C1AF_JCFA-Laf'!AJ71+'5C1W_Willow'!AJ71+'5C1Z_LincolnPrep'!AJ71+'5C1R_Iberville'!AJ71+'5C1N_Delta'!AJ71+'5C1S_LCColPrep'!AJ71+'5C1T_Northeast'!AJ71+'5C1U_AcadianaRen'!AJ71+'5C1I_LAKey'!AJ71+'5C1V_LafRen'!AJ71+'5C1O_Impact'!AJ71+'5C2_LAVCA'!AK71+'5C1H_Southwest'!AJ71+'5C1G_JSClark'!AJ71+'5C1Y_GEOPrep'!AJ71+'5C1AI_Harmony'!AJ71+'5C1AJ_Athlos'!AJ71+'5C1AG_Collegiate'!AJ71+'5C1M_GEOMidCity'!AJ71+'5C1AK_NxtGen'!AJ71+'5C1AL_RedRiver'!AJ71+'5C1AM_Williams'!AJ71+'5C1AN_StLandry'!AJ71</f>
        <v>0</v>
      </c>
      <c r="AL71" s="241">
        <f>'5C1B_DArbonne'!AK71+'5C1A_Madison'!AK71+'5C1C_IntlHigh'!AK71+'5C3_UnvView'!AL71+'5C1F_LCCharter'!AK71+'5C1E_LFNO'!AK71+'5C1D_NOMMA'!AK71+'5C1AE_NobleMinds'!AK71+'5C1J_JCFAEast'!AK71+'5C1Q_Advantage'!AK71+'5C1AF_JCFA-Laf'!AK71+'5C1W_Willow'!AK71+'5C1Z_LincolnPrep'!AK71+'5C1R_Iberville'!AK71+'5C1N_Delta'!AK71+'5C1S_LCColPrep'!AK71+'5C1T_Northeast'!AK71+'5C1U_AcadianaRen'!AK71+'5C1I_LAKey'!AK71+'5C1V_LafRen'!AK71+'5C1O_Impact'!AK71+'5C2_LAVCA'!AL71+'5C1H_Southwest'!AK71+'5C1G_JSClark'!AK71+'5C1Y_GEOPrep'!AK71+'5C1AI_Harmony'!AK71+'5C1AJ_Athlos'!AK71+'5C1AG_Collegiate'!AK71+'5C1M_GEOMidCity'!AK71+'5C1AK_NxtGen'!AK71+'5C1AL_RedRiver'!AK71+'5C1AM_Williams'!AK71+'5C1AN_StLandry'!AK71</f>
        <v>0</v>
      </c>
      <c r="AM71" s="239">
        <f>'5C1B_DArbonne'!AL71+'5C1A_Madison'!AL71+'5C1C_IntlHigh'!AL71+'5C3_UnvView'!AM71+'5C1F_LCCharter'!AL71+'5C1E_LFNO'!AL71+'5C1D_NOMMA'!AL71+'5C1AE_NobleMinds'!AL71+'5C1J_JCFAEast'!AL71+'5C1Q_Advantage'!AL71+'5C1AF_JCFA-Laf'!AL71+'5C1W_Willow'!AL71+'5C1Z_LincolnPrep'!AL71+'5C1R_Iberville'!AL71+'5C1N_Delta'!AL71+'5C1S_LCColPrep'!AL71+'5C1T_Northeast'!AL71+'5C1U_AcadianaRen'!AL71+'5C1I_LAKey'!AL71+'5C1V_LafRen'!AL71+'5C1O_Impact'!AL71+'5C2_LAVCA'!AM71+'5C1H_Southwest'!AL71+'5C1G_JSClark'!AL71+'5C1Y_GEOPrep'!AL71+'5C1AI_Harmony'!AL71+'5C1AJ_Athlos'!AL71+'5C1AG_Collegiate'!AL71+'5C1M_GEOMidCity'!AL71+'5C1AK_NxtGen'!AL71+'5C1AL_RedRiver'!AL71+'5C1AM_Williams'!AL71+'5C1AN_StLandry'!AL71</f>
        <v>152250</v>
      </c>
      <c r="AN71" s="242">
        <f>'5C1B_DArbonne'!AM71+'5C1A_Madison'!AM71+'5C1C_IntlHigh'!AM71+'5C3_UnvView'!AN71+'5C1F_LCCharter'!AM71+'5C1E_LFNO'!AM71+'5C1D_NOMMA'!AM71+'5C1AE_NobleMinds'!AM71+'5C1J_JCFAEast'!AM71+'5C1Q_Advantage'!AM71+'5C1AF_JCFA-Laf'!AM71+'5C1W_Willow'!AM71+'5C1Z_LincolnPrep'!AM71+'5C1R_Iberville'!AM71+'5C1N_Delta'!AM71+'5C1S_LCColPrep'!AM71+'5C1T_Northeast'!AM71+'5C1U_AcadianaRen'!AM71+'5C1I_LAKey'!AM71+'5C1V_LafRen'!AM71+'5C1O_Impact'!AM71+'5C2_LAVCA'!AN71+'5C1H_Southwest'!AM71+'5C1G_JSClark'!AM71+'5C1Y_GEOPrep'!AM71+'5C1AI_Harmony'!AM71+'5C1AJ_Athlos'!AM71+'5C1AG_Collegiate'!AM71+'5C1M_GEOMidCity'!AM71+'5C1AK_NxtGen'!AM71+'5C1AL_RedRiver'!AM71+'5C1AM_Williams'!AM71+'5C1AN_StLandry'!AM71</f>
        <v>-345</v>
      </c>
      <c r="AO71" s="239">
        <f>'5C1B_DArbonne'!AN71+'5C1A_Madison'!AN71+'5C1C_IntlHigh'!AN71+'5C3_UnvView'!AO71+'5C1F_LCCharter'!AN71+'5C1E_LFNO'!AN71+'5C1D_NOMMA'!AN71+'5C1AE_NobleMinds'!AN71+'5C1J_JCFAEast'!AN71+'5C1Q_Advantage'!AN71+'5C1AF_JCFA-Laf'!AN71+'5C1W_Willow'!AN71+'5C1Z_LincolnPrep'!AN71+'5C1R_Iberville'!AN71+'5C1N_Delta'!AN71+'5C1S_LCColPrep'!AN71+'5C1T_Northeast'!AN71+'5C1U_AcadianaRen'!AN71+'5C1I_LAKey'!AN71+'5C1V_LafRen'!AN71+'5C1O_Impact'!AN71+'5C2_LAVCA'!AO71+'5C1H_Southwest'!AN71+'5C1G_JSClark'!AN71+'5C1Y_GEOPrep'!AN71+'5C1AI_Harmony'!AN71+'5C1AJ_Athlos'!AN71+'5C1AG_Collegiate'!AN71+'5C1M_GEOMidCity'!AN71+'5C1AK_NxtGen'!AN71+'5C1AL_RedRiver'!AN71+'5C1AM_Williams'!AN71+'5C1AN_StLandry'!AN71</f>
        <v>0</v>
      </c>
      <c r="AP71" s="240">
        <f>'5C1B_DArbonne'!AO71+'5C1A_Madison'!AO71+'5C1C_IntlHigh'!AO71+'5C3_UnvView'!AP71+'5C1F_LCCharter'!AO71+'5C1E_LFNO'!AO71+'5C1D_NOMMA'!AO71+'5C1AE_NobleMinds'!AO71+'5C1J_JCFAEast'!AO71+'5C1Q_Advantage'!AO71+'5C1AF_JCFA-Laf'!AO71+'5C1W_Willow'!AO71+'5C1Z_LincolnPrep'!AO71+'5C1R_Iberville'!AO71+'5C1N_Delta'!AO71+'5C1S_LCColPrep'!AO71+'5C1T_Northeast'!AO71+'5C1U_AcadianaRen'!AO71+'5C1I_LAKey'!AO71+'5C1V_LafRen'!AO71+'5C1O_Impact'!AO71+'5C2_LAVCA'!AP71+'5C1H_Southwest'!AO71+'5C1G_JSClark'!AO71+'5C1Y_GEOPrep'!AO71+'5C1AI_Harmony'!AO71+'5C1AJ_Athlos'!AO71+'5C1AG_Collegiate'!AO71+'5C1M_GEOMidCity'!AO71+'5C1AK_NxtGen'!AO71+'5C1AL_RedRiver'!AO71+'5C1AM_Williams'!AO71+'5C1AN_StLandry'!AO71</f>
        <v>0</v>
      </c>
      <c r="AQ71" s="239">
        <f>'5C1B_DArbonne'!AP71+'5C1A_Madison'!AP71+'5C1C_IntlHigh'!AP71+'5C3_UnvView'!AQ71+'5C1F_LCCharter'!AP71+'5C1E_LFNO'!AP71+'5C1D_NOMMA'!AP71+'5C1AE_NobleMinds'!AP71+'5C1J_JCFAEast'!AP71+'5C1Q_Advantage'!AP71+'5C1AF_JCFA-Laf'!AP71+'5C1W_Willow'!AP71+'5C1Z_LincolnPrep'!AP71+'5C1R_Iberville'!AP71+'5C1N_Delta'!AP71+'5C1S_LCColPrep'!AP71+'5C1T_Northeast'!AP71+'5C1U_AcadianaRen'!AP71+'5C1I_LAKey'!AP71+'5C1V_LafRen'!AP71+'5C1O_Impact'!AP71+'5C2_LAVCA'!AQ71+'5C1H_Southwest'!AP71+'5C1G_JSClark'!AP71+'5C1Y_GEOPrep'!AP71+'5C1AI_Harmony'!AP71+'5C1AJ_Athlos'!AP71+'5C1AG_Collegiate'!AP71+'5C1M_GEOMidCity'!AP71+'5C1AK_NxtGen'!AP71+'5C1AL_RedRiver'!AP71+'5C1AM_Williams'!AP71+'5C1AN_StLandry'!AP71</f>
        <v>137460</v>
      </c>
      <c r="AR71" s="240">
        <f>'5C1B_DArbonne'!AQ71+'5C1A_Madison'!AQ71+'5C1C_IntlHigh'!AQ71+'5C3_UnvView'!AR71+'5C1F_LCCharter'!AQ71+'5C1E_LFNO'!AQ71+'5C1D_NOMMA'!AQ71+'5C1AE_NobleMinds'!AQ71+'5C1J_JCFAEast'!AQ71+'5C1Q_Advantage'!AQ71+'5C1AF_JCFA-Laf'!AQ71+'5C1W_Willow'!AQ71+'5C1Z_LincolnPrep'!AQ71+'5C1R_Iberville'!AQ71+'5C1N_Delta'!AQ71+'5C1S_LCColPrep'!AQ71+'5C1T_Northeast'!AQ71+'5C1U_AcadianaRen'!AQ71+'5C1I_LAKey'!AQ71+'5C1V_LafRen'!AQ71+'5C1O_Impact'!AQ71+'5C2_LAVCA'!AR71+'5C1H_Southwest'!AQ71+'5C1G_JSClark'!AQ71+'5C1Y_GEOPrep'!AQ71+'5C1AI_Harmony'!AQ71+'5C1AJ_Athlos'!AQ71+'5C1AG_Collegiate'!AQ71+'5C1M_GEOMidCity'!AQ71+'5C1AK_NxtGen'!AQ71+'5C1AL_RedRiver'!AQ71+'5C1AM_Williams'!AQ71+'5C1AN_StLandry'!AQ71</f>
        <v>0</v>
      </c>
      <c r="AS71" s="240">
        <f>'5C1B_DArbonne'!AR71+'5C1A_Madison'!AR71+'5C1C_IntlHigh'!AR71+'5C3_UnvView'!AS71+'5C1F_LCCharter'!AR71+'5C1E_LFNO'!AR71+'5C1D_NOMMA'!AR71+'5C1AE_NobleMinds'!AR71+'5C1J_JCFAEast'!AR71+'5C1Q_Advantage'!AR71+'5C1AF_JCFA-Laf'!AR71+'5C1W_Willow'!AR71+'5C1Z_LincolnPrep'!AR71+'5C1R_Iberville'!AR71+'5C1N_Delta'!AR71+'5C1S_LCColPrep'!AR71+'5C1T_Northeast'!AR71+'5C1U_AcadianaRen'!AR71+'5C1I_LAKey'!AR71+'5C1V_LafRen'!AR71+'5C1O_Impact'!AR71+'5C2_LAVCA'!AS71+'5C1H_Southwest'!AR71+'5C1G_JSClark'!AR71+'5C1Y_GEOPrep'!AR71+'5C1AI_Harmony'!AR71+'5C1AJ_Athlos'!AR71+'5C1AG_Collegiate'!AR71+'5C1M_GEOMidCity'!AR71+'5C1AK_NxtGen'!AR71+'5C1AL_RedRiver'!AR71+'5C1AM_Williams'!AR71+'5C1AN_StLandry'!AR71</f>
        <v>0</v>
      </c>
      <c r="AT71" s="239">
        <f>'5C1B_DArbonne'!AS71+'5C1A_Madison'!AS71+'5C1C_IntlHigh'!AS71+'5C3_UnvView'!AT71+'5C1F_LCCharter'!AS71+'5C1E_LFNO'!AS71+'5C1D_NOMMA'!AS71+'5C1AE_NobleMinds'!AS71+'5C1J_JCFAEast'!AS71+'5C1Q_Advantage'!AS71+'5C1AF_JCFA-Laf'!AS71+'5C1W_Willow'!AS71+'5C1Z_LincolnPrep'!AS71+'5C1R_Iberville'!AS71+'5C1N_Delta'!AS71+'5C1S_LCColPrep'!AS71+'5C1T_Northeast'!AS71+'5C1U_AcadianaRen'!AS71+'5C1I_LAKey'!AS71+'5C1V_LafRen'!AS71+'5C1O_Impact'!AS71+'5C2_LAVCA'!AT71+'5C1H_Southwest'!AS71+'5C1G_JSClark'!AS71+'5C1Y_GEOPrep'!AS71+'5C1AI_Harmony'!AS71+'5C1AJ_Athlos'!AS71+'5C1AG_Collegiate'!AS71+'5C1M_GEOMidCity'!AS71+'5C1AK_NxtGen'!AS71+'5C1AL_RedRiver'!AS71+'5C1AM_Williams'!AS71+'5C1AN_StLandry'!AS71</f>
        <v>30531</v>
      </c>
      <c r="AU71" s="804">
        <f t="shared" si="2"/>
        <v>137460</v>
      </c>
      <c r="AV71" s="805">
        <f t="shared" si="3"/>
        <v>30531</v>
      </c>
      <c r="AW71" s="231">
        <f>'5C1B_DArbonne'!AV71+'5C1A_Madison'!AV71+'5C1C_IntlHigh'!AV71+'5C3_UnvView'!AW71+'5C1F_LCCharter'!AV71+'5C1E_LFNO'!AV71+'5C1D_NOMMA'!AV71+'5C1AE_NobleMinds'!AV71+'5C1J_JCFAEast'!AV71+'5C1Q_Advantage'!AV71+'5C1AF_JCFA-Laf'!AV71+'5C1W_Willow'!AV71+'5C1Z_LincolnPrep'!AV71+'5C1R_Iberville'!AV71+'5C1N_Delta'!AV71+'5C1S_LCColPrep'!AV71+'5C1T_Northeast'!AV71+'5C1U_AcadianaRen'!AV71+'5C1I_LAKey'!AV71+'5C1V_LafRen'!AV71+'5C1O_Impact'!AV71+'5C2_LAVCA'!AW71+'5C1H_Southwest'!AV71+'5C1G_JSClark'!AV71+'5C1Y_GEOPrep'!AV71+'5C1AI_Harmony'!AV71+'5C1AJ_Athlos'!AV71+'5C1AG_Collegiate'!AV71+'5C1M_GEOMidCity'!AV71+'5C1AK_NxtGen'!AV71+'5C1AL_RedRiver'!AV71+'5C1AM_Williams'!AV71+'5C1AN_StLandry'!AV71</f>
        <v>381</v>
      </c>
      <c r="AX71" s="231"/>
      <c r="AY71" s="231">
        <f t="shared" si="4"/>
        <v>381</v>
      </c>
    </row>
    <row r="72" spans="1:51" ht="16.149999999999999" customHeight="1" x14ac:dyDescent="0.2">
      <c r="A72" s="420">
        <v>66</v>
      </c>
      <c r="B72" s="197" t="s">
        <v>69</v>
      </c>
      <c r="C72" s="198">
        <f>'5C1B_DArbonne'!C72+'5C1A_Madison'!C72+'5C1C_IntlHigh'!C72+'5C3_UnvView'!C72+'5C1F_LCCharter'!C72+'5C1E_LFNO'!C72+'5C1D_NOMMA'!C72+'5C1AE_NobleMinds'!C72+'5C1J_JCFAEast'!C72+'5C1Q_Advantage'!C72+'5C1AF_JCFA-Laf'!C72+'5C1W_Willow'!C72+'5C1Z_LincolnPrep'!C72+'5C1R_Iberville'!C72+'5C1N_Delta'!C72+'5C1S_LCColPrep'!C72+'5C1T_Northeast'!C72+'5C1U_AcadianaRen'!C72+'5C1I_LAKey'!C72+'5C1V_LafRen'!C72+'5C1O_Impact'!C72+'5C2_LAVCA'!C72+'5C1H_Southwest'!C72+'5C1G_JSClark'!C72+'5C1Y_GEOPrep'!C72+'5C1AI_Harmony'!C72+'5C1AJ_Athlos'!C72+'5C1AG_Collegiate'!C72+'5C1M_GEOMidCity'!C72+'5C1AK_NxtGen'!C72+'5C1AL_RedRiver'!C72+'5C1AM_Williams'!C72+'5C1AN_StLandry'!C72</f>
        <v>0</v>
      </c>
      <c r="D72" s="199">
        <f>'9_Per Pupil Summary'!H71</f>
        <v>5082.9688123516353</v>
      </c>
      <c r="E72" s="200">
        <f>'5C1B_DArbonne'!E72+'5C1A_Madison'!E72+'5C1C_IntlHigh'!E72+'5C3_UnvView'!E72+'5C1F_LCCharter'!E72+'5C1E_LFNO'!E72+'5C1D_NOMMA'!E72+'5C1AE_NobleMinds'!E72+'5C1J_JCFAEast'!E72+'5C1Q_Advantage'!E72+'5C1AF_JCFA-Laf'!E72+'5C1W_Willow'!E72+'5C1Z_LincolnPrep'!E72+'5C1R_Iberville'!E72+'5C1N_Delta'!E72+'5C1S_LCColPrep'!E72+'5C1T_Northeast'!E72+'5C1U_AcadianaRen'!E72+'5C1I_LAKey'!E72+'5C1V_LafRen'!E72+'5C1O_Impact'!E72+'5C2_LAVCA'!E72+'5C1H_Southwest'!E72+'5C1G_JSClark'!E72+'5C1Y_GEOPrep'!E72+'5C1AI_Harmony'!E72+'5C1AJ_Athlos'!E72+'5C1AG_Collegiate'!E72+'5C1M_GEOMidCity'!E72+'5C1AK_NxtGen'!E72+'5C1AL_RedRiver'!E72+'5C1AM_Williams'!E72+'5C1AN_StLandry'!E72</f>
        <v>0</v>
      </c>
      <c r="F72" s="201">
        <f>'5C1B_DArbonne'!F72+'5C1A_Madison'!F72+'5C1C_IntlHigh'!F72+'5C3_UnvView'!F72+'5C1F_LCCharter'!F72+'5C1E_LFNO'!F72+'5C1D_NOMMA'!F72+'5C1AE_NobleMinds'!F72+'5C1J_JCFAEast'!F72+'5C1Q_Advantage'!F72+'5C1AF_JCFA-Laf'!F72+'5C1W_Willow'!F72+'5C1Z_LincolnPrep'!F72+'5C1R_Iberville'!F72+'5C1N_Delta'!F72+'5C1S_LCColPrep'!F72+'5C1T_Northeast'!F72+'5C1U_AcadianaRen'!F72+'5C1I_LAKey'!F72+'5C1V_LafRen'!F72+'5C1O_Impact'!F72+'5C2_LAVCA'!F72+'5C1H_Southwest'!F72+'5C1G_JSClark'!F72+'5C1Y_GEOPrep'!F72+'5C1AI_Harmony'!F72+'5C1AJ_Athlos'!F72+'5C1AG_Collegiate'!F72+'5C1M_GEOMidCity'!F72+'5C1AK_NxtGen'!F72+'5C1AL_RedRiver'!F72+'5C1AM_Williams'!F72+'5C1AN_StLandry'!F72</f>
        <v>0</v>
      </c>
      <c r="G72" s="199">
        <f>'9_Per Pupil Summary'!I71</f>
        <v>642.74131729636315</v>
      </c>
      <c r="H72" s="200">
        <f>'5C1B_DArbonne'!H72+'5C1A_Madison'!H72+'5C1C_IntlHigh'!H72+'5C3_UnvView'!H72+'5C1F_LCCharter'!H72+'5C1E_LFNO'!H72+'5C1D_NOMMA'!H72+'5C1AE_NobleMinds'!H72+'5C1J_JCFAEast'!H72+'5C1Q_Advantage'!H72+'5C1AF_JCFA-Laf'!H72+'5C1W_Willow'!H72+'5C1Z_LincolnPrep'!H72+'5C1R_Iberville'!H72+'5C1N_Delta'!H72+'5C1S_LCColPrep'!H72+'5C1T_Northeast'!H72+'5C1U_AcadianaRen'!H72+'5C1I_LAKey'!H72+'5C1V_LafRen'!H72+'5C1O_Impact'!H72+'5C2_LAVCA'!H72+'5C1H_Southwest'!H72+'5C1G_JSClark'!H72+'5C1Y_GEOPrep'!H72+'5C1AI_Harmony'!H72+'5C1AJ_Athlos'!H72+'5C1AG_Collegiate'!H72+'5C1M_GEOMidCity'!H72+'5C1AK_NxtGen'!H72+'5C1AL_RedRiver'!H72+'5C1AM_Williams'!H72+'5C1AN_StLandry'!H72</f>
        <v>0</v>
      </c>
      <c r="I72" s="201">
        <f>'5C1B_DArbonne'!I72+'5C1A_Madison'!I72+'5C1C_IntlHigh'!I72+'5C3_UnvView'!I72+'5C1F_LCCharter'!I72+'5C1E_LFNO'!I72+'5C1D_NOMMA'!I72+'5C1AE_NobleMinds'!I72+'5C1J_JCFAEast'!I72+'5C1Q_Advantage'!I72+'5C1AF_JCFA-Laf'!I72+'5C1W_Willow'!I72+'5C1Z_LincolnPrep'!I72+'5C1R_Iberville'!I72+'5C1N_Delta'!I72+'5C1S_LCColPrep'!I72+'5C1T_Northeast'!I72+'5C1U_AcadianaRen'!I72+'5C1I_LAKey'!I72+'5C1V_LafRen'!I72+'5C1O_Impact'!I72+'5C2_LAVCA'!I72+'5C1H_Southwest'!I72+'5C1G_JSClark'!I72+'5C1Y_GEOPrep'!I72+'5C1AI_Harmony'!I72+'5C1AJ_Athlos'!I72+'5C1AG_Collegiate'!I72+'5C1M_GEOMidCity'!I72+'5C1AK_NxtGen'!I72+'5C1AL_RedRiver'!I72+'5C1AM_Williams'!I72+'5C1AN_StLandry'!I72</f>
        <v>0</v>
      </c>
      <c r="J72" s="199">
        <f>'9_Per Pupil Summary'!J71</f>
        <v>175.29308653537174</v>
      </c>
      <c r="K72" s="200">
        <f>'5C1B_DArbonne'!K72+'5C1A_Madison'!K72+'5C1C_IntlHigh'!K72+'5C3_UnvView'!K72+'5C1F_LCCharter'!K72+'5C1E_LFNO'!K72+'5C1D_NOMMA'!K72+'5C1AE_NobleMinds'!K72+'5C1J_JCFAEast'!K72+'5C1Q_Advantage'!K72+'5C1AF_JCFA-Laf'!K72+'5C1W_Willow'!K72+'5C1Z_LincolnPrep'!K72+'5C1R_Iberville'!K72+'5C1N_Delta'!K72+'5C1S_LCColPrep'!K72+'5C1T_Northeast'!K72+'5C1U_AcadianaRen'!K72+'5C1I_LAKey'!K72+'5C1V_LafRen'!K72+'5C1O_Impact'!K72+'5C2_LAVCA'!K72+'5C1H_Southwest'!K72+'5C1G_JSClark'!K72+'5C1Y_GEOPrep'!K72+'5C1AI_Harmony'!K72+'5C1AJ_Athlos'!K72+'5C1AG_Collegiate'!K72+'5C1M_GEOMidCity'!K72+'5C1AK_NxtGen'!K72+'5C1AL_RedRiver'!K72+'5C1AM_Williams'!K72+'5C1AN_StLandry'!K72</f>
        <v>0</v>
      </c>
      <c r="L72" s="201">
        <f>'5C1B_DArbonne'!L72+'5C1A_Madison'!L72+'5C1C_IntlHigh'!L72+'5C3_UnvView'!L72+'5C1F_LCCharter'!L72+'5C1E_LFNO'!L72+'5C1D_NOMMA'!L72+'5C1AE_NobleMinds'!L72+'5C1J_JCFAEast'!L72+'5C1Q_Advantage'!L72+'5C1AF_JCFA-Laf'!L72+'5C1W_Willow'!L72+'5C1Z_LincolnPrep'!L72+'5C1R_Iberville'!L72+'5C1N_Delta'!L72+'5C1S_LCColPrep'!L72+'5C1T_Northeast'!L72+'5C1U_AcadianaRen'!L72+'5C1I_LAKey'!L72+'5C1V_LafRen'!L72+'5C1O_Impact'!L72+'5C2_LAVCA'!L72+'5C1H_Southwest'!L72+'5C1G_JSClark'!L72+'5C1Y_GEOPrep'!L72+'5C1AI_Harmony'!L72+'5C1AJ_Athlos'!L72+'5C1AG_Collegiate'!L72+'5C1M_GEOMidCity'!L72+'5C1AK_NxtGen'!L72+'5C1AL_RedRiver'!L72+'5C1AM_Williams'!L72+'5C1AN_StLandry'!L72</f>
        <v>0</v>
      </c>
      <c r="M72" s="199">
        <f>'9_Per Pupil Summary'!K71</f>
        <v>4382.3271633842933</v>
      </c>
      <c r="N72" s="200">
        <f>'5C1B_DArbonne'!N72+'5C1A_Madison'!N72+'5C1C_IntlHigh'!N72+'5C3_UnvView'!N72+'5C1F_LCCharter'!N72+'5C1E_LFNO'!N72+'5C1D_NOMMA'!N72+'5C1AE_NobleMinds'!N72+'5C1J_JCFAEast'!N72+'5C1Q_Advantage'!N72+'5C1AF_JCFA-Laf'!N72+'5C1W_Willow'!N72+'5C1Z_LincolnPrep'!N72+'5C1R_Iberville'!N72+'5C1N_Delta'!N72+'5C1S_LCColPrep'!N72+'5C1T_Northeast'!N72+'5C1U_AcadianaRen'!N72+'5C1I_LAKey'!N72+'5C1V_LafRen'!N72+'5C1O_Impact'!N72+'5C2_LAVCA'!N72+'5C1H_Southwest'!N72+'5C1G_JSClark'!N72+'5C1Y_GEOPrep'!N72+'5C1AI_Harmony'!N72+'5C1AJ_Athlos'!N72+'5C1AG_Collegiate'!N72+'5C1M_GEOMidCity'!N72+'5C1AK_NxtGen'!N72+'5C1AL_RedRiver'!N72+'5C1AM_Williams'!N72+'5C1AN_StLandry'!N72</f>
        <v>0</v>
      </c>
      <c r="O72" s="201">
        <f>'5C1B_DArbonne'!O72+'5C1A_Madison'!O72+'5C1C_IntlHigh'!O72+'5C3_UnvView'!O72+'5C1F_LCCharter'!O72+'5C1E_LFNO'!O72+'5C1D_NOMMA'!O72+'5C1AE_NobleMinds'!O72+'5C1J_JCFAEast'!O72+'5C1Q_Advantage'!O72+'5C1AF_JCFA-Laf'!O72+'5C1W_Willow'!O72+'5C1Z_LincolnPrep'!O72+'5C1R_Iberville'!O72+'5C1N_Delta'!O72+'5C1S_LCColPrep'!O72+'5C1T_Northeast'!O72+'5C1U_AcadianaRen'!O72+'5C1I_LAKey'!O72+'5C1V_LafRen'!O72+'5C1O_Impact'!O72+'5C2_LAVCA'!O72+'5C1H_Southwest'!O72+'5C1G_JSClark'!O72+'5C1Y_GEOPrep'!O72+'5C1AI_Harmony'!O72+'5C1AJ_Athlos'!O72+'5C1AG_Collegiate'!O72+'5C1M_GEOMidCity'!O72+'5C1AK_NxtGen'!O72+'5C1AL_RedRiver'!O72+'5C1AM_Williams'!O72+'5C1AN_StLandry'!O72</f>
        <v>0</v>
      </c>
      <c r="P72" s="199">
        <f>'9_Per Pupil Summary'!L71</f>
        <v>1752.9308653537175</v>
      </c>
      <c r="Q72" s="200">
        <f>'5C1B_DArbonne'!Q72+'5C1A_Madison'!Q72+'5C1C_IntlHigh'!Q72+'5C3_UnvView'!Q72+'5C1F_LCCharter'!Q72+'5C1E_LFNO'!Q72+'5C1D_NOMMA'!Q72+'5C1AE_NobleMinds'!Q72+'5C1J_JCFAEast'!Q72+'5C1Q_Advantage'!Q72+'5C1AF_JCFA-Laf'!Q72+'5C1W_Willow'!Q72+'5C1Z_LincolnPrep'!Q72+'5C1R_Iberville'!Q72+'5C1N_Delta'!Q72+'5C1S_LCColPrep'!Q72+'5C1T_Northeast'!Q72+'5C1U_AcadianaRen'!Q72+'5C1I_LAKey'!Q72+'5C1V_LafRen'!Q72+'5C1O_Impact'!Q72+'5C2_LAVCA'!Q72+'5C1H_Southwest'!Q72+'5C1G_JSClark'!Q72+'5C1Y_GEOPrep'!Q72+'5C1AI_Harmony'!Q72+'5C1AJ_Athlos'!Q72+'5C1AG_Collegiate'!Q72+'5C1M_GEOMidCity'!Q72+'5C1AK_NxtGen'!Q72+'5C1AL_RedRiver'!Q72+'5C1AM_Williams'!Q72+'5C1AN_StLandry'!Q72</f>
        <v>0</v>
      </c>
      <c r="R72" s="202">
        <f>'5C1B_DArbonne'!R72+'5C1A_Madison'!R72+'5C1C_IntlHigh'!R72+'5C3_UnvView'!R72+'5C1F_LCCharter'!R72+'5C1E_LFNO'!R72+'5C1D_NOMMA'!R72+'5C1AE_NobleMinds'!R72+'5C1J_JCFAEast'!R72+'5C1Q_Advantage'!R72+'5C1AF_JCFA-Laf'!R72+'5C1W_Willow'!R72+'5C1Z_LincolnPrep'!R72+'5C1R_Iberville'!R72+'5C1N_Delta'!R72+'5C1S_LCColPrep'!R72+'5C1T_Northeast'!R72+'5C1U_AcadianaRen'!R72+'5C1I_LAKey'!R72+'5C1V_LafRen'!R72+'5C1O_Impact'!R72+'5C2_LAVCA'!R72+'5C1H_Southwest'!R72+'5C1G_JSClark'!R72+'5C1Y_GEOPrep'!R72+'5C1AI_Harmony'!R72+'5C1AJ_Athlos'!R72+'5C1AG_Collegiate'!R72+'5C1M_GEOMidCity'!R72+'5C1AK_NxtGen'!R72+'5C1AL_RedRiver'!R72+'5C1AM_Williams'!R72+'5C1AN_StLandry'!R72</f>
        <v>210124</v>
      </c>
      <c r="S72" s="1102">
        <f>'5C3_UnvView'!S72+'5C2_LAVCA'!S72</f>
        <v>23347</v>
      </c>
      <c r="T72" s="199">
        <f>'5C1B_DArbonne'!S72+'5C1A_Madison'!S72+'5C1C_IntlHigh'!S72+'5C3_UnvView'!T72+'5C1F_LCCharter'!S72+'5C1E_LFNO'!S72+'5C1D_NOMMA'!S72+'5C1AE_NobleMinds'!S72+'5C1J_JCFAEast'!S72+'5C1Q_Advantage'!S72+'5C1AF_JCFA-Laf'!S72+'5C1W_Willow'!S72+'5C1Z_LincolnPrep'!S72+'5C1R_Iberville'!S72+'5C1N_Delta'!S72+'5C1S_LCColPrep'!S72+'5C1T_Northeast'!S72+'5C1U_AcadianaRen'!S72+'5C1I_LAKey'!S72+'5C1V_LafRen'!S72+'5C1O_Impact'!S72+'5C2_LAVCA'!T72+'5C1H_Southwest'!S72+'5C1G_JSClark'!S72+'5C1Y_GEOPrep'!S72+'5C1AI_Harmony'!S72+'5C1AJ_Athlos'!S72+'5C1AG_Collegiate'!S72+'5C1M_GEOMidCity'!S72+'5C1AK_NxtGen'!S72+'5C1AL_RedRiver'!S72+'5C1AM_Williams'!S72+'5C1AN_StLandry'!S72</f>
        <v>56999</v>
      </c>
      <c r="U72" s="199">
        <f>'5C1B_DArbonne'!T72+'5C1A_Madison'!T72+'5C1C_IntlHigh'!T72+'5C3_UnvView'!U72+'5C1F_LCCharter'!T72+'5C1E_LFNO'!T72+'5C1D_NOMMA'!T72+'5C1AE_NobleMinds'!T72+'5C1J_JCFAEast'!T72+'5C1Q_Advantage'!T72+'5C1AF_JCFA-Laf'!T72+'5C1W_Willow'!T72+'5C1Z_LincolnPrep'!T72+'5C1R_Iberville'!T72+'5C1N_Delta'!T72+'5C1S_LCColPrep'!T72+'5C1T_Northeast'!T72+'5C1U_AcadianaRen'!T72+'5C1I_LAKey'!T72+'5C1V_LafRen'!T72+'5C1O_Impact'!T72+'5C2_LAVCA'!U72+'5C1H_Southwest'!T72+'5C1G_JSClark'!T72+'5C1Y_GEOPrep'!T72+'5C1AI_Harmony'!T72+'5C1AJ_Athlos'!T72+'5C1AG_Collegiate'!T72+'5C1M_GEOMidCity'!T72+'5C1AK_NxtGen'!T72+'5C1AL_RedRiver'!T72+'5C1AM_Williams'!T72+'5C1AN_StLandry'!T72</f>
        <v>0</v>
      </c>
      <c r="V72" s="203">
        <f>'5C1B_DArbonne'!U72+'5C1A_Madison'!U72+'5C1C_IntlHigh'!U72+'5C3_UnvView'!V72+'5C1F_LCCharter'!U72+'5C1E_LFNO'!U72+'5C1D_NOMMA'!U72+'5C1AE_NobleMinds'!U72+'5C1J_JCFAEast'!U72+'5C1Q_Advantage'!U72+'5C1AF_JCFA-Laf'!U72+'5C1W_Willow'!U72+'5C1Z_LincolnPrep'!U72+'5C1R_Iberville'!U72+'5C1N_Delta'!U72+'5C1S_LCColPrep'!U72+'5C1T_Northeast'!U72+'5C1U_AcadianaRen'!U72+'5C1I_LAKey'!U72+'5C1V_LafRen'!U72+'5C1O_Impact'!U72+'5C2_LAVCA'!V72+'5C1H_Southwest'!U72+'5C1G_JSClark'!U72+'5C1Y_GEOPrep'!U72+'5C1AI_Harmony'!U72+'5C1AJ_Athlos'!U72+'5C1AG_Collegiate'!U72+'5C1M_GEOMidCity'!U72+'5C1AK_NxtGen'!U72+'5C1AL_RedRiver'!U72+'5C1AM_Williams'!U72+'5C1AN_StLandry'!U72</f>
        <v>0</v>
      </c>
      <c r="W72" s="202">
        <f>'5C1B_DArbonne'!V72+'5C1A_Madison'!V72+'5C1C_IntlHigh'!V72+'5C3_UnvView'!W72+'5C1F_LCCharter'!V72+'5C1E_LFNO'!V72+'5C1D_NOMMA'!V72+'5C1AE_NobleMinds'!V72+'5C1J_JCFAEast'!V72+'5C1Q_Advantage'!V72+'5C1AF_JCFA-Laf'!V72+'5C1W_Willow'!V72+'5C1Z_LincolnPrep'!V72+'5C1R_Iberville'!V72+'5C1N_Delta'!V72+'5C1S_LCColPrep'!V72+'5C1T_Northeast'!V72+'5C1U_AcadianaRen'!V72+'5C1I_LAKey'!V72+'5C1V_LafRen'!V72+'5C1O_Impact'!V72+'5C2_LAVCA'!W72+'5C1H_Southwest'!V72+'5C1G_JSClark'!V72+'5C1Y_GEOPrep'!V72+'5C1AI_Harmony'!V72+'5C1AJ_Athlos'!V72+'5C1AG_Collegiate'!V72+'5C1M_GEOMidCity'!V72+'5C1AK_NxtGen'!V72+'5C1AL_RedRiver'!V72+'5C1AM_Williams'!V72+'5C1AN_StLandry'!V72</f>
        <v>0</v>
      </c>
      <c r="X72" s="200">
        <f>'5C1B_DArbonne'!W72+'5C1A_Madison'!W72+'5C1C_IntlHigh'!W72+'5C3_UnvView'!X72+'5C1F_LCCharter'!W72+'5C1E_LFNO'!W72+'5C1D_NOMMA'!W72+'5C1AE_NobleMinds'!W72+'5C1J_JCFAEast'!W72+'5C1Q_Advantage'!W72+'5C1AF_JCFA-Laf'!W72+'5C1W_Willow'!W72+'5C1Z_LincolnPrep'!W72+'5C1R_Iberville'!W72+'5C1N_Delta'!W72+'5C1S_LCColPrep'!W72+'5C1T_Northeast'!W72+'5C1U_AcadianaRen'!W72+'5C1I_LAKey'!W72+'5C1V_LafRen'!W72+'5C1O_Impact'!W72+'5C2_LAVCA'!X72+'5C1H_Southwest'!W72+'5C1G_JSClark'!W72+'5C1Y_GEOPrep'!W72+'5C1AI_Harmony'!W72+'5C1AJ_Athlos'!W72+'5C1AG_Collegiate'!W72+'5C1M_GEOMidCity'!W72+'5C1AK_NxtGen'!W72+'5C1AL_RedRiver'!W72+'5C1AM_Williams'!W72+'5C1AN_StLandry'!W72</f>
        <v>0</v>
      </c>
      <c r="Y72" s="202">
        <f>'5C1B_DArbonne'!X72+'5C1A_Madison'!X72+'5C1C_IntlHigh'!X72+'5C3_UnvView'!Y72+'5C1F_LCCharter'!X72+'5C1E_LFNO'!X72+'5C1D_NOMMA'!X72+'5C1AE_NobleMinds'!X72+'5C1J_JCFAEast'!X72+'5C1Q_Advantage'!X72+'5C1AF_JCFA-Laf'!X72+'5C1W_Willow'!X72+'5C1Z_LincolnPrep'!X72+'5C1R_Iberville'!X72+'5C1N_Delta'!X72+'5C1S_LCColPrep'!X72+'5C1T_Northeast'!X72+'5C1U_AcadianaRen'!X72+'5C1I_LAKey'!X72+'5C1V_LafRen'!X72+'5C1O_Impact'!X72+'5C2_LAVCA'!Y72+'5C1H_Southwest'!X72+'5C1G_JSClark'!X72+'5C1Y_GEOPrep'!X72+'5C1AI_Harmony'!X72+'5C1AJ_Athlos'!X72+'5C1AG_Collegiate'!X72+'5C1M_GEOMidCity'!X72+'5C1AK_NxtGen'!X72+'5C1AL_RedRiver'!X72+'5C1AM_Williams'!X72+'5C1AN_StLandry'!X72</f>
        <v>0</v>
      </c>
      <c r="Z72" s="199">
        <f>'5C1B_DArbonne'!Y72+'5C1A_Madison'!Y72+'5C1C_IntlHigh'!Y72+'5C3_UnvView'!Z72+'5C1F_LCCharter'!Y72+'5C1E_LFNO'!Y72+'5C1D_NOMMA'!Y72+'5C1AE_NobleMinds'!Y72+'5C1J_JCFAEast'!Y72+'5C1Q_Advantage'!Y72+'5C1AF_JCFA-Laf'!Y72+'5C1W_Willow'!Y72+'5C1Z_LincolnPrep'!Y72+'5C1R_Iberville'!Y72+'5C1N_Delta'!Y72+'5C1S_LCColPrep'!Y72+'5C1T_Northeast'!Y72+'5C1U_AcadianaRen'!Y72+'5C1I_LAKey'!Y72+'5C1V_LafRen'!Y72+'5C1O_Impact'!Y72+'5C2_LAVCA'!Z72+'5C1H_Southwest'!Y72+'5C1G_JSClark'!Y72+'5C1Y_GEOPrep'!Y72+'5C1AI_Harmony'!Y72+'5C1AJ_Athlos'!Y72+'5C1AG_Collegiate'!Y72+'5C1M_GEOMidCity'!Y72+'5C1AK_NxtGen'!Y72+'5C1AL_RedRiver'!Y72+'5C1AM_Williams'!Y72+'5C1AN_StLandry'!Y72</f>
        <v>0</v>
      </c>
      <c r="AA72" s="202">
        <f>'5C1B_DArbonne'!Z72+'5C1A_Madison'!Z72+'5C1C_IntlHigh'!Z72+'5C3_UnvView'!AA72+'5C1F_LCCharter'!Z72+'5C1E_LFNO'!Z72+'5C1D_NOMMA'!Z72+'5C1AE_NobleMinds'!Z72+'5C1J_JCFAEast'!Z72+'5C1Q_Advantage'!Z72+'5C1AF_JCFA-Laf'!Z72+'5C1W_Willow'!Z72+'5C1Z_LincolnPrep'!Z72+'5C1R_Iberville'!Z72+'5C1N_Delta'!Z72+'5C1S_LCColPrep'!Z72+'5C1T_Northeast'!Z72+'5C1U_AcadianaRen'!Z72+'5C1I_LAKey'!Z72+'5C1V_LafRen'!Z72+'5C1O_Impact'!Z72+'5C2_LAVCA'!AA72+'5C1H_Southwest'!Z72+'5C1G_JSClark'!Z72+'5C1Y_GEOPrep'!Z72+'5C1AI_Harmony'!Z72+'5C1AJ_Athlos'!Z72+'5C1AG_Collegiate'!Z72+'5C1M_GEOMidCity'!Z72+'5C1AK_NxtGen'!Z72+'5C1AL_RedRiver'!Z72+'5C1AM_Williams'!Z72+'5C1AN_StLandry'!Z72</f>
        <v>0</v>
      </c>
      <c r="AB72" s="199">
        <f>'5C1B_DArbonne'!AA72+'5C1A_Madison'!AA72+'5C1C_IntlHigh'!AA72+'5C3_UnvView'!AB72+'5C1F_LCCharter'!AA72+'5C1E_LFNO'!AA72+'5C1D_NOMMA'!AA72+'5C1AE_NobleMinds'!AA72+'5C1J_JCFAEast'!AA72+'5C1Q_Advantage'!AA72+'5C1AF_JCFA-Laf'!AA72+'5C1W_Willow'!AA72+'5C1Z_LincolnPrep'!AA72+'5C1R_Iberville'!AA72+'5C1N_Delta'!AA72+'5C1S_LCColPrep'!AA72+'5C1T_Northeast'!AA72+'5C1U_AcadianaRen'!AA72+'5C1I_LAKey'!AA72+'5C1V_LafRen'!AA72+'5C1O_Impact'!AA72+'5C2_LAVCA'!AB72+'5C1H_Southwest'!AA72+'5C1G_JSClark'!AA72+'5C1Y_GEOPrep'!AA72+'5C1AI_Harmony'!AA72+'5C1AJ_Athlos'!AA72+'5C1AG_Collegiate'!AA72+'5C1M_GEOMidCity'!AA72+'5C1AK_NxtGen'!AA72+'5C1AL_RedRiver'!AA72+'5C1AM_Williams'!AA72+'5C1AN_StLandry'!AA72</f>
        <v>0</v>
      </c>
      <c r="AC72" s="199">
        <f>'5C1B_DArbonne'!AB72+'5C1A_Madison'!AB72+'5C1C_IntlHigh'!AB72+'5C3_UnvView'!AC72+'5C1F_LCCharter'!AB72+'5C1E_LFNO'!AB72+'5C1D_NOMMA'!AB72+'5C1AE_NobleMinds'!AB72+'5C1J_JCFAEast'!AB72+'5C1Q_Advantage'!AB72+'5C1AF_JCFA-Laf'!AB72+'5C1W_Willow'!AB72+'5C1Z_LincolnPrep'!AB72+'5C1R_Iberville'!AB72+'5C1N_Delta'!AB72+'5C1S_LCColPrep'!AB72+'5C1T_Northeast'!AB72+'5C1U_AcadianaRen'!AB72+'5C1I_LAKey'!AB72+'5C1V_LafRen'!AB72+'5C1O_Impact'!AB72+'5C2_LAVCA'!AC72+'5C1H_Southwest'!AB72+'5C1G_JSClark'!AB72+'5C1Y_GEOPrep'!AB72+'5C1AI_Harmony'!AB72+'5C1AJ_Athlos'!AB72+'5C1AG_Collegiate'!AB72+'5C1M_GEOMidCity'!AB72+'5C1AK_NxtGen'!AB72+'5C1AL_RedRiver'!AB72+'5C1AM_Williams'!AB72+'5C1AN_StLandry'!AB72</f>
        <v>0</v>
      </c>
      <c r="AD72" s="202">
        <f>'5C1B_DArbonne'!AC72+'5C1A_Madison'!AC72+'5C1C_IntlHigh'!AC72+'5C3_UnvView'!AD72+'5C1F_LCCharter'!AC72+'5C1E_LFNO'!AC72+'5C1D_NOMMA'!AC72+'5C1AE_NobleMinds'!AC72+'5C1J_JCFAEast'!AC72+'5C1Q_Advantage'!AC72+'5C1AF_JCFA-Laf'!AC72+'5C1W_Willow'!AC72+'5C1Z_LincolnPrep'!AC72+'5C1R_Iberville'!AC72+'5C1N_Delta'!AC72+'5C1S_LCColPrep'!AC72+'5C1T_Northeast'!AC72+'5C1U_AcadianaRen'!AC72+'5C1I_LAKey'!AC72+'5C1V_LafRen'!AC72+'5C1O_Impact'!AC72+'5C2_LAVCA'!AD72+'5C1H_Southwest'!AC72+'5C1G_JSClark'!AC72+'5C1Y_GEOPrep'!AC72+'5C1AI_Harmony'!AC72+'5C1AJ_Athlos'!AC72+'5C1AG_Collegiate'!AC72+'5C1M_GEOMidCity'!AC72+'5C1AK_NxtGen'!AC72+'5C1AL_RedRiver'!AC72+'5C1AM_Williams'!AC72+'5C1AN_StLandry'!AC72</f>
        <v>0</v>
      </c>
      <c r="AE72" s="204">
        <f>'5C1B_DArbonne'!AD72+'5C1A_Madison'!AD72+'5C1C_IntlHigh'!AD72+'5C3_UnvView'!AE72+'5C1F_LCCharter'!AD72+'5C1E_LFNO'!AD72+'5C1D_NOMMA'!AD72+'5C1AE_NobleMinds'!AD72+'5C1J_JCFAEast'!AD72+'5C1Q_Advantage'!AD72+'5C1AF_JCFA-Laf'!AD72+'5C1W_Willow'!AD72+'5C1Z_LincolnPrep'!AD72+'5C1R_Iberville'!AD72+'5C1N_Delta'!AD72+'5C1S_LCColPrep'!AD72+'5C1T_Northeast'!AD72+'5C1U_AcadianaRen'!AD72+'5C1I_LAKey'!AD72+'5C1V_LafRen'!AD72+'5C1O_Impact'!AD72+'5C2_LAVCA'!AE72+'5C1H_Southwest'!AD72+'5C1G_JSClark'!AD72+'5C1Y_GEOPrep'!AD72+'5C1AI_Harmony'!AD72+'5C1AJ_Athlos'!AD72+'5C1AG_Collegiate'!AD72+'5C1M_GEOMidCity'!AD72+'5C1AK_NxtGen'!AD72+'5C1AL_RedRiver'!AD72+'5C1AM_Williams'!AD72+'5C1AN_StLandry'!AD72</f>
        <v>0</v>
      </c>
      <c r="AF72" s="205">
        <f>'9_Per Pupil Summary'!N71</f>
        <v>5566</v>
      </c>
      <c r="AG72" s="206">
        <f>'5C1B_DArbonne'!AF72+'5C1A_Madison'!AF72+'5C1C_IntlHigh'!AF72+'5C3_UnvView'!AG72+'5C1F_LCCharter'!AF72+'5C1E_LFNO'!AF72+'5C1D_NOMMA'!AF72+'5C1AE_NobleMinds'!AF72+'5C1J_JCFAEast'!AF72+'5C1Q_Advantage'!AF72+'5C1AF_JCFA-Laf'!AF72+'5C1W_Willow'!AF72+'5C1Z_LincolnPrep'!AF72+'5C1R_Iberville'!AF72+'5C1N_Delta'!AF72+'5C1S_LCColPrep'!AF72+'5C1T_Northeast'!AF72+'5C1U_AcadianaRen'!AF72+'5C1I_LAKey'!AF72+'5C1V_LafRen'!AF72+'5C1O_Impact'!AF72+'5C2_LAVCA'!AG72+'5C1H_Southwest'!AF72+'5C1G_JSClark'!AF72+'5C1Y_GEOPrep'!AF72+'5C1AI_Harmony'!AF72+'5C1AJ_Athlos'!AF72+'5C1AG_Collegiate'!AF72+'5C1M_GEOMidCity'!AF72+'5C1AK_NxtGen'!AF72+'5C1AL_RedRiver'!AF72+'5C1AM_Williams'!AF72+'5C1AN_StLandry'!AF72</f>
        <v>0</v>
      </c>
      <c r="AH72" s="198">
        <f>'5C1B_DArbonne'!AG72+'5C1A_Madison'!AG72+'5C1C_IntlHigh'!AG72+'5C3_UnvView'!AH72+'5C1F_LCCharter'!AG72+'5C1E_LFNO'!AG72+'5C1D_NOMMA'!AG72+'5C1AE_NobleMinds'!AG72+'5C1J_JCFAEast'!AG72+'5C1Q_Advantage'!AG72+'5C1AF_JCFA-Laf'!AG72+'5C1W_Willow'!AG72+'5C1Z_LincolnPrep'!AG72+'5C1R_Iberville'!AG72+'5C1N_Delta'!AG72+'5C1S_LCColPrep'!AG72+'5C1T_Northeast'!AG72+'5C1U_AcadianaRen'!AG72+'5C1I_LAKey'!AG72+'5C1V_LafRen'!AG72+'5C1O_Impact'!AG72+'5C2_LAVCA'!AH72+'5C1H_Southwest'!AG72+'5C1G_JSClark'!AG72+'5C1Y_GEOPrep'!AG72+'5C1AI_Harmony'!AG72+'5C1AJ_Athlos'!AG72+'5C1AG_Collegiate'!AG72+'5C1M_GEOMidCity'!AG72+'5C1AK_NxtGen'!AG72+'5C1AL_RedRiver'!AG72+'5C1AM_Williams'!AG72+'5C1AN_StLandry'!AG72</f>
        <v>0</v>
      </c>
      <c r="AI72" s="205">
        <f>'5C1B_DArbonne'!AH72+'5C1A_Madison'!AH72+'5C1C_IntlHigh'!AH72+'5C3_UnvView'!AI72+'5C1F_LCCharter'!AH72+'5C1E_LFNO'!AH72+'5C1D_NOMMA'!AH72+'5C1AE_NobleMinds'!AH72+'5C1J_JCFAEast'!AH72+'5C1Q_Advantage'!AH72+'5C1AF_JCFA-Laf'!AH72+'5C1W_Willow'!AH72+'5C1Z_LincolnPrep'!AH72+'5C1R_Iberville'!AH72+'5C1N_Delta'!AH72+'5C1S_LCColPrep'!AH72+'5C1T_Northeast'!AH72+'5C1U_AcadianaRen'!AH72+'5C1I_LAKey'!AH72+'5C1V_LafRen'!AH72+'5C1O_Impact'!AH72+'5C2_LAVCA'!AI72+'5C1H_Southwest'!AH72+'5C1G_JSClark'!AH72+'5C1Y_GEOPrep'!AH72+'5C1AI_Harmony'!AH72+'5C1AJ_Athlos'!AH72+'5C1AG_Collegiate'!AH72+'5C1M_GEOMidCity'!AH72+'5C1AK_NxtGen'!AH72+'5C1AL_RedRiver'!AH72+'5C1AM_Williams'!AH72+'5C1AN_StLandry'!AH72</f>
        <v>0</v>
      </c>
      <c r="AJ72" s="198">
        <f>'5C1B_DArbonne'!AI72+'5C1A_Madison'!AI72+'5C1C_IntlHigh'!AI72+'5C3_UnvView'!AJ72+'5C1F_LCCharter'!AI72+'5C1E_LFNO'!AI72+'5C1D_NOMMA'!AI72+'5C1AE_NobleMinds'!AI72+'5C1J_JCFAEast'!AI72+'5C1Q_Advantage'!AI72+'5C1AF_JCFA-Laf'!AI72+'5C1W_Willow'!AI72+'5C1Z_LincolnPrep'!AI72+'5C1R_Iberville'!AI72+'5C1N_Delta'!AI72+'5C1S_LCColPrep'!AI72+'5C1T_Northeast'!AI72+'5C1U_AcadianaRen'!AI72+'5C1I_LAKey'!AI72+'5C1V_LafRen'!AI72+'5C1O_Impact'!AI72+'5C2_LAVCA'!AJ72+'5C1H_Southwest'!AI72+'5C1G_JSClark'!AI72+'5C1Y_GEOPrep'!AI72+'5C1AI_Harmony'!AI72+'5C1AJ_Athlos'!AI72+'5C1AG_Collegiate'!AI72+'5C1M_GEOMidCity'!AI72+'5C1AK_NxtGen'!AI72+'5C1AL_RedRiver'!AI72+'5C1AM_Williams'!AI72+'5C1AN_StLandry'!AI72</f>
        <v>0</v>
      </c>
      <c r="AK72" s="207">
        <f>'5C1B_DArbonne'!AJ72+'5C1A_Madison'!AJ72+'5C1C_IntlHigh'!AJ72+'5C3_UnvView'!AK72+'5C1F_LCCharter'!AJ72+'5C1E_LFNO'!AJ72+'5C1D_NOMMA'!AJ72+'5C1AE_NobleMinds'!AJ72+'5C1J_JCFAEast'!AJ72+'5C1Q_Advantage'!AJ72+'5C1AF_JCFA-Laf'!AJ72+'5C1W_Willow'!AJ72+'5C1Z_LincolnPrep'!AJ72+'5C1R_Iberville'!AJ72+'5C1N_Delta'!AJ72+'5C1S_LCColPrep'!AJ72+'5C1T_Northeast'!AJ72+'5C1U_AcadianaRen'!AJ72+'5C1I_LAKey'!AJ72+'5C1V_LafRen'!AJ72+'5C1O_Impact'!AJ72+'5C2_LAVCA'!AK72+'5C1H_Southwest'!AJ72+'5C1G_JSClark'!AJ72+'5C1Y_GEOPrep'!AJ72+'5C1AI_Harmony'!AJ72+'5C1AJ_Athlos'!AJ72+'5C1AG_Collegiate'!AJ72+'5C1M_GEOMidCity'!AJ72+'5C1AK_NxtGen'!AJ72+'5C1AL_RedRiver'!AJ72+'5C1AM_Williams'!AJ72+'5C1AN_StLandry'!AJ72</f>
        <v>0</v>
      </c>
      <c r="AL72" s="208">
        <f>'5C1B_DArbonne'!AK72+'5C1A_Madison'!AK72+'5C1C_IntlHigh'!AK72+'5C3_UnvView'!AL72+'5C1F_LCCharter'!AK72+'5C1E_LFNO'!AK72+'5C1D_NOMMA'!AK72+'5C1AE_NobleMinds'!AK72+'5C1J_JCFAEast'!AK72+'5C1Q_Advantage'!AK72+'5C1AF_JCFA-Laf'!AK72+'5C1W_Willow'!AK72+'5C1Z_LincolnPrep'!AK72+'5C1R_Iberville'!AK72+'5C1N_Delta'!AK72+'5C1S_LCColPrep'!AK72+'5C1T_Northeast'!AK72+'5C1U_AcadianaRen'!AK72+'5C1I_LAKey'!AK72+'5C1V_LafRen'!AK72+'5C1O_Impact'!AK72+'5C2_LAVCA'!AL72+'5C1H_Southwest'!AK72+'5C1G_JSClark'!AK72+'5C1Y_GEOPrep'!AK72+'5C1AI_Harmony'!AK72+'5C1AJ_Athlos'!AK72+'5C1AG_Collegiate'!AK72+'5C1M_GEOMidCity'!AK72+'5C1AK_NxtGen'!AK72+'5C1AL_RedRiver'!AK72+'5C1AM_Williams'!AK72+'5C1AN_StLandry'!AK72</f>
        <v>0</v>
      </c>
      <c r="AM72" s="206">
        <f>'5C1B_DArbonne'!AL72+'5C1A_Madison'!AL72+'5C1C_IntlHigh'!AL72+'5C3_UnvView'!AM72+'5C1F_LCCharter'!AL72+'5C1E_LFNO'!AL72+'5C1D_NOMMA'!AL72+'5C1AE_NobleMinds'!AL72+'5C1J_JCFAEast'!AL72+'5C1Q_Advantage'!AL72+'5C1AF_JCFA-Laf'!AL72+'5C1W_Willow'!AL72+'5C1Z_LincolnPrep'!AL72+'5C1R_Iberville'!AL72+'5C1N_Delta'!AL72+'5C1S_LCColPrep'!AL72+'5C1T_Northeast'!AL72+'5C1U_AcadianaRen'!AL72+'5C1I_LAKey'!AL72+'5C1V_LafRen'!AL72+'5C1O_Impact'!AL72+'5C2_LAVCA'!AM72+'5C1H_Southwest'!AL72+'5C1G_JSClark'!AL72+'5C1Y_GEOPrep'!AL72+'5C1AI_Harmony'!AL72+'5C1AJ_Athlos'!AL72+'5C1AG_Collegiate'!AL72+'5C1M_GEOMidCity'!AL72+'5C1AK_NxtGen'!AL72+'5C1AL_RedRiver'!AL72+'5C1AM_Williams'!AL72+'5C1AN_StLandry'!AL72</f>
        <v>207889</v>
      </c>
      <c r="AN72" s="209">
        <f>'5C1B_DArbonne'!AM72+'5C1A_Madison'!AM72+'5C1C_IntlHigh'!AM72+'5C3_UnvView'!AN72+'5C1F_LCCharter'!AM72+'5C1E_LFNO'!AM72+'5C1D_NOMMA'!AM72+'5C1AE_NobleMinds'!AM72+'5C1J_JCFAEast'!AM72+'5C1Q_Advantage'!AM72+'5C1AF_JCFA-Laf'!AM72+'5C1W_Willow'!AM72+'5C1Z_LincolnPrep'!AM72+'5C1R_Iberville'!AM72+'5C1N_Delta'!AM72+'5C1S_LCColPrep'!AM72+'5C1T_Northeast'!AM72+'5C1U_AcadianaRen'!AM72+'5C1I_LAKey'!AM72+'5C1V_LafRen'!AM72+'5C1O_Impact'!AM72+'5C2_LAVCA'!AN72+'5C1H_Southwest'!AM72+'5C1G_JSClark'!AM72+'5C1Y_GEOPrep'!AM72+'5C1AI_Harmony'!AM72+'5C1AJ_Athlos'!AM72+'5C1AG_Collegiate'!AM72+'5C1M_GEOMidCity'!AM72+'5C1AK_NxtGen'!AM72+'5C1AL_RedRiver'!AM72+'5C1AM_Williams'!AM72+'5C1AN_StLandry'!AM72</f>
        <v>-520</v>
      </c>
      <c r="AO72" s="206">
        <f>'5C1B_DArbonne'!AN72+'5C1A_Madison'!AN72+'5C1C_IntlHigh'!AN72+'5C3_UnvView'!AO72+'5C1F_LCCharter'!AN72+'5C1E_LFNO'!AN72+'5C1D_NOMMA'!AN72+'5C1AE_NobleMinds'!AN72+'5C1J_JCFAEast'!AN72+'5C1Q_Advantage'!AN72+'5C1AF_JCFA-Laf'!AN72+'5C1W_Willow'!AN72+'5C1Z_LincolnPrep'!AN72+'5C1R_Iberville'!AN72+'5C1N_Delta'!AN72+'5C1S_LCColPrep'!AN72+'5C1T_Northeast'!AN72+'5C1U_AcadianaRen'!AN72+'5C1I_LAKey'!AN72+'5C1V_LafRen'!AN72+'5C1O_Impact'!AN72+'5C2_LAVCA'!AO72+'5C1H_Southwest'!AN72+'5C1G_JSClark'!AN72+'5C1Y_GEOPrep'!AN72+'5C1AI_Harmony'!AN72+'5C1AJ_Athlos'!AN72+'5C1AG_Collegiate'!AN72+'5C1M_GEOMidCity'!AN72+'5C1AK_NxtGen'!AN72+'5C1AL_RedRiver'!AN72+'5C1AM_Williams'!AN72+'5C1AN_StLandry'!AN72</f>
        <v>0</v>
      </c>
      <c r="AP72" s="207">
        <f>'5C1B_DArbonne'!AO72+'5C1A_Madison'!AO72+'5C1C_IntlHigh'!AO72+'5C3_UnvView'!AP72+'5C1F_LCCharter'!AO72+'5C1E_LFNO'!AO72+'5C1D_NOMMA'!AO72+'5C1AE_NobleMinds'!AO72+'5C1J_JCFAEast'!AO72+'5C1Q_Advantage'!AO72+'5C1AF_JCFA-Laf'!AO72+'5C1W_Willow'!AO72+'5C1Z_LincolnPrep'!AO72+'5C1R_Iberville'!AO72+'5C1N_Delta'!AO72+'5C1S_LCColPrep'!AO72+'5C1T_Northeast'!AO72+'5C1U_AcadianaRen'!AO72+'5C1I_LAKey'!AO72+'5C1V_LafRen'!AO72+'5C1O_Impact'!AO72+'5C2_LAVCA'!AP72+'5C1H_Southwest'!AO72+'5C1G_JSClark'!AO72+'5C1Y_GEOPrep'!AO72+'5C1AI_Harmony'!AO72+'5C1AJ_Athlos'!AO72+'5C1AG_Collegiate'!AO72+'5C1M_GEOMidCity'!AO72+'5C1AK_NxtGen'!AO72+'5C1AL_RedRiver'!AO72+'5C1AM_Williams'!AO72+'5C1AN_StLandry'!AO72</f>
        <v>0</v>
      </c>
      <c r="AQ72" s="206">
        <f>'5C1B_DArbonne'!AP72+'5C1A_Madison'!AP72+'5C1C_IntlHigh'!AP72+'5C3_UnvView'!AQ72+'5C1F_LCCharter'!AP72+'5C1E_LFNO'!AP72+'5C1D_NOMMA'!AP72+'5C1AE_NobleMinds'!AP72+'5C1J_JCFAEast'!AP72+'5C1Q_Advantage'!AP72+'5C1AF_JCFA-Laf'!AP72+'5C1W_Willow'!AP72+'5C1Z_LincolnPrep'!AP72+'5C1R_Iberville'!AP72+'5C1N_Delta'!AP72+'5C1S_LCColPrep'!AP72+'5C1T_Northeast'!AP72+'5C1U_AcadianaRen'!AP72+'5C1I_LAKey'!AP72+'5C1V_LafRen'!AP72+'5C1O_Impact'!AP72+'5C2_LAVCA'!AQ72+'5C1H_Southwest'!AP72+'5C1G_JSClark'!AP72+'5C1Y_GEOPrep'!AP72+'5C1AI_Harmony'!AP72+'5C1AJ_Athlos'!AP72+'5C1AG_Collegiate'!AP72+'5C1M_GEOMidCity'!AP72+'5C1AK_NxtGen'!AP72+'5C1AL_RedRiver'!AP72+'5C1AM_Williams'!AP72+'5C1AN_StLandry'!AP72</f>
        <v>207369</v>
      </c>
      <c r="AR72" s="207">
        <f>'5C1B_DArbonne'!AQ72+'5C1A_Madison'!AQ72+'5C1C_IntlHigh'!AQ72+'5C3_UnvView'!AR72+'5C1F_LCCharter'!AQ72+'5C1E_LFNO'!AQ72+'5C1D_NOMMA'!AQ72+'5C1AE_NobleMinds'!AQ72+'5C1J_JCFAEast'!AQ72+'5C1Q_Advantage'!AQ72+'5C1AF_JCFA-Laf'!AQ72+'5C1W_Willow'!AQ72+'5C1Z_LincolnPrep'!AQ72+'5C1R_Iberville'!AQ72+'5C1N_Delta'!AQ72+'5C1S_LCColPrep'!AQ72+'5C1T_Northeast'!AQ72+'5C1U_AcadianaRen'!AQ72+'5C1I_LAKey'!AQ72+'5C1V_LafRen'!AQ72+'5C1O_Impact'!AQ72+'5C2_LAVCA'!AR72+'5C1H_Southwest'!AQ72+'5C1G_JSClark'!AQ72+'5C1Y_GEOPrep'!AQ72+'5C1AI_Harmony'!AQ72+'5C1AJ_Athlos'!AQ72+'5C1AG_Collegiate'!AQ72+'5C1M_GEOMidCity'!AQ72+'5C1AK_NxtGen'!AQ72+'5C1AL_RedRiver'!AQ72+'5C1AM_Williams'!AQ72+'5C1AN_StLandry'!AQ72</f>
        <v>0</v>
      </c>
      <c r="AS72" s="207">
        <f>'5C1B_DArbonne'!AR72+'5C1A_Madison'!AR72+'5C1C_IntlHigh'!AR72+'5C3_UnvView'!AS72+'5C1F_LCCharter'!AR72+'5C1E_LFNO'!AR72+'5C1D_NOMMA'!AR72+'5C1AE_NobleMinds'!AR72+'5C1J_JCFAEast'!AR72+'5C1Q_Advantage'!AR72+'5C1AF_JCFA-Laf'!AR72+'5C1W_Willow'!AR72+'5C1Z_LincolnPrep'!AR72+'5C1R_Iberville'!AR72+'5C1N_Delta'!AR72+'5C1S_LCColPrep'!AR72+'5C1T_Northeast'!AR72+'5C1U_AcadianaRen'!AR72+'5C1I_LAKey'!AR72+'5C1V_LafRen'!AR72+'5C1O_Impact'!AR72+'5C2_LAVCA'!AS72+'5C1H_Southwest'!AR72+'5C1G_JSClark'!AR72+'5C1Y_GEOPrep'!AR72+'5C1AI_Harmony'!AR72+'5C1AJ_Athlos'!AR72+'5C1AG_Collegiate'!AR72+'5C1M_GEOMidCity'!AR72+'5C1AK_NxtGen'!AR72+'5C1AL_RedRiver'!AR72+'5C1AM_Williams'!AR72+'5C1AN_StLandry'!AR72</f>
        <v>0</v>
      </c>
      <c r="AT72" s="206">
        <f>'5C1B_DArbonne'!AS72+'5C1A_Madison'!AS72+'5C1C_IntlHigh'!AS72+'5C3_UnvView'!AT72+'5C1F_LCCharter'!AS72+'5C1E_LFNO'!AS72+'5C1D_NOMMA'!AS72+'5C1AE_NobleMinds'!AS72+'5C1J_JCFAEast'!AS72+'5C1Q_Advantage'!AS72+'5C1AF_JCFA-Laf'!AS72+'5C1W_Willow'!AS72+'5C1Z_LincolnPrep'!AS72+'5C1R_Iberville'!AS72+'5C1N_Delta'!AS72+'5C1S_LCColPrep'!AS72+'5C1T_Northeast'!AS72+'5C1U_AcadianaRen'!AS72+'5C1I_LAKey'!AS72+'5C1V_LafRen'!AS72+'5C1O_Impact'!AS72+'5C2_LAVCA'!AT72+'5C1H_Southwest'!AS72+'5C1G_JSClark'!AS72+'5C1Y_GEOPrep'!AS72+'5C1AI_Harmony'!AS72+'5C1AJ_Athlos'!AS72+'5C1AG_Collegiate'!AS72+'5C1M_GEOMidCity'!AS72+'5C1AK_NxtGen'!AS72+'5C1AL_RedRiver'!AS72+'5C1AM_Williams'!AS72+'5C1AN_StLandry'!AS72</f>
        <v>26916</v>
      </c>
      <c r="AU72" s="800">
        <f>AA72+AQ72</f>
        <v>207369</v>
      </c>
      <c r="AV72" s="801">
        <f>AD72+AT72</f>
        <v>26916</v>
      </c>
      <c r="AW72" s="806">
        <f>'5C1B_DArbonne'!AV72+'5C1A_Madison'!AV72+'5C1C_IntlHigh'!AV72+'5C3_UnvView'!AW72+'5C1F_LCCharter'!AV72+'5C1E_LFNO'!AV72+'5C1D_NOMMA'!AV72+'5C1AE_NobleMinds'!AV72+'5C1J_JCFAEast'!AV72+'5C1Q_Advantage'!AV72+'5C1AF_JCFA-Laf'!AV72+'5C1W_Willow'!AV72+'5C1Z_LincolnPrep'!AV72+'5C1R_Iberville'!AV72+'5C1N_Delta'!AV72+'5C1S_LCColPrep'!AV72+'5C1T_Northeast'!AV72+'5C1U_AcadianaRen'!AV72+'5C1I_LAKey'!AV72+'5C1V_LafRen'!AV72+'5C1O_Impact'!AV72+'5C2_LAVCA'!AW72+'5C1H_Southwest'!AV72+'5C1G_JSClark'!AV72+'5C1Y_GEOPrep'!AV72+'5C1AI_Harmony'!AV72+'5C1AJ_Athlos'!AV72+'5C1AG_Collegiate'!AV72+'5C1M_GEOMidCity'!AV72+'5C1AK_NxtGen'!AV72+'5C1AL_RedRiver'!AV72+'5C1AM_Williams'!AV72+'5C1AN_StLandry'!AV72</f>
        <v>520</v>
      </c>
      <c r="AX72" s="806"/>
      <c r="AY72" s="806">
        <f t="shared" ref="AY72:AY75" si="5">AW72-AX72</f>
        <v>520</v>
      </c>
    </row>
    <row r="73" spans="1:51" ht="16.149999999999999" customHeight="1" x14ac:dyDescent="0.2">
      <c r="A73" s="421">
        <v>67</v>
      </c>
      <c r="B73" s="214" t="s">
        <v>3</v>
      </c>
      <c r="C73" s="215">
        <f>'5C1B_DArbonne'!C73+'5C1A_Madison'!C73+'5C1C_IntlHigh'!C73+'5C3_UnvView'!C73+'5C1F_LCCharter'!C73+'5C1E_LFNO'!C73+'5C1D_NOMMA'!C73+'5C1AE_NobleMinds'!C73+'5C1J_JCFAEast'!C73+'5C1Q_Advantage'!C73+'5C1AF_JCFA-Laf'!C73+'5C1W_Willow'!C73+'5C1Z_LincolnPrep'!C73+'5C1R_Iberville'!C73+'5C1N_Delta'!C73+'5C1S_LCColPrep'!C73+'5C1T_Northeast'!C73+'5C1U_AcadianaRen'!C73+'5C1I_LAKey'!C73+'5C1V_LafRen'!C73+'5C1O_Impact'!C73+'5C2_LAVCA'!C73+'5C1H_Southwest'!C73+'5C1G_JSClark'!C73+'5C1Y_GEOPrep'!C73+'5C1AI_Harmony'!C73+'5C1AJ_Athlos'!C73+'5C1AG_Collegiate'!C73+'5C1M_GEOMidCity'!C73+'5C1AK_NxtGen'!C73+'5C1AL_RedRiver'!C73+'5C1AM_Williams'!C73+'5C1AN_StLandry'!C73</f>
        <v>0</v>
      </c>
      <c r="D73" s="216">
        <f>'9_Per Pupil Summary'!H72</f>
        <v>4891.7234862928572</v>
      </c>
      <c r="E73" s="217">
        <f>'5C1B_DArbonne'!E73+'5C1A_Madison'!E73+'5C1C_IntlHigh'!E73+'5C3_UnvView'!E73+'5C1F_LCCharter'!E73+'5C1E_LFNO'!E73+'5C1D_NOMMA'!E73+'5C1AE_NobleMinds'!E73+'5C1J_JCFAEast'!E73+'5C1Q_Advantage'!E73+'5C1AF_JCFA-Laf'!E73+'5C1W_Willow'!E73+'5C1Z_LincolnPrep'!E73+'5C1R_Iberville'!E73+'5C1N_Delta'!E73+'5C1S_LCColPrep'!E73+'5C1T_Northeast'!E73+'5C1U_AcadianaRen'!E73+'5C1I_LAKey'!E73+'5C1V_LafRen'!E73+'5C1O_Impact'!E73+'5C2_LAVCA'!E73+'5C1H_Southwest'!E73+'5C1G_JSClark'!E73+'5C1Y_GEOPrep'!E73+'5C1AI_Harmony'!E73+'5C1AJ_Athlos'!E73+'5C1AG_Collegiate'!E73+'5C1M_GEOMidCity'!E73+'5C1AK_NxtGen'!E73+'5C1AL_RedRiver'!E73+'5C1AM_Williams'!E73+'5C1AN_StLandry'!E73</f>
        <v>0</v>
      </c>
      <c r="F73" s="218">
        <f>'5C1B_DArbonne'!F73+'5C1A_Madison'!F73+'5C1C_IntlHigh'!F73+'5C3_UnvView'!F73+'5C1F_LCCharter'!F73+'5C1E_LFNO'!F73+'5C1D_NOMMA'!F73+'5C1AE_NobleMinds'!F73+'5C1J_JCFAEast'!F73+'5C1Q_Advantage'!F73+'5C1AF_JCFA-Laf'!F73+'5C1W_Willow'!F73+'5C1Z_LincolnPrep'!F73+'5C1R_Iberville'!F73+'5C1N_Delta'!F73+'5C1S_LCColPrep'!F73+'5C1T_Northeast'!F73+'5C1U_AcadianaRen'!F73+'5C1I_LAKey'!F73+'5C1V_LafRen'!F73+'5C1O_Impact'!F73+'5C2_LAVCA'!F73+'5C1H_Southwest'!F73+'5C1G_JSClark'!F73+'5C1Y_GEOPrep'!F73+'5C1AI_Harmony'!F73+'5C1AJ_Athlos'!F73+'5C1AG_Collegiate'!F73+'5C1M_GEOMidCity'!F73+'5C1AK_NxtGen'!F73+'5C1AL_RedRiver'!F73+'5C1AM_Williams'!F73+'5C1AN_StLandry'!F73</f>
        <v>0</v>
      </c>
      <c r="G73" s="216">
        <f>'9_Per Pupil Summary'!I72</f>
        <v>650.92636337243835</v>
      </c>
      <c r="H73" s="217">
        <f>'5C1B_DArbonne'!H73+'5C1A_Madison'!H73+'5C1C_IntlHigh'!H73+'5C3_UnvView'!H73+'5C1F_LCCharter'!H73+'5C1E_LFNO'!H73+'5C1D_NOMMA'!H73+'5C1AE_NobleMinds'!H73+'5C1J_JCFAEast'!H73+'5C1Q_Advantage'!H73+'5C1AF_JCFA-Laf'!H73+'5C1W_Willow'!H73+'5C1Z_LincolnPrep'!H73+'5C1R_Iberville'!H73+'5C1N_Delta'!H73+'5C1S_LCColPrep'!H73+'5C1T_Northeast'!H73+'5C1U_AcadianaRen'!H73+'5C1I_LAKey'!H73+'5C1V_LafRen'!H73+'5C1O_Impact'!H73+'5C2_LAVCA'!H73+'5C1H_Southwest'!H73+'5C1G_JSClark'!H73+'5C1Y_GEOPrep'!H73+'5C1AI_Harmony'!H73+'5C1AJ_Athlos'!H73+'5C1AG_Collegiate'!H73+'5C1M_GEOMidCity'!H73+'5C1AK_NxtGen'!H73+'5C1AL_RedRiver'!H73+'5C1AM_Williams'!H73+'5C1AN_StLandry'!H73</f>
        <v>0</v>
      </c>
      <c r="I73" s="218">
        <f>'5C1B_DArbonne'!I73+'5C1A_Madison'!I73+'5C1C_IntlHigh'!I73+'5C3_UnvView'!I73+'5C1F_LCCharter'!I73+'5C1E_LFNO'!I73+'5C1D_NOMMA'!I73+'5C1AE_NobleMinds'!I73+'5C1J_JCFAEast'!I73+'5C1Q_Advantage'!I73+'5C1AF_JCFA-Laf'!I73+'5C1W_Willow'!I73+'5C1Z_LincolnPrep'!I73+'5C1R_Iberville'!I73+'5C1N_Delta'!I73+'5C1S_LCColPrep'!I73+'5C1T_Northeast'!I73+'5C1U_AcadianaRen'!I73+'5C1I_LAKey'!I73+'5C1V_LafRen'!I73+'5C1O_Impact'!I73+'5C2_LAVCA'!I73+'5C1H_Southwest'!I73+'5C1G_JSClark'!I73+'5C1Y_GEOPrep'!I73+'5C1AI_Harmony'!I73+'5C1AJ_Athlos'!I73+'5C1AG_Collegiate'!I73+'5C1M_GEOMidCity'!I73+'5C1AK_NxtGen'!I73+'5C1AL_RedRiver'!I73+'5C1AM_Williams'!I73+'5C1AN_StLandry'!I73</f>
        <v>0</v>
      </c>
      <c r="J73" s="216">
        <f>'9_Per Pupil Summary'!J72</f>
        <v>177.5253718288468</v>
      </c>
      <c r="K73" s="217">
        <f>'5C1B_DArbonne'!K73+'5C1A_Madison'!K73+'5C1C_IntlHigh'!K73+'5C3_UnvView'!K73+'5C1F_LCCharter'!K73+'5C1E_LFNO'!K73+'5C1D_NOMMA'!K73+'5C1AE_NobleMinds'!K73+'5C1J_JCFAEast'!K73+'5C1Q_Advantage'!K73+'5C1AF_JCFA-Laf'!K73+'5C1W_Willow'!K73+'5C1Z_LincolnPrep'!K73+'5C1R_Iberville'!K73+'5C1N_Delta'!K73+'5C1S_LCColPrep'!K73+'5C1T_Northeast'!K73+'5C1U_AcadianaRen'!K73+'5C1I_LAKey'!K73+'5C1V_LafRen'!K73+'5C1O_Impact'!K73+'5C2_LAVCA'!K73+'5C1H_Southwest'!K73+'5C1G_JSClark'!K73+'5C1Y_GEOPrep'!K73+'5C1AI_Harmony'!K73+'5C1AJ_Athlos'!K73+'5C1AG_Collegiate'!K73+'5C1M_GEOMidCity'!K73+'5C1AK_NxtGen'!K73+'5C1AL_RedRiver'!K73+'5C1AM_Williams'!K73+'5C1AN_StLandry'!K73</f>
        <v>0</v>
      </c>
      <c r="L73" s="218">
        <f>'5C1B_DArbonne'!L73+'5C1A_Madison'!L73+'5C1C_IntlHigh'!L73+'5C3_UnvView'!L73+'5C1F_LCCharter'!L73+'5C1E_LFNO'!L73+'5C1D_NOMMA'!L73+'5C1AE_NobleMinds'!L73+'5C1J_JCFAEast'!L73+'5C1Q_Advantage'!L73+'5C1AF_JCFA-Laf'!L73+'5C1W_Willow'!L73+'5C1Z_LincolnPrep'!L73+'5C1R_Iberville'!L73+'5C1N_Delta'!L73+'5C1S_LCColPrep'!L73+'5C1T_Northeast'!L73+'5C1U_AcadianaRen'!L73+'5C1I_LAKey'!L73+'5C1V_LafRen'!L73+'5C1O_Impact'!L73+'5C2_LAVCA'!L73+'5C1H_Southwest'!L73+'5C1G_JSClark'!L73+'5C1Y_GEOPrep'!L73+'5C1AI_Harmony'!L73+'5C1AJ_Athlos'!L73+'5C1AG_Collegiate'!L73+'5C1M_GEOMidCity'!L73+'5C1AK_NxtGen'!L73+'5C1AL_RedRiver'!L73+'5C1AM_Williams'!L73+'5C1AN_StLandry'!L73</f>
        <v>0</v>
      </c>
      <c r="M73" s="216">
        <f>'9_Per Pupil Summary'!K72</f>
        <v>4438.1342957211709</v>
      </c>
      <c r="N73" s="217">
        <f>'5C1B_DArbonne'!N73+'5C1A_Madison'!N73+'5C1C_IntlHigh'!N73+'5C3_UnvView'!N73+'5C1F_LCCharter'!N73+'5C1E_LFNO'!N73+'5C1D_NOMMA'!N73+'5C1AE_NobleMinds'!N73+'5C1J_JCFAEast'!N73+'5C1Q_Advantage'!N73+'5C1AF_JCFA-Laf'!N73+'5C1W_Willow'!N73+'5C1Z_LincolnPrep'!N73+'5C1R_Iberville'!N73+'5C1N_Delta'!N73+'5C1S_LCColPrep'!N73+'5C1T_Northeast'!N73+'5C1U_AcadianaRen'!N73+'5C1I_LAKey'!N73+'5C1V_LafRen'!N73+'5C1O_Impact'!N73+'5C2_LAVCA'!N73+'5C1H_Southwest'!N73+'5C1G_JSClark'!N73+'5C1Y_GEOPrep'!N73+'5C1AI_Harmony'!N73+'5C1AJ_Athlos'!N73+'5C1AG_Collegiate'!N73+'5C1M_GEOMidCity'!N73+'5C1AK_NxtGen'!N73+'5C1AL_RedRiver'!N73+'5C1AM_Williams'!N73+'5C1AN_StLandry'!N73</f>
        <v>0</v>
      </c>
      <c r="O73" s="218">
        <f>'5C1B_DArbonne'!O73+'5C1A_Madison'!O73+'5C1C_IntlHigh'!O73+'5C3_UnvView'!O73+'5C1F_LCCharter'!O73+'5C1E_LFNO'!O73+'5C1D_NOMMA'!O73+'5C1AE_NobleMinds'!O73+'5C1J_JCFAEast'!O73+'5C1Q_Advantage'!O73+'5C1AF_JCFA-Laf'!O73+'5C1W_Willow'!O73+'5C1Z_LincolnPrep'!O73+'5C1R_Iberville'!O73+'5C1N_Delta'!O73+'5C1S_LCColPrep'!O73+'5C1T_Northeast'!O73+'5C1U_AcadianaRen'!O73+'5C1I_LAKey'!O73+'5C1V_LafRen'!O73+'5C1O_Impact'!O73+'5C2_LAVCA'!O73+'5C1H_Southwest'!O73+'5C1G_JSClark'!O73+'5C1Y_GEOPrep'!O73+'5C1AI_Harmony'!O73+'5C1AJ_Athlos'!O73+'5C1AG_Collegiate'!O73+'5C1M_GEOMidCity'!O73+'5C1AK_NxtGen'!O73+'5C1AL_RedRiver'!O73+'5C1AM_Williams'!O73+'5C1AN_StLandry'!O73</f>
        <v>0</v>
      </c>
      <c r="P73" s="216">
        <f>'9_Per Pupil Summary'!L72</f>
        <v>1775.2537182884682</v>
      </c>
      <c r="Q73" s="217">
        <f>'5C1B_DArbonne'!Q73+'5C1A_Madison'!Q73+'5C1C_IntlHigh'!Q73+'5C3_UnvView'!Q73+'5C1F_LCCharter'!Q73+'5C1E_LFNO'!Q73+'5C1D_NOMMA'!Q73+'5C1AE_NobleMinds'!Q73+'5C1J_JCFAEast'!Q73+'5C1Q_Advantage'!Q73+'5C1AF_JCFA-Laf'!Q73+'5C1W_Willow'!Q73+'5C1Z_LincolnPrep'!Q73+'5C1R_Iberville'!Q73+'5C1N_Delta'!Q73+'5C1S_LCColPrep'!Q73+'5C1T_Northeast'!Q73+'5C1U_AcadianaRen'!Q73+'5C1I_LAKey'!Q73+'5C1V_LafRen'!Q73+'5C1O_Impact'!Q73+'5C2_LAVCA'!Q73+'5C1H_Southwest'!Q73+'5C1G_JSClark'!Q73+'5C1Y_GEOPrep'!Q73+'5C1AI_Harmony'!Q73+'5C1AJ_Athlos'!Q73+'5C1AG_Collegiate'!Q73+'5C1M_GEOMidCity'!Q73+'5C1AK_NxtGen'!Q73+'5C1AL_RedRiver'!Q73+'5C1AM_Williams'!Q73+'5C1AN_StLandry'!Q73</f>
        <v>0</v>
      </c>
      <c r="R73" s="219">
        <f>'5C1B_DArbonne'!R73+'5C1A_Madison'!R73+'5C1C_IntlHigh'!R73+'5C3_UnvView'!R73+'5C1F_LCCharter'!R73+'5C1E_LFNO'!R73+'5C1D_NOMMA'!R73+'5C1AE_NobleMinds'!R73+'5C1J_JCFAEast'!R73+'5C1Q_Advantage'!R73+'5C1AF_JCFA-Laf'!R73+'5C1W_Willow'!R73+'5C1Z_LincolnPrep'!R73+'5C1R_Iberville'!R73+'5C1N_Delta'!R73+'5C1S_LCColPrep'!R73+'5C1T_Northeast'!R73+'5C1U_AcadianaRen'!R73+'5C1I_LAKey'!R73+'5C1V_LafRen'!R73+'5C1O_Impact'!R73+'5C2_LAVCA'!R73+'5C1H_Southwest'!R73+'5C1G_JSClark'!R73+'5C1Y_GEOPrep'!R73+'5C1AI_Harmony'!R73+'5C1AJ_Athlos'!R73+'5C1AG_Collegiate'!R73+'5C1M_GEOMidCity'!R73+'5C1AK_NxtGen'!R73+'5C1AL_RedRiver'!R73+'5C1AM_Williams'!R73+'5C1AN_StLandry'!R73</f>
        <v>433266</v>
      </c>
      <c r="S73" s="884">
        <f>'5C3_UnvView'!S73+'5C2_LAVCA'!S73</f>
        <v>23500</v>
      </c>
      <c r="T73" s="216">
        <f>'5C1B_DArbonne'!S73+'5C1A_Madison'!S73+'5C1C_IntlHigh'!S73+'5C3_UnvView'!T73+'5C1F_LCCharter'!S73+'5C1E_LFNO'!S73+'5C1D_NOMMA'!S73+'5C1AE_NobleMinds'!S73+'5C1J_JCFAEast'!S73+'5C1Q_Advantage'!S73+'5C1AF_JCFA-Laf'!S73+'5C1W_Willow'!S73+'5C1Z_LincolnPrep'!S73+'5C1R_Iberville'!S73+'5C1N_Delta'!S73+'5C1S_LCColPrep'!S73+'5C1T_Northeast'!S73+'5C1U_AcadianaRen'!S73+'5C1I_LAKey'!S73+'5C1V_LafRen'!S73+'5C1O_Impact'!S73+'5C2_LAVCA'!T73+'5C1H_Southwest'!S73+'5C1G_JSClark'!S73+'5C1Y_GEOPrep'!S73+'5C1AI_Harmony'!S73+'5C1AJ_Athlos'!S73+'5C1AG_Collegiate'!S73+'5C1M_GEOMidCity'!S73+'5C1AK_NxtGen'!S73+'5C1AL_RedRiver'!S73+'5C1AM_Williams'!S73+'5C1AN_StLandry'!S73</f>
        <v>183114</v>
      </c>
      <c r="U73" s="216">
        <f>'5C1B_DArbonne'!T73+'5C1A_Madison'!T73+'5C1C_IntlHigh'!T73+'5C3_UnvView'!U73+'5C1F_LCCharter'!T73+'5C1E_LFNO'!T73+'5C1D_NOMMA'!T73+'5C1AE_NobleMinds'!T73+'5C1J_JCFAEast'!T73+'5C1Q_Advantage'!T73+'5C1AF_JCFA-Laf'!T73+'5C1W_Willow'!T73+'5C1Z_LincolnPrep'!T73+'5C1R_Iberville'!T73+'5C1N_Delta'!T73+'5C1S_LCColPrep'!T73+'5C1T_Northeast'!T73+'5C1U_AcadianaRen'!T73+'5C1I_LAKey'!T73+'5C1V_LafRen'!T73+'5C1O_Impact'!T73+'5C2_LAVCA'!U73+'5C1H_Southwest'!T73+'5C1G_JSClark'!T73+'5C1Y_GEOPrep'!T73+'5C1AI_Harmony'!T73+'5C1AJ_Athlos'!T73+'5C1AG_Collegiate'!T73+'5C1M_GEOMidCity'!T73+'5C1AK_NxtGen'!T73+'5C1AL_RedRiver'!T73+'5C1AM_Williams'!T73+'5C1AN_StLandry'!T73</f>
        <v>0</v>
      </c>
      <c r="V73" s="220">
        <f>'5C1B_DArbonne'!U73+'5C1A_Madison'!U73+'5C1C_IntlHigh'!U73+'5C3_UnvView'!V73+'5C1F_LCCharter'!U73+'5C1E_LFNO'!U73+'5C1D_NOMMA'!U73+'5C1AE_NobleMinds'!U73+'5C1J_JCFAEast'!U73+'5C1Q_Advantage'!U73+'5C1AF_JCFA-Laf'!U73+'5C1W_Willow'!U73+'5C1Z_LincolnPrep'!U73+'5C1R_Iberville'!U73+'5C1N_Delta'!U73+'5C1S_LCColPrep'!U73+'5C1T_Northeast'!U73+'5C1U_AcadianaRen'!U73+'5C1I_LAKey'!U73+'5C1V_LafRen'!U73+'5C1O_Impact'!U73+'5C2_LAVCA'!V73+'5C1H_Southwest'!U73+'5C1G_JSClark'!U73+'5C1Y_GEOPrep'!U73+'5C1AI_Harmony'!U73+'5C1AJ_Athlos'!U73+'5C1AG_Collegiate'!U73+'5C1M_GEOMidCity'!U73+'5C1AK_NxtGen'!U73+'5C1AL_RedRiver'!U73+'5C1AM_Williams'!U73+'5C1AN_StLandry'!U73</f>
        <v>0</v>
      </c>
      <c r="W73" s="219">
        <f>'5C1B_DArbonne'!V73+'5C1A_Madison'!V73+'5C1C_IntlHigh'!V73+'5C3_UnvView'!W73+'5C1F_LCCharter'!V73+'5C1E_LFNO'!V73+'5C1D_NOMMA'!V73+'5C1AE_NobleMinds'!V73+'5C1J_JCFAEast'!V73+'5C1Q_Advantage'!V73+'5C1AF_JCFA-Laf'!V73+'5C1W_Willow'!V73+'5C1Z_LincolnPrep'!V73+'5C1R_Iberville'!V73+'5C1N_Delta'!V73+'5C1S_LCColPrep'!V73+'5C1T_Northeast'!V73+'5C1U_AcadianaRen'!V73+'5C1I_LAKey'!V73+'5C1V_LafRen'!V73+'5C1O_Impact'!V73+'5C2_LAVCA'!W73+'5C1H_Southwest'!V73+'5C1G_JSClark'!V73+'5C1Y_GEOPrep'!V73+'5C1AI_Harmony'!V73+'5C1AJ_Athlos'!V73+'5C1AG_Collegiate'!V73+'5C1M_GEOMidCity'!V73+'5C1AK_NxtGen'!V73+'5C1AL_RedRiver'!V73+'5C1AM_Williams'!V73+'5C1AN_StLandry'!V73</f>
        <v>0</v>
      </c>
      <c r="X73" s="217">
        <f>'5C1B_DArbonne'!W73+'5C1A_Madison'!W73+'5C1C_IntlHigh'!W73+'5C3_UnvView'!X73+'5C1F_LCCharter'!W73+'5C1E_LFNO'!W73+'5C1D_NOMMA'!W73+'5C1AE_NobleMinds'!W73+'5C1J_JCFAEast'!W73+'5C1Q_Advantage'!W73+'5C1AF_JCFA-Laf'!W73+'5C1W_Willow'!W73+'5C1Z_LincolnPrep'!W73+'5C1R_Iberville'!W73+'5C1N_Delta'!W73+'5C1S_LCColPrep'!W73+'5C1T_Northeast'!W73+'5C1U_AcadianaRen'!W73+'5C1I_LAKey'!W73+'5C1V_LafRen'!W73+'5C1O_Impact'!W73+'5C2_LAVCA'!X73+'5C1H_Southwest'!W73+'5C1G_JSClark'!W73+'5C1Y_GEOPrep'!W73+'5C1AI_Harmony'!W73+'5C1AJ_Athlos'!W73+'5C1AG_Collegiate'!W73+'5C1M_GEOMidCity'!W73+'5C1AK_NxtGen'!W73+'5C1AL_RedRiver'!W73+'5C1AM_Williams'!W73+'5C1AN_StLandry'!W73</f>
        <v>0</v>
      </c>
      <c r="Y73" s="219">
        <f>'5C1B_DArbonne'!X73+'5C1A_Madison'!X73+'5C1C_IntlHigh'!X73+'5C3_UnvView'!Y73+'5C1F_LCCharter'!X73+'5C1E_LFNO'!X73+'5C1D_NOMMA'!X73+'5C1AE_NobleMinds'!X73+'5C1J_JCFAEast'!X73+'5C1Q_Advantage'!X73+'5C1AF_JCFA-Laf'!X73+'5C1W_Willow'!X73+'5C1Z_LincolnPrep'!X73+'5C1R_Iberville'!X73+'5C1N_Delta'!X73+'5C1S_LCColPrep'!X73+'5C1T_Northeast'!X73+'5C1U_AcadianaRen'!X73+'5C1I_LAKey'!X73+'5C1V_LafRen'!X73+'5C1O_Impact'!X73+'5C2_LAVCA'!Y73+'5C1H_Southwest'!X73+'5C1G_JSClark'!X73+'5C1Y_GEOPrep'!X73+'5C1AI_Harmony'!X73+'5C1AJ_Athlos'!X73+'5C1AG_Collegiate'!X73+'5C1M_GEOMidCity'!X73+'5C1AK_NxtGen'!X73+'5C1AL_RedRiver'!X73+'5C1AM_Williams'!X73+'5C1AN_StLandry'!X73</f>
        <v>0</v>
      </c>
      <c r="Z73" s="216">
        <f>'5C1B_DArbonne'!Y73+'5C1A_Madison'!Y73+'5C1C_IntlHigh'!Y73+'5C3_UnvView'!Z73+'5C1F_LCCharter'!Y73+'5C1E_LFNO'!Y73+'5C1D_NOMMA'!Y73+'5C1AE_NobleMinds'!Y73+'5C1J_JCFAEast'!Y73+'5C1Q_Advantage'!Y73+'5C1AF_JCFA-Laf'!Y73+'5C1W_Willow'!Y73+'5C1Z_LincolnPrep'!Y73+'5C1R_Iberville'!Y73+'5C1N_Delta'!Y73+'5C1S_LCColPrep'!Y73+'5C1T_Northeast'!Y73+'5C1U_AcadianaRen'!Y73+'5C1I_LAKey'!Y73+'5C1V_LafRen'!Y73+'5C1O_Impact'!Y73+'5C2_LAVCA'!Z73+'5C1H_Southwest'!Y73+'5C1G_JSClark'!Y73+'5C1Y_GEOPrep'!Y73+'5C1AI_Harmony'!Y73+'5C1AJ_Athlos'!Y73+'5C1AG_Collegiate'!Y73+'5C1M_GEOMidCity'!Y73+'5C1AK_NxtGen'!Y73+'5C1AL_RedRiver'!Y73+'5C1AM_Williams'!Y73+'5C1AN_StLandry'!Y73</f>
        <v>0</v>
      </c>
      <c r="AA73" s="219">
        <f>'5C1B_DArbonne'!Z73+'5C1A_Madison'!Z73+'5C1C_IntlHigh'!Z73+'5C3_UnvView'!AA73+'5C1F_LCCharter'!Z73+'5C1E_LFNO'!Z73+'5C1D_NOMMA'!Z73+'5C1AE_NobleMinds'!Z73+'5C1J_JCFAEast'!Z73+'5C1Q_Advantage'!Z73+'5C1AF_JCFA-Laf'!Z73+'5C1W_Willow'!Z73+'5C1Z_LincolnPrep'!Z73+'5C1R_Iberville'!Z73+'5C1N_Delta'!Z73+'5C1S_LCColPrep'!Z73+'5C1T_Northeast'!Z73+'5C1U_AcadianaRen'!Z73+'5C1I_LAKey'!Z73+'5C1V_LafRen'!Z73+'5C1O_Impact'!Z73+'5C2_LAVCA'!AA73+'5C1H_Southwest'!Z73+'5C1G_JSClark'!Z73+'5C1Y_GEOPrep'!Z73+'5C1AI_Harmony'!Z73+'5C1AJ_Athlos'!Z73+'5C1AG_Collegiate'!Z73+'5C1M_GEOMidCity'!Z73+'5C1AK_NxtGen'!Z73+'5C1AL_RedRiver'!Z73+'5C1AM_Williams'!Z73+'5C1AN_StLandry'!Z73</f>
        <v>0</v>
      </c>
      <c r="AB73" s="216">
        <f>'5C1B_DArbonne'!AA73+'5C1A_Madison'!AA73+'5C1C_IntlHigh'!AA73+'5C3_UnvView'!AB73+'5C1F_LCCharter'!AA73+'5C1E_LFNO'!AA73+'5C1D_NOMMA'!AA73+'5C1AE_NobleMinds'!AA73+'5C1J_JCFAEast'!AA73+'5C1Q_Advantage'!AA73+'5C1AF_JCFA-Laf'!AA73+'5C1W_Willow'!AA73+'5C1Z_LincolnPrep'!AA73+'5C1R_Iberville'!AA73+'5C1N_Delta'!AA73+'5C1S_LCColPrep'!AA73+'5C1T_Northeast'!AA73+'5C1U_AcadianaRen'!AA73+'5C1I_LAKey'!AA73+'5C1V_LafRen'!AA73+'5C1O_Impact'!AA73+'5C2_LAVCA'!AB73+'5C1H_Southwest'!AA73+'5C1G_JSClark'!AA73+'5C1Y_GEOPrep'!AA73+'5C1AI_Harmony'!AA73+'5C1AJ_Athlos'!AA73+'5C1AG_Collegiate'!AA73+'5C1M_GEOMidCity'!AA73+'5C1AK_NxtGen'!AA73+'5C1AL_RedRiver'!AA73+'5C1AM_Williams'!AA73+'5C1AN_StLandry'!AA73</f>
        <v>0</v>
      </c>
      <c r="AC73" s="216">
        <f>'5C1B_DArbonne'!AB73+'5C1A_Madison'!AB73+'5C1C_IntlHigh'!AB73+'5C3_UnvView'!AC73+'5C1F_LCCharter'!AB73+'5C1E_LFNO'!AB73+'5C1D_NOMMA'!AB73+'5C1AE_NobleMinds'!AB73+'5C1J_JCFAEast'!AB73+'5C1Q_Advantage'!AB73+'5C1AF_JCFA-Laf'!AB73+'5C1W_Willow'!AB73+'5C1Z_LincolnPrep'!AB73+'5C1R_Iberville'!AB73+'5C1N_Delta'!AB73+'5C1S_LCColPrep'!AB73+'5C1T_Northeast'!AB73+'5C1U_AcadianaRen'!AB73+'5C1I_LAKey'!AB73+'5C1V_LafRen'!AB73+'5C1O_Impact'!AB73+'5C2_LAVCA'!AC73+'5C1H_Southwest'!AB73+'5C1G_JSClark'!AB73+'5C1Y_GEOPrep'!AB73+'5C1AI_Harmony'!AB73+'5C1AJ_Athlos'!AB73+'5C1AG_Collegiate'!AB73+'5C1M_GEOMidCity'!AB73+'5C1AK_NxtGen'!AB73+'5C1AL_RedRiver'!AB73+'5C1AM_Williams'!AB73+'5C1AN_StLandry'!AB73</f>
        <v>0</v>
      </c>
      <c r="AD73" s="219">
        <f>'5C1B_DArbonne'!AC73+'5C1A_Madison'!AC73+'5C1C_IntlHigh'!AC73+'5C3_UnvView'!AD73+'5C1F_LCCharter'!AC73+'5C1E_LFNO'!AC73+'5C1D_NOMMA'!AC73+'5C1AE_NobleMinds'!AC73+'5C1J_JCFAEast'!AC73+'5C1Q_Advantage'!AC73+'5C1AF_JCFA-Laf'!AC73+'5C1W_Willow'!AC73+'5C1Z_LincolnPrep'!AC73+'5C1R_Iberville'!AC73+'5C1N_Delta'!AC73+'5C1S_LCColPrep'!AC73+'5C1T_Northeast'!AC73+'5C1U_AcadianaRen'!AC73+'5C1I_LAKey'!AC73+'5C1V_LafRen'!AC73+'5C1O_Impact'!AC73+'5C2_LAVCA'!AD73+'5C1H_Southwest'!AC73+'5C1G_JSClark'!AC73+'5C1Y_GEOPrep'!AC73+'5C1AI_Harmony'!AC73+'5C1AJ_Athlos'!AC73+'5C1AG_Collegiate'!AC73+'5C1M_GEOMidCity'!AC73+'5C1AK_NxtGen'!AC73+'5C1AL_RedRiver'!AC73+'5C1AM_Williams'!AC73+'5C1AN_StLandry'!AC73</f>
        <v>0</v>
      </c>
      <c r="AE73" s="222">
        <f>'5C1B_DArbonne'!AD73+'5C1A_Madison'!AD73+'5C1C_IntlHigh'!AD73+'5C3_UnvView'!AE73+'5C1F_LCCharter'!AD73+'5C1E_LFNO'!AD73+'5C1D_NOMMA'!AD73+'5C1AE_NobleMinds'!AD73+'5C1J_JCFAEast'!AD73+'5C1Q_Advantage'!AD73+'5C1AF_JCFA-Laf'!AD73+'5C1W_Willow'!AD73+'5C1Z_LincolnPrep'!AD73+'5C1R_Iberville'!AD73+'5C1N_Delta'!AD73+'5C1S_LCColPrep'!AD73+'5C1T_Northeast'!AD73+'5C1U_AcadianaRen'!AD73+'5C1I_LAKey'!AD73+'5C1V_LafRen'!AD73+'5C1O_Impact'!AD73+'5C2_LAVCA'!AE73+'5C1H_Southwest'!AD73+'5C1G_JSClark'!AD73+'5C1Y_GEOPrep'!AD73+'5C1AI_Harmony'!AD73+'5C1AJ_Athlos'!AD73+'5C1AG_Collegiate'!AD73+'5C1M_GEOMidCity'!AD73+'5C1AK_NxtGen'!AD73+'5C1AL_RedRiver'!AD73+'5C1AM_Williams'!AD73+'5C1AN_StLandry'!AD73</f>
        <v>0</v>
      </c>
      <c r="AF73" s="223">
        <f>'9_Per Pupil Summary'!N72</f>
        <v>5451</v>
      </c>
      <c r="AG73" s="224">
        <f>'5C1B_DArbonne'!AF73+'5C1A_Madison'!AF73+'5C1C_IntlHigh'!AF73+'5C3_UnvView'!AG73+'5C1F_LCCharter'!AF73+'5C1E_LFNO'!AF73+'5C1D_NOMMA'!AF73+'5C1AE_NobleMinds'!AF73+'5C1J_JCFAEast'!AF73+'5C1Q_Advantage'!AF73+'5C1AF_JCFA-Laf'!AF73+'5C1W_Willow'!AF73+'5C1Z_LincolnPrep'!AF73+'5C1R_Iberville'!AF73+'5C1N_Delta'!AF73+'5C1S_LCColPrep'!AF73+'5C1T_Northeast'!AF73+'5C1U_AcadianaRen'!AF73+'5C1I_LAKey'!AF73+'5C1V_LafRen'!AF73+'5C1O_Impact'!AF73+'5C2_LAVCA'!AG73+'5C1H_Southwest'!AF73+'5C1G_JSClark'!AF73+'5C1Y_GEOPrep'!AF73+'5C1AI_Harmony'!AF73+'5C1AJ_Athlos'!AF73+'5C1AG_Collegiate'!AF73+'5C1M_GEOMidCity'!AF73+'5C1AK_NxtGen'!AF73+'5C1AL_RedRiver'!AF73+'5C1AM_Williams'!AF73+'5C1AN_StLandry'!AF73</f>
        <v>0</v>
      </c>
      <c r="AH73" s="215">
        <f>'5C1B_DArbonne'!AG73+'5C1A_Madison'!AG73+'5C1C_IntlHigh'!AG73+'5C3_UnvView'!AH73+'5C1F_LCCharter'!AG73+'5C1E_LFNO'!AG73+'5C1D_NOMMA'!AG73+'5C1AE_NobleMinds'!AG73+'5C1J_JCFAEast'!AG73+'5C1Q_Advantage'!AG73+'5C1AF_JCFA-Laf'!AG73+'5C1W_Willow'!AG73+'5C1Z_LincolnPrep'!AG73+'5C1R_Iberville'!AG73+'5C1N_Delta'!AG73+'5C1S_LCColPrep'!AG73+'5C1T_Northeast'!AG73+'5C1U_AcadianaRen'!AG73+'5C1I_LAKey'!AG73+'5C1V_LafRen'!AG73+'5C1O_Impact'!AG73+'5C2_LAVCA'!AH73+'5C1H_Southwest'!AG73+'5C1G_JSClark'!AG73+'5C1Y_GEOPrep'!AG73+'5C1AI_Harmony'!AG73+'5C1AJ_Athlos'!AG73+'5C1AG_Collegiate'!AG73+'5C1M_GEOMidCity'!AG73+'5C1AK_NxtGen'!AG73+'5C1AL_RedRiver'!AG73+'5C1AM_Williams'!AG73+'5C1AN_StLandry'!AG73</f>
        <v>0</v>
      </c>
      <c r="AI73" s="223">
        <f>'5C1B_DArbonne'!AH73+'5C1A_Madison'!AH73+'5C1C_IntlHigh'!AH73+'5C3_UnvView'!AI73+'5C1F_LCCharter'!AH73+'5C1E_LFNO'!AH73+'5C1D_NOMMA'!AH73+'5C1AE_NobleMinds'!AH73+'5C1J_JCFAEast'!AH73+'5C1Q_Advantage'!AH73+'5C1AF_JCFA-Laf'!AH73+'5C1W_Willow'!AH73+'5C1Z_LincolnPrep'!AH73+'5C1R_Iberville'!AH73+'5C1N_Delta'!AH73+'5C1S_LCColPrep'!AH73+'5C1T_Northeast'!AH73+'5C1U_AcadianaRen'!AH73+'5C1I_LAKey'!AH73+'5C1V_LafRen'!AH73+'5C1O_Impact'!AH73+'5C2_LAVCA'!AI73+'5C1H_Southwest'!AH73+'5C1G_JSClark'!AH73+'5C1Y_GEOPrep'!AH73+'5C1AI_Harmony'!AH73+'5C1AJ_Athlos'!AH73+'5C1AG_Collegiate'!AH73+'5C1M_GEOMidCity'!AH73+'5C1AK_NxtGen'!AH73+'5C1AL_RedRiver'!AH73+'5C1AM_Williams'!AH73+'5C1AN_StLandry'!AH73</f>
        <v>0</v>
      </c>
      <c r="AJ73" s="215">
        <f>'5C1B_DArbonne'!AI73+'5C1A_Madison'!AI73+'5C1C_IntlHigh'!AI73+'5C3_UnvView'!AJ73+'5C1F_LCCharter'!AI73+'5C1E_LFNO'!AI73+'5C1D_NOMMA'!AI73+'5C1AE_NobleMinds'!AI73+'5C1J_JCFAEast'!AI73+'5C1Q_Advantage'!AI73+'5C1AF_JCFA-Laf'!AI73+'5C1W_Willow'!AI73+'5C1Z_LincolnPrep'!AI73+'5C1R_Iberville'!AI73+'5C1N_Delta'!AI73+'5C1S_LCColPrep'!AI73+'5C1T_Northeast'!AI73+'5C1U_AcadianaRen'!AI73+'5C1I_LAKey'!AI73+'5C1V_LafRen'!AI73+'5C1O_Impact'!AI73+'5C2_LAVCA'!AJ73+'5C1H_Southwest'!AI73+'5C1G_JSClark'!AI73+'5C1Y_GEOPrep'!AI73+'5C1AI_Harmony'!AI73+'5C1AJ_Athlos'!AI73+'5C1AG_Collegiate'!AI73+'5C1M_GEOMidCity'!AI73+'5C1AK_NxtGen'!AI73+'5C1AL_RedRiver'!AI73+'5C1AM_Williams'!AI73+'5C1AN_StLandry'!AI73</f>
        <v>0</v>
      </c>
      <c r="AK73" s="225">
        <f>'5C1B_DArbonne'!AJ73+'5C1A_Madison'!AJ73+'5C1C_IntlHigh'!AJ73+'5C3_UnvView'!AK73+'5C1F_LCCharter'!AJ73+'5C1E_LFNO'!AJ73+'5C1D_NOMMA'!AJ73+'5C1AE_NobleMinds'!AJ73+'5C1J_JCFAEast'!AJ73+'5C1Q_Advantage'!AJ73+'5C1AF_JCFA-Laf'!AJ73+'5C1W_Willow'!AJ73+'5C1Z_LincolnPrep'!AJ73+'5C1R_Iberville'!AJ73+'5C1N_Delta'!AJ73+'5C1S_LCColPrep'!AJ73+'5C1T_Northeast'!AJ73+'5C1U_AcadianaRen'!AJ73+'5C1I_LAKey'!AJ73+'5C1V_LafRen'!AJ73+'5C1O_Impact'!AJ73+'5C2_LAVCA'!AK73+'5C1H_Southwest'!AJ73+'5C1G_JSClark'!AJ73+'5C1Y_GEOPrep'!AJ73+'5C1AI_Harmony'!AJ73+'5C1AJ_Athlos'!AJ73+'5C1AG_Collegiate'!AJ73+'5C1M_GEOMidCity'!AJ73+'5C1AK_NxtGen'!AJ73+'5C1AL_RedRiver'!AJ73+'5C1AM_Williams'!AJ73+'5C1AN_StLandry'!AJ73</f>
        <v>0</v>
      </c>
      <c r="AL73" s="226">
        <f>'5C1B_DArbonne'!AK73+'5C1A_Madison'!AK73+'5C1C_IntlHigh'!AK73+'5C3_UnvView'!AL73+'5C1F_LCCharter'!AK73+'5C1E_LFNO'!AK73+'5C1D_NOMMA'!AK73+'5C1AE_NobleMinds'!AK73+'5C1J_JCFAEast'!AK73+'5C1Q_Advantage'!AK73+'5C1AF_JCFA-Laf'!AK73+'5C1W_Willow'!AK73+'5C1Z_LincolnPrep'!AK73+'5C1R_Iberville'!AK73+'5C1N_Delta'!AK73+'5C1S_LCColPrep'!AK73+'5C1T_Northeast'!AK73+'5C1U_AcadianaRen'!AK73+'5C1I_LAKey'!AK73+'5C1V_LafRen'!AK73+'5C1O_Impact'!AK73+'5C2_LAVCA'!AL73+'5C1H_Southwest'!AK73+'5C1G_JSClark'!AK73+'5C1Y_GEOPrep'!AK73+'5C1AI_Harmony'!AK73+'5C1AJ_Athlos'!AK73+'5C1AG_Collegiate'!AK73+'5C1M_GEOMidCity'!AK73+'5C1AK_NxtGen'!AK73+'5C1AL_RedRiver'!AK73+'5C1AM_Williams'!AK73+'5C1AN_StLandry'!AK73</f>
        <v>0</v>
      </c>
      <c r="AM73" s="224">
        <f>'5C1B_DArbonne'!AL73+'5C1A_Madison'!AL73+'5C1C_IntlHigh'!AL73+'5C3_UnvView'!AM73+'5C1F_LCCharter'!AL73+'5C1E_LFNO'!AL73+'5C1D_NOMMA'!AL73+'5C1AE_NobleMinds'!AL73+'5C1J_JCFAEast'!AL73+'5C1Q_Advantage'!AL73+'5C1AF_JCFA-Laf'!AL73+'5C1W_Willow'!AL73+'5C1Z_LincolnPrep'!AL73+'5C1R_Iberville'!AL73+'5C1N_Delta'!AL73+'5C1S_LCColPrep'!AL73+'5C1T_Northeast'!AL73+'5C1U_AcadianaRen'!AL73+'5C1I_LAKey'!AL73+'5C1V_LafRen'!AL73+'5C1O_Impact'!AL73+'5C2_LAVCA'!AM73+'5C1H_Southwest'!AL73+'5C1G_JSClark'!AL73+'5C1Y_GEOPrep'!AL73+'5C1AI_Harmony'!AL73+'5C1AJ_Athlos'!AL73+'5C1AG_Collegiate'!AL73+'5C1M_GEOMidCity'!AL73+'5C1AK_NxtGen'!AL73+'5C1AL_RedRiver'!AL73+'5C1AM_Williams'!AL73+'5C1AN_StLandry'!AL73</f>
        <v>584618</v>
      </c>
      <c r="AN73" s="227">
        <f>'5C1B_DArbonne'!AM73+'5C1A_Madison'!AM73+'5C1C_IntlHigh'!AM73+'5C3_UnvView'!AN73+'5C1F_LCCharter'!AM73+'5C1E_LFNO'!AM73+'5C1D_NOMMA'!AM73+'5C1AE_NobleMinds'!AM73+'5C1J_JCFAEast'!AM73+'5C1Q_Advantage'!AM73+'5C1AF_JCFA-Laf'!AM73+'5C1W_Willow'!AM73+'5C1Z_LincolnPrep'!AM73+'5C1R_Iberville'!AM73+'5C1N_Delta'!AM73+'5C1S_LCColPrep'!AM73+'5C1T_Northeast'!AM73+'5C1U_AcadianaRen'!AM73+'5C1I_LAKey'!AM73+'5C1V_LafRen'!AM73+'5C1O_Impact'!AM73+'5C2_LAVCA'!AN73+'5C1H_Southwest'!AM73+'5C1G_JSClark'!AM73+'5C1Y_GEOPrep'!AM73+'5C1AI_Harmony'!AM73+'5C1AJ_Athlos'!AM73+'5C1AG_Collegiate'!AM73+'5C1M_GEOMidCity'!AM73+'5C1AK_NxtGen'!AM73+'5C1AL_RedRiver'!AM73+'5C1AM_Williams'!AM73+'5C1AN_StLandry'!AM73</f>
        <v>-828</v>
      </c>
      <c r="AO73" s="224">
        <f>'5C1B_DArbonne'!AN73+'5C1A_Madison'!AN73+'5C1C_IntlHigh'!AN73+'5C3_UnvView'!AO73+'5C1F_LCCharter'!AN73+'5C1E_LFNO'!AN73+'5C1D_NOMMA'!AN73+'5C1AE_NobleMinds'!AN73+'5C1J_JCFAEast'!AN73+'5C1Q_Advantage'!AN73+'5C1AF_JCFA-Laf'!AN73+'5C1W_Willow'!AN73+'5C1Z_LincolnPrep'!AN73+'5C1R_Iberville'!AN73+'5C1N_Delta'!AN73+'5C1S_LCColPrep'!AN73+'5C1T_Northeast'!AN73+'5C1U_AcadianaRen'!AN73+'5C1I_LAKey'!AN73+'5C1V_LafRen'!AN73+'5C1O_Impact'!AN73+'5C2_LAVCA'!AO73+'5C1H_Southwest'!AN73+'5C1G_JSClark'!AN73+'5C1Y_GEOPrep'!AN73+'5C1AI_Harmony'!AN73+'5C1AJ_Athlos'!AN73+'5C1AG_Collegiate'!AN73+'5C1M_GEOMidCity'!AN73+'5C1AK_NxtGen'!AN73+'5C1AL_RedRiver'!AN73+'5C1AM_Williams'!AN73+'5C1AN_StLandry'!AN73</f>
        <v>0</v>
      </c>
      <c r="AP73" s="225">
        <f>'5C1B_DArbonne'!AO73+'5C1A_Madison'!AO73+'5C1C_IntlHigh'!AO73+'5C3_UnvView'!AP73+'5C1F_LCCharter'!AO73+'5C1E_LFNO'!AO73+'5C1D_NOMMA'!AO73+'5C1AE_NobleMinds'!AO73+'5C1J_JCFAEast'!AO73+'5C1Q_Advantage'!AO73+'5C1AF_JCFA-Laf'!AO73+'5C1W_Willow'!AO73+'5C1Z_LincolnPrep'!AO73+'5C1R_Iberville'!AO73+'5C1N_Delta'!AO73+'5C1S_LCColPrep'!AO73+'5C1T_Northeast'!AO73+'5C1U_AcadianaRen'!AO73+'5C1I_LAKey'!AO73+'5C1V_LafRen'!AO73+'5C1O_Impact'!AO73+'5C2_LAVCA'!AP73+'5C1H_Southwest'!AO73+'5C1G_JSClark'!AO73+'5C1Y_GEOPrep'!AO73+'5C1AI_Harmony'!AO73+'5C1AJ_Athlos'!AO73+'5C1AG_Collegiate'!AO73+'5C1M_GEOMidCity'!AO73+'5C1AK_NxtGen'!AO73+'5C1AL_RedRiver'!AO73+'5C1AM_Williams'!AO73+'5C1AN_StLandry'!AO73</f>
        <v>0</v>
      </c>
      <c r="AQ73" s="224">
        <f>'5C1B_DArbonne'!AP73+'5C1A_Madison'!AP73+'5C1C_IntlHigh'!AP73+'5C3_UnvView'!AQ73+'5C1F_LCCharter'!AP73+'5C1E_LFNO'!AP73+'5C1D_NOMMA'!AP73+'5C1AE_NobleMinds'!AP73+'5C1J_JCFAEast'!AP73+'5C1Q_Advantage'!AP73+'5C1AF_JCFA-Laf'!AP73+'5C1W_Willow'!AP73+'5C1Z_LincolnPrep'!AP73+'5C1R_Iberville'!AP73+'5C1N_Delta'!AP73+'5C1S_LCColPrep'!AP73+'5C1T_Northeast'!AP73+'5C1U_AcadianaRen'!AP73+'5C1I_LAKey'!AP73+'5C1V_LafRen'!AP73+'5C1O_Impact'!AP73+'5C2_LAVCA'!AQ73+'5C1H_Southwest'!AP73+'5C1G_JSClark'!AP73+'5C1Y_GEOPrep'!AP73+'5C1AI_Harmony'!AP73+'5C1AJ_Athlos'!AP73+'5C1AG_Collegiate'!AP73+'5C1M_GEOMidCity'!AP73+'5C1AK_NxtGen'!AP73+'5C1AL_RedRiver'!AP73+'5C1AM_Williams'!AP73+'5C1AN_StLandry'!AP73</f>
        <v>330320</v>
      </c>
      <c r="AR73" s="225">
        <f>'5C1B_DArbonne'!AQ73+'5C1A_Madison'!AQ73+'5C1C_IntlHigh'!AQ73+'5C3_UnvView'!AR73+'5C1F_LCCharter'!AQ73+'5C1E_LFNO'!AQ73+'5C1D_NOMMA'!AQ73+'5C1AE_NobleMinds'!AQ73+'5C1J_JCFAEast'!AQ73+'5C1Q_Advantage'!AQ73+'5C1AF_JCFA-Laf'!AQ73+'5C1W_Willow'!AQ73+'5C1Z_LincolnPrep'!AQ73+'5C1R_Iberville'!AQ73+'5C1N_Delta'!AQ73+'5C1S_LCColPrep'!AQ73+'5C1T_Northeast'!AQ73+'5C1U_AcadianaRen'!AQ73+'5C1I_LAKey'!AQ73+'5C1V_LafRen'!AQ73+'5C1O_Impact'!AQ73+'5C2_LAVCA'!AR73+'5C1H_Southwest'!AQ73+'5C1G_JSClark'!AQ73+'5C1Y_GEOPrep'!AQ73+'5C1AI_Harmony'!AQ73+'5C1AJ_Athlos'!AQ73+'5C1AG_Collegiate'!AQ73+'5C1M_GEOMidCity'!AQ73+'5C1AK_NxtGen'!AQ73+'5C1AL_RedRiver'!AQ73+'5C1AM_Williams'!AQ73+'5C1AN_StLandry'!AQ73</f>
        <v>0</v>
      </c>
      <c r="AS73" s="225">
        <f>'5C1B_DArbonne'!AR73+'5C1A_Madison'!AR73+'5C1C_IntlHigh'!AR73+'5C3_UnvView'!AS73+'5C1F_LCCharter'!AR73+'5C1E_LFNO'!AR73+'5C1D_NOMMA'!AR73+'5C1AE_NobleMinds'!AR73+'5C1J_JCFAEast'!AR73+'5C1Q_Advantage'!AR73+'5C1AF_JCFA-Laf'!AR73+'5C1W_Willow'!AR73+'5C1Z_LincolnPrep'!AR73+'5C1R_Iberville'!AR73+'5C1N_Delta'!AR73+'5C1S_LCColPrep'!AR73+'5C1T_Northeast'!AR73+'5C1U_AcadianaRen'!AR73+'5C1I_LAKey'!AR73+'5C1V_LafRen'!AR73+'5C1O_Impact'!AR73+'5C2_LAVCA'!AS73+'5C1H_Southwest'!AR73+'5C1G_JSClark'!AR73+'5C1Y_GEOPrep'!AR73+'5C1AI_Harmony'!AR73+'5C1AJ_Athlos'!AR73+'5C1AG_Collegiate'!AR73+'5C1M_GEOMidCity'!AR73+'5C1AK_NxtGen'!AR73+'5C1AL_RedRiver'!AR73+'5C1AM_Williams'!AR73+'5C1AN_StLandry'!AR73</f>
        <v>0</v>
      </c>
      <c r="AT73" s="224">
        <f>'5C1B_DArbonne'!AS73+'5C1A_Madison'!AS73+'5C1C_IntlHigh'!AS73+'5C3_UnvView'!AT73+'5C1F_LCCharter'!AS73+'5C1E_LFNO'!AS73+'5C1D_NOMMA'!AS73+'5C1AE_NobleMinds'!AS73+'5C1J_JCFAEast'!AS73+'5C1Q_Advantage'!AS73+'5C1AF_JCFA-Laf'!AS73+'5C1W_Willow'!AS73+'5C1Z_LincolnPrep'!AS73+'5C1R_Iberville'!AS73+'5C1N_Delta'!AS73+'5C1S_LCColPrep'!AS73+'5C1T_Northeast'!AS73+'5C1U_AcadianaRen'!AS73+'5C1I_LAKey'!AS73+'5C1V_LafRen'!AS73+'5C1O_Impact'!AS73+'5C2_LAVCA'!AT73+'5C1H_Southwest'!AS73+'5C1G_JSClark'!AS73+'5C1Y_GEOPrep'!AS73+'5C1AI_Harmony'!AS73+'5C1AJ_Athlos'!AS73+'5C1AG_Collegiate'!AS73+'5C1M_GEOMidCity'!AS73+'5C1AK_NxtGen'!AS73+'5C1AL_RedRiver'!AS73+'5C1AM_Williams'!AS73+'5C1AN_StLandry'!AS73</f>
        <v>81651</v>
      </c>
      <c r="AU73" s="802">
        <f>AA73+AQ73</f>
        <v>330320</v>
      </c>
      <c r="AV73" s="803">
        <f>AD73+AT73</f>
        <v>81651</v>
      </c>
      <c r="AW73" s="806">
        <f>'5C1B_DArbonne'!AV73+'5C1A_Madison'!AV73+'5C1C_IntlHigh'!AV73+'5C3_UnvView'!AW73+'5C1F_LCCharter'!AV73+'5C1E_LFNO'!AV73+'5C1D_NOMMA'!AV73+'5C1AE_NobleMinds'!AV73+'5C1J_JCFAEast'!AV73+'5C1Q_Advantage'!AV73+'5C1AF_JCFA-Laf'!AV73+'5C1W_Willow'!AV73+'5C1Z_LincolnPrep'!AV73+'5C1R_Iberville'!AV73+'5C1N_Delta'!AV73+'5C1S_LCColPrep'!AV73+'5C1T_Northeast'!AV73+'5C1U_AcadianaRen'!AV73+'5C1I_LAKey'!AV73+'5C1V_LafRen'!AV73+'5C1O_Impact'!AV73+'5C2_LAVCA'!AW73+'5C1H_Southwest'!AV73+'5C1G_JSClark'!AV73+'5C1Y_GEOPrep'!AV73+'5C1AI_Harmony'!AV73+'5C1AJ_Athlos'!AV73+'5C1AG_Collegiate'!AV73+'5C1M_GEOMidCity'!AV73+'5C1AK_NxtGen'!AV73+'5C1AL_RedRiver'!AV73+'5C1AM_Williams'!AV73+'5C1AN_StLandry'!AV73</f>
        <v>1462</v>
      </c>
      <c r="AX73" s="806"/>
      <c r="AY73" s="806">
        <f t="shared" si="5"/>
        <v>1462</v>
      </c>
    </row>
    <row r="74" spans="1:51" ht="16.149999999999999" customHeight="1" x14ac:dyDescent="0.2">
      <c r="A74" s="421">
        <v>68</v>
      </c>
      <c r="B74" s="214" t="s">
        <v>2</v>
      </c>
      <c r="C74" s="215">
        <f>'5C1B_DArbonne'!C74+'5C1A_Madison'!C74+'5C1C_IntlHigh'!C74+'5C3_UnvView'!C74+'5C1F_LCCharter'!C74+'5C1E_LFNO'!C74+'5C1D_NOMMA'!C74+'5C1AE_NobleMinds'!C74+'5C1J_JCFAEast'!C74+'5C1Q_Advantage'!C74+'5C1AF_JCFA-Laf'!C74+'5C1W_Willow'!C74+'5C1Z_LincolnPrep'!C74+'5C1R_Iberville'!C74+'5C1N_Delta'!C74+'5C1S_LCColPrep'!C74+'5C1T_Northeast'!C74+'5C1U_AcadianaRen'!C74+'5C1I_LAKey'!C74+'5C1V_LafRen'!C74+'5C1O_Impact'!C74+'5C2_LAVCA'!C74+'5C1H_Southwest'!C74+'5C1G_JSClark'!C74+'5C1Y_GEOPrep'!C74+'5C1AI_Harmony'!C74+'5C1AJ_Athlos'!C74+'5C1AG_Collegiate'!C74+'5C1M_GEOMidCity'!C74+'5C1AK_NxtGen'!C74+'5C1AL_RedRiver'!C74+'5C1AM_Williams'!C74+'5C1AN_StLandry'!C74</f>
        <v>0</v>
      </c>
      <c r="D74" s="216">
        <f>'9_Per Pupil Summary'!H73</f>
        <v>5476.1695430218424</v>
      </c>
      <c r="E74" s="217">
        <f>'5C1B_DArbonne'!E74+'5C1A_Madison'!E74+'5C1C_IntlHigh'!E74+'5C3_UnvView'!E74+'5C1F_LCCharter'!E74+'5C1E_LFNO'!E74+'5C1D_NOMMA'!E74+'5C1AE_NobleMinds'!E74+'5C1J_JCFAEast'!E74+'5C1Q_Advantage'!E74+'5C1AF_JCFA-Laf'!E74+'5C1W_Willow'!E74+'5C1Z_LincolnPrep'!E74+'5C1R_Iberville'!E74+'5C1N_Delta'!E74+'5C1S_LCColPrep'!E74+'5C1T_Northeast'!E74+'5C1U_AcadianaRen'!E74+'5C1I_LAKey'!E74+'5C1V_LafRen'!E74+'5C1O_Impact'!E74+'5C2_LAVCA'!E74+'5C1H_Southwest'!E74+'5C1G_JSClark'!E74+'5C1Y_GEOPrep'!E74+'5C1AI_Harmony'!E74+'5C1AJ_Athlos'!E74+'5C1AG_Collegiate'!E74+'5C1M_GEOMidCity'!E74+'5C1AK_NxtGen'!E74+'5C1AL_RedRiver'!E74+'5C1AM_Williams'!E74+'5C1AN_StLandry'!E74</f>
        <v>0</v>
      </c>
      <c r="F74" s="218">
        <f>'5C1B_DArbonne'!F74+'5C1A_Madison'!F74+'5C1C_IntlHigh'!F74+'5C3_UnvView'!F74+'5C1F_LCCharter'!F74+'5C1E_LFNO'!F74+'5C1D_NOMMA'!F74+'5C1AE_NobleMinds'!F74+'5C1J_JCFAEast'!F74+'5C1Q_Advantage'!F74+'5C1AF_JCFA-Laf'!F74+'5C1W_Willow'!F74+'5C1Z_LincolnPrep'!F74+'5C1R_Iberville'!F74+'5C1N_Delta'!F74+'5C1S_LCColPrep'!F74+'5C1T_Northeast'!F74+'5C1U_AcadianaRen'!F74+'5C1I_LAKey'!F74+'5C1V_LafRen'!F74+'5C1O_Impact'!F74+'5C2_LAVCA'!F74+'5C1H_Southwest'!F74+'5C1G_JSClark'!F74+'5C1Y_GEOPrep'!F74+'5C1AI_Harmony'!F74+'5C1AJ_Athlos'!F74+'5C1AG_Collegiate'!F74+'5C1M_GEOMidCity'!F74+'5C1AK_NxtGen'!F74+'5C1AL_RedRiver'!F74+'5C1AM_Williams'!F74+'5C1AN_StLandry'!F74</f>
        <v>0</v>
      </c>
      <c r="G74" s="216">
        <f>'9_Per Pupil Summary'!I73</f>
        <v>695.22473822047607</v>
      </c>
      <c r="H74" s="217">
        <f>'5C1B_DArbonne'!H74+'5C1A_Madison'!H74+'5C1C_IntlHigh'!H74+'5C3_UnvView'!H74+'5C1F_LCCharter'!H74+'5C1E_LFNO'!H74+'5C1D_NOMMA'!H74+'5C1AE_NobleMinds'!H74+'5C1J_JCFAEast'!H74+'5C1Q_Advantage'!H74+'5C1AF_JCFA-Laf'!H74+'5C1W_Willow'!H74+'5C1Z_LincolnPrep'!H74+'5C1R_Iberville'!H74+'5C1N_Delta'!H74+'5C1S_LCColPrep'!H74+'5C1T_Northeast'!H74+'5C1U_AcadianaRen'!H74+'5C1I_LAKey'!H74+'5C1V_LafRen'!H74+'5C1O_Impact'!H74+'5C2_LAVCA'!H74+'5C1H_Southwest'!H74+'5C1G_JSClark'!H74+'5C1Y_GEOPrep'!H74+'5C1AI_Harmony'!H74+'5C1AJ_Athlos'!H74+'5C1AG_Collegiate'!H74+'5C1M_GEOMidCity'!H74+'5C1AK_NxtGen'!H74+'5C1AL_RedRiver'!H74+'5C1AM_Williams'!H74+'5C1AN_StLandry'!H74</f>
        <v>0</v>
      </c>
      <c r="I74" s="218">
        <f>'5C1B_DArbonne'!I74+'5C1A_Madison'!I74+'5C1C_IntlHigh'!I74+'5C3_UnvView'!I74+'5C1F_LCCharter'!I74+'5C1E_LFNO'!I74+'5C1D_NOMMA'!I74+'5C1AE_NobleMinds'!I74+'5C1J_JCFAEast'!I74+'5C1Q_Advantage'!I74+'5C1AF_JCFA-Laf'!I74+'5C1W_Willow'!I74+'5C1Z_LincolnPrep'!I74+'5C1R_Iberville'!I74+'5C1N_Delta'!I74+'5C1S_LCColPrep'!I74+'5C1T_Northeast'!I74+'5C1U_AcadianaRen'!I74+'5C1I_LAKey'!I74+'5C1V_LafRen'!I74+'5C1O_Impact'!I74+'5C2_LAVCA'!I74+'5C1H_Southwest'!I74+'5C1G_JSClark'!I74+'5C1Y_GEOPrep'!I74+'5C1AI_Harmony'!I74+'5C1AJ_Athlos'!I74+'5C1AG_Collegiate'!I74+'5C1M_GEOMidCity'!I74+'5C1AK_NxtGen'!I74+'5C1AL_RedRiver'!I74+'5C1AM_Williams'!I74+'5C1AN_StLandry'!I74</f>
        <v>0</v>
      </c>
      <c r="J74" s="216">
        <f>'9_Per Pupil Summary'!J73</f>
        <v>189.60674678740253</v>
      </c>
      <c r="K74" s="217">
        <f>'5C1B_DArbonne'!K74+'5C1A_Madison'!K74+'5C1C_IntlHigh'!K74+'5C3_UnvView'!K74+'5C1F_LCCharter'!K74+'5C1E_LFNO'!K74+'5C1D_NOMMA'!K74+'5C1AE_NobleMinds'!K74+'5C1J_JCFAEast'!K74+'5C1Q_Advantage'!K74+'5C1AF_JCFA-Laf'!K74+'5C1W_Willow'!K74+'5C1Z_LincolnPrep'!K74+'5C1R_Iberville'!K74+'5C1N_Delta'!K74+'5C1S_LCColPrep'!K74+'5C1T_Northeast'!K74+'5C1U_AcadianaRen'!K74+'5C1I_LAKey'!K74+'5C1V_LafRen'!K74+'5C1O_Impact'!K74+'5C2_LAVCA'!K74+'5C1H_Southwest'!K74+'5C1G_JSClark'!K74+'5C1Y_GEOPrep'!K74+'5C1AI_Harmony'!K74+'5C1AJ_Athlos'!K74+'5C1AG_Collegiate'!K74+'5C1M_GEOMidCity'!K74+'5C1AK_NxtGen'!K74+'5C1AL_RedRiver'!K74+'5C1AM_Williams'!K74+'5C1AN_StLandry'!K74</f>
        <v>0</v>
      </c>
      <c r="L74" s="218">
        <f>'5C1B_DArbonne'!L74+'5C1A_Madison'!L74+'5C1C_IntlHigh'!L74+'5C3_UnvView'!L74+'5C1F_LCCharter'!L74+'5C1E_LFNO'!L74+'5C1D_NOMMA'!L74+'5C1AE_NobleMinds'!L74+'5C1J_JCFAEast'!L74+'5C1Q_Advantage'!L74+'5C1AF_JCFA-Laf'!L74+'5C1W_Willow'!L74+'5C1Z_LincolnPrep'!L74+'5C1R_Iberville'!L74+'5C1N_Delta'!L74+'5C1S_LCColPrep'!L74+'5C1T_Northeast'!L74+'5C1U_AcadianaRen'!L74+'5C1I_LAKey'!L74+'5C1V_LafRen'!L74+'5C1O_Impact'!L74+'5C2_LAVCA'!L74+'5C1H_Southwest'!L74+'5C1G_JSClark'!L74+'5C1Y_GEOPrep'!L74+'5C1AI_Harmony'!L74+'5C1AJ_Athlos'!L74+'5C1AG_Collegiate'!L74+'5C1M_GEOMidCity'!L74+'5C1AK_NxtGen'!L74+'5C1AL_RedRiver'!L74+'5C1AM_Williams'!L74+'5C1AN_StLandry'!L74</f>
        <v>0</v>
      </c>
      <c r="M74" s="216">
        <f>'9_Per Pupil Summary'!K73</f>
        <v>4740.1686696850647</v>
      </c>
      <c r="N74" s="217">
        <f>'5C1B_DArbonne'!N74+'5C1A_Madison'!N74+'5C1C_IntlHigh'!N74+'5C3_UnvView'!N74+'5C1F_LCCharter'!N74+'5C1E_LFNO'!N74+'5C1D_NOMMA'!N74+'5C1AE_NobleMinds'!N74+'5C1J_JCFAEast'!N74+'5C1Q_Advantage'!N74+'5C1AF_JCFA-Laf'!N74+'5C1W_Willow'!N74+'5C1Z_LincolnPrep'!N74+'5C1R_Iberville'!N74+'5C1N_Delta'!N74+'5C1S_LCColPrep'!N74+'5C1T_Northeast'!N74+'5C1U_AcadianaRen'!N74+'5C1I_LAKey'!N74+'5C1V_LafRen'!N74+'5C1O_Impact'!N74+'5C2_LAVCA'!N74+'5C1H_Southwest'!N74+'5C1G_JSClark'!N74+'5C1Y_GEOPrep'!N74+'5C1AI_Harmony'!N74+'5C1AJ_Athlos'!N74+'5C1AG_Collegiate'!N74+'5C1M_GEOMidCity'!N74+'5C1AK_NxtGen'!N74+'5C1AL_RedRiver'!N74+'5C1AM_Williams'!N74+'5C1AN_StLandry'!N74</f>
        <v>0</v>
      </c>
      <c r="O74" s="218">
        <f>'5C1B_DArbonne'!O74+'5C1A_Madison'!O74+'5C1C_IntlHigh'!O74+'5C3_UnvView'!O74+'5C1F_LCCharter'!O74+'5C1E_LFNO'!O74+'5C1D_NOMMA'!O74+'5C1AE_NobleMinds'!O74+'5C1J_JCFAEast'!O74+'5C1Q_Advantage'!O74+'5C1AF_JCFA-Laf'!O74+'5C1W_Willow'!O74+'5C1Z_LincolnPrep'!O74+'5C1R_Iberville'!O74+'5C1N_Delta'!O74+'5C1S_LCColPrep'!O74+'5C1T_Northeast'!O74+'5C1U_AcadianaRen'!O74+'5C1I_LAKey'!O74+'5C1V_LafRen'!O74+'5C1O_Impact'!O74+'5C2_LAVCA'!O74+'5C1H_Southwest'!O74+'5C1G_JSClark'!O74+'5C1Y_GEOPrep'!O74+'5C1AI_Harmony'!O74+'5C1AJ_Athlos'!O74+'5C1AG_Collegiate'!O74+'5C1M_GEOMidCity'!O74+'5C1AK_NxtGen'!O74+'5C1AL_RedRiver'!O74+'5C1AM_Williams'!O74+'5C1AN_StLandry'!O74</f>
        <v>0</v>
      </c>
      <c r="P74" s="216">
        <f>'9_Per Pupil Summary'!L73</f>
        <v>1896.0674678740254</v>
      </c>
      <c r="Q74" s="217">
        <f>'5C1B_DArbonne'!Q74+'5C1A_Madison'!Q74+'5C1C_IntlHigh'!Q74+'5C3_UnvView'!Q74+'5C1F_LCCharter'!Q74+'5C1E_LFNO'!Q74+'5C1D_NOMMA'!Q74+'5C1AE_NobleMinds'!Q74+'5C1J_JCFAEast'!Q74+'5C1Q_Advantage'!Q74+'5C1AF_JCFA-Laf'!Q74+'5C1W_Willow'!Q74+'5C1Z_LincolnPrep'!Q74+'5C1R_Iberville'!Q74+'5C1N_Delta'!Q74+'5C1S_LCColPrep'!Q74+'5C1T_Northeast'!Q74+'5C1U_AcadianaRen'!Q74+'5C1I_LAKey'!Q74+'5C1V_LafRen'!Q74+'5C1O_Impact'!Q74+'5C2_LAVCA'!Q74+'5C1H_Southwest'!Q74+'5C1G_JSClark'!Q74+'5C1Y_GEOPrep'!Q74+'5C1AI_Harmony'!Q74+'5C1AJ_Athlos'!Q74+'5C1AG_Collegiate'!Q74+'5C1M_GEOMidCity'!Q74+'5C1AK_NxtGen'!Q74+'5C1AL_RedRiver'!Q74+'5C1AM_Williams'!Q74+'5C1AN_StLandry'!Q74</f>
        <v>0</v>
      </c>
      <c r="R74" s="219">
        <f>'5C1B_DArbonne'!R74+'5C1A_Madison'!R74+'5C1C_IntlHigh'!R74+'5C3_UnvView'!R74+'5C1F_LCCharter'!R74+'5C1E_LFNO'!R74+'5C1D_NOMMA'!R74+'5C1AE_NobleMinds'!R74+'5C1J_JCFAEast'!R74+'5C1Q_Advantage'!R74+'5C1AF_JCFA-Laf'!R74+'5C1W_Willow'!R74+'5C1Z_LincolnPrep'!R74+'5C1R_Iberville'!R74+'5C1N_Delta'!R74+'5C1S_LCColPrep'!R74+'5C1T_Northeast'!R74+'5C1U_AcadianaRen'!R74+'5C1I_LAKey'!R74+'5C1V_LafRen'!R74+'5C1O_Impact'!R74+'5C2_LAVCA'!R74+'5C1H_Southwest'!R74+'5C1G_JSClark'!R74+'5C1Y_GEOPrep'!R74+'5C1AI_Harmony'!R74+'5C1AJ_Athlos'!R74+'5C1AG_Collegiate'!R74+'5C1M_GEOMidCity'!R74+'5C1AK_NxtGen'!R74+'5C1AL_RedRiver'!R74+'5C1AM_Williams'!R74+'5C1AN_StLandry'!R74</f>
        <v>3026894</v>
      </c>
      <c r="S74" s="884">
        <f>'5C3_UnvView'!S74+'5C2_LAVCA'!S74</f>
        <v>9042</v>
      </c>
      <c r="T74" s="216">
        <f>'5C1B_DArbonne'!S74+'5C1A_Madison'!S74+'5C1C_IntlHigh'!S74+'5C3_UnvView'!T74+'5C1F_LCCharter'!S74+'5C1E_LFNO'!S74+'5C1D_NOMMA'!S74+'5C1AE_NobleMinds'!S74+'5C1J_JCFAEast'!S74+'5C1Q_Advantage'!S74+'5C1AF_JCFA-Laf'!S74+'5C1W_Willow'!S74+'5C1Z_LincolnPrep'!S74+'5C1R_Iberville'!S74+'5C1N_Delta'!S74+'5C1S_LCColPrep'!S74+'5C1T_Northeast'!S74+'5C1U_AcadianaRen'!S74+'5C1I_LAKey'!S74+'5C1V_LafRen'!S74+'5C1O_Impact'!S74+'5C2_LAVCA'!T74+'5C1H_Southwest'!S74+'5C1G_JSClark'!S74+'5C1Y_GEOPrep'!S74+'5C1AI_Harmony'!S74+'5C1AJ_Athlos'!S74+'5C1AG_Collegiate'!S74+'5C1M_GEOMidCity'!S74+'5C1AK_NxtGen'!S74+'5C1AL_RedRiver'!S74+'5C1AM_Williams'!S74+'5C1AN_StLandry'!S74</f>
        <v>169054</v>
      </c>
      <c r="U74" s="216">
        <f>'5C1B_DArbonne'!T74+'5C1A_Madison'!T74+'5C1C_IntlHigh'!T74+'5C3_UnvView'!U74+'5C1F_LCCharter'!T74+'5C1E_LFNO'!T74+'5C1D_NOMMA'!T74+'5C1AE_NobleMinds'!T74+'5C1J_JCFAEast'!T74+'5C1Q_Advantage'!T74+'5C1AF_JCFA-Laf'!T74+'5C1W_Willow'!T74+'5C1Z_LincolnPrep'!T74+'5C1R_Iberville'!T74+'5C1N_Delta'!T74+'5C1S_LCColPrep'!T74+'5C1T_Northeast'!T74+'5C1U_AcadianaRen'!T74+'5C1I_LAKey'!T74+'5C1V_LafRen'!T74+'5C1O_Impact'!T74+'5C2_LAVCA'!U74+'5C1H_Southwest'!T74+'5C1G_JSClark'!T74+'5C1Y_GEOPrep'!T74+'5C1AI_Harmony'!T74+'5C1AJ_Athlos'!T74+'5C1AG_Collegiate'!T74+'5C1M_GEOMidCity'!T74+'5C1AK_NxtGen'!T74+'5C1AL_RedRiver'!T74+'5C1AM_Williams'!T74+'5C1AN_StLandry'!T74</f>
        <v>0</v>
      </c>
      <c r="V74" s="220">
        <f>'5C1B_DArbonne'!U74+'5C1A_Madison'!U74+'5C1C_IntlHigh'!U74+'5C3_UnvView'!V74+'5C1F_LCCharter'!U74+'5C1E_LFNO'!U74+'5C1D_NOMMA'!U74+'5C1AE_NobleMinds'!U74+'5C1J_JCFAEast'!U74+'5C1Q_Advantage'!U74+'5C1AF_JCFA-Laf'!U74+'5C1W_Willow'!U74+'5C1Z_LincolnPrep'!U74+'5C1R_Iberville'!U74+'5C1N_Delta'!U74+'5C1S_LCColPrep'!U74+'5C1T_Northeast'!U74+'5C1U_AcadianaRen'!U74+'5C1I_LAKey'!U74+'5C1V_LafRen'!U74+'5C1O_Impact'!U74+'5C2_LAVCA'!V74+'5C1H_Southwest'!U74+'5C1G_JSClark'!U74+'5C1Y_GEOPrep'!U74+'5C1AI_Harmony'!U74+'5C1AJ_Athlos'!U74+'5C1AG_Collegiate'!U74+'5C1M_GEOMidCity'!U74+'5C1AK_NxtGen'!U74+'5C1AL_RedRiver'!U74+'5C1AM_Williams'!U74+'5C1AN_StLandry'!U74</f>
        <v>0</v>
      </c>
      <c r="W74" s="219">
        <f>'5C1B_DArbonne'!V74+'5C1A_Madison'!V74+'5C1C_IntlHigh'!V74+'5C3_UnvView'!W74+'5C1F_LCCharter'!V74+'5C1E_LFNO'!V74+'5C1D_NOMMA'!V74+'5C1AE_NobleMinds'!V74+'5C1J_JCFAEast'!V74+'5C1Q_Advantage'!V74+'5C1AF_JCFA-Laf'!V74+'5C1W_Willow'!V74+'5C1Z_LincolnPrep'!V74+'5C1R_Iberville'!V74+'5C1N_Delta'!V74+'5C1S_LCColPrep'!V74+'5C1T_Northeast'!V74+'5C1U_AcadianaRen'!V74+'5C1I_LAKey'!V74+'5C1V_LafRen'!V74+'5C1O_Impact'!V74+'5C2_LAVCA'!W74+'5C1H_Southwest'!V74+'5C1G_JSClark'!V74+'5C1Y_GEOPrep'!V74+'5C1AI_Harmony'!V74+'5C1AJ_Athlos'!V74+'5C1AG_Collegiate'!V74+'5C1M_GEOMidCity'!V74+'5C1AK_NxtGen'!V74+'5C1AL_RedRiver'!V74+'5C1AM_Williams'!V74+'5C1AN_StLandry'!V74</f>
        <v>0</v>
      </c>
      <c r="X74" s="217">
        <f>'5C1B_DArbonne'!W74+'5C1A_Madison'!W74+'5C1C_IntlHigh'!W74+'5C3_UnvView'!X74+'5C1F_LCCharter'!W74+'5C1E_LFNO'!W74+'5C1D_NOMMA'!W74+'5C1AE_NobleMinds'!W74+'5C1J_JCFAEast'!W74+'5C1Q_Advantage'!W74+'5C1AF_JCFA-Laf'!W74+'5C1W_Willow'!W74+'5C1Z_LincolnPrep'!W74+'5C1R_Iberville'!W74+'5C1N_Delta'!W74+'5C1S_LCColPrep'!W74+'5C1T_Northeast'!W74+'5C1U_AcadianaRen'!W74+'5C1I_LAKey'!W74+'5C1V_LafRen'!W74+'5C1O_Impact'!W74+'5C2_LAVCA'!X74+'5C1H_Southwest'!W74+'5C1G_JSClark'!W74+'5C1Y_GEOPrep'!W74+'5C1AI_Harmony'!W74+'5C1AJ_Athlos'!W74+'5C1AG_Collegiate'!W74+'5C1M_GEOMidCity'!W74+'5C1AK_NxtGen'!W74+'5C1AL_RedRiver'!W74+'5C1AM_Williams'!W74+'5C1AN_StLandry'!W74</f>
        <v>0</v>
      </c>
      <c r="Y74" s="219">
        <f>'5C1B_DArbonne'!X74+'5C1A_Madison'!X74+'5C1C_IntlHigh'!X74+'5C3_UnvView'!Y74+'5C1F_LCCharter'!X74+'5C1E_LFNO'!X74+'5C1D_NOMMA'!X74+'5C1AE_NobleMinds'!X74+'5C1J_JCFAEast'!X74+'5C1Q_Advantage'!X74+'5C1AF_JCFA-Laf'!X74+'5C1W_Willow'!X74+'5C1Z_LincolnPrep'!X74+'5C1R_Iberville'!X74+'5C1N_Delta'!X74+'5C1S_LCColPrep'!X74+'5C1T_Northeast'!X74+'5C1U_AcadianaRen'!X74+'5C1I_LAKey'!X74+'5C1V_LafRen'!X74+'5C1O_Impact'!X74+'5C2_LAVCA'!Y74+'5C1H_Southwest'!X74+'5C1G_JSClark'!X74+'5C1Y_GEOPrep'!X74+'5C1AI_Harmony'!X74+'5C1AJ_Athlos'!X74+'5C1AG_Collegiate'!X74+'5C1M_GEOMidCity'!X74+'5C1AK_NxtGen'!X74+'5C1AL_RedRiver'!X74+'5C1AM_Williams'!X74+'5C1AN_StLandry'!X74</f>
        <v>0</v>
      </c>
      <c r="Z74" s="216">
        <f>'5C1B_DArbonne'!Y74+'5C1A_Madison'!Y74+'5C1C_IntlHigh'!Y74+'5C3_UnvView'!Z74+'5C1F_LCCharter'!Y74+'5C1E_LFNO'!Y74+'5C1D_NOMMA'!Y74+'5C1AE_NobleMinds'!Y74+'5C1J_JCFAEast'!Y74+'5C1Q_Advantage'!Y74+'5C1AF_JCFA-Laf'!Y74+'5C1W_Willow'!Y74+'5C1Z_LincolnPrep'!Y74+'5C1R_Iberville'!Y74+'5C1N_Delta'!Y74+'5C1S_LCColPrep'!Y74+'5C1T_Northeast'!Y74+'5C1U_AcadianaRen'!Y74+'5C1I_LAKey'!Y74+'5C1V_LafRen'!Y74+'5C1O_Impact'!Y74+'5C2_LAVCA'!Z74+'5C1H_Southwest'!Y74+'5C1G_JSClark'!Y74+'5C1Y_GEOPrep'!Y74+'5C1AI_Harmony'!Y74+'5C1AJ_Athlos'!Y74+'5C1AG_Collegiate'!Y74+'5C1M_GEOMidCity'!Y74+'5C1AK_NxtGen'!Y74+'5C1AL_RedRiver'!Y74+'5C1AM_Williams'!Y74+'5C1AN_StLandry'!Y74</f>
        <v>0</v>
      </c>
      <c r="AA74" s="219">
        <f>'5C1B_DArbonne'!Z74+'5C1A_Madison'!Z74+'5C1C_IntlHigh'!Z74+'5C3_UnvView'!AA74+'5C1F_LCCharter'!Z74+'5C1E_LFNO'!Z74+'5C1D_NOMMA'!Z74+'5C1AE_NobleMinds'!Z74+'5C1J_JCFAEast'!Z74+'5C1Q_Advantage'!Z74+'5C1AF_JCFA-Laf'!Z74+'5C1W_Willow'!Z74+'5C1Z_LincolnPrep'!Z74+'5C1R_Iberville'!Z74+'5C1N_Delta'!Z74+'5C1S_LCColPrep'!Z74+'5C1T_Northeast'!Z74+'5C1U_AcadianaRen'!Z74+'5C1I_LAKey'!Z74+'5C1V_LafRen'!Z74+'5C1O_Impact'!Z74+'5C2_LAVCA'!AA74+'5C1H_Southwest'!Z74+'5C1G_JSClark'!Z74+'5C1Y_GEOPrep'!Z74+'5C1AI_Harmony'!Z74+'5C1AJ_Athlos'!Z74+'5C1AG_Collegiate'!Z74+'5C1M_GEOMidCity'!Z74+'5C1AK_NxtGen'!Z74+'5C1AL_RedRiver'!Z74+'5C1AM_Williams'!Z74+'5C1AN_StLandry'!Z74</f>
        <v>0</v>
      </c>
      <c r="AB74" s="216">
        <f>'5C1B_DArbonne'!AA74+'5C1A_Madison'!AA74+'5C1C_IntlHigh'!AA74+'5C3_UnvView'!AB74+'5C1F_LCCharter'!AA74+'5C1E_LFNO'!AA74+'5C1D_NOMMA'!AA74+'5C1AE_NobleMinds'!AA74+'5C1J_JCFAEast'!AA74+'5C1Q_Advantage'!AA74+'5C1AF_JCFA-Laf'!AA74+'5C1W_Willow'!AA74+'5C1Z_LincolnPrep'!AA74+'5C1R_Iberville'!AA74+'5C1N_Delta'!AA74+'5C1S_LCColPrep'!AA74+'5C1T_Northeast'!AA74+'5C1U_AcadianaRen'!AA74+'5C1I_LAKey'!AA74+'5C1V_LafRen'!AA74+'5C1O_Impact'!AA74+'5C2_LAVCA'!AB74+'5C1H_Southwest'!AA74+'5C1G_JSClark'!AA74+'5C1Y_GEOPrep'!AA74+'5C1AI_Harmony'!AA74+'5C1AJ_Athlos'!AA74+'5C1AG_Collegiate'!AA74+'5C1M_GEOMidCity'!AA74+'5C1AK_NxtGen'!AA74+'5C1AL_RedRiver'!AA74+'5C1AM_Williams'!AA74+'5C1AN_StLandry'!AA74</f>
        <v>0</v>
      </c>
      <c r="AC74" s="216">
        <f>'5C1B_DArbonne'!AB74+'5C1A_Madison'!AB74+'5C1C_IntlHigh'!AB74+'5C3_UnvView'!AC74+'5C1F_LCCharter'!AB74+'5C1E_LFNO'!AB74+'5C1D_NOMMA'!AB74+'5C1AE_NobleMinds'!AB74+'5C1J_JCFAEast'!AB74+'5C1Q_Advantage'!AB74+'5C1AF_JCFA-Laf'!AB74+'5C1W_Willow'!AB74+'5C1Z_LincolnPrep'!AB74+'5C1R_Iberville'!AB74+'5C1N_Delta'!AB74+'5C1S_LCColPrep'!AB74+'5C1T_Northeast'!AB74+'5C1U_AcadianaRen'!AB74+'5C1I_LAKey'!AB74+'5C1V_LafRen'!AB74+'5C1O_Impact'!AB74+'5C2_LAVCA'!AC74+'5C1H_Southwest'!AB74+'5C1G_JSClark'!AB74+'5C1Y_GEOPrep'!AB74+'5C1AI_Harmony'!AB74+'5C1AJ_Athlos'!AB74+'5C1AG_Collegiate'!AB74+'5C1M_GEOMidCity'!AB74+'5C1AK_NxtGen'!AB74+'5C1AL_RedRiver'!AB74+'5C1AM_Williams'!AB74+'5C1AN_StLandry'!AB74</f>
        <v>0</v>
      </c>
      <c r="AD74" s="219">
        <f>'5C1B_DArbonne'!AC74+'5C1A_Madison'!AC74+'5C1C_IntlHigh'!AC74+'5C3_UnvView'!AD74+'5C1F_LCCharter'!AC74+'5C1E_LFNO'!AC74+'5C1D_NOMMA'!AC74+'5C1AE_NobleMinds'!AC74+'5C1J_JCFAEast'!AC74+'5C1Q_Advantage'!AC74+'5C1AF_JCFA-Laf'!AC74+'5C1W_Willow'!AC74+'5C1Z_LincolnPrep'!AC74+'5C1R_Iberville'!AC74+'5C1N_Delta'!AC74+'5C1S_LCColPrep'!AC74+'5C1T_Northeast'!AC74+'5C1U_AcadianaRen'!AC74+'5C1I_LAKey'!AC74+'5C1V_LafRen'!AC74+'5C1O_Impact'!AC74+'5C2_LAVCA'!AD74+'5C1H_Southwest'!AC74+'5C1G_JSClark'!AC74+'5C1Y_GEOPrep'!AC74+'5C1AI_Harmony'!AC74+'5C1AJ_Athlos'!AC74+'5C1AG_Collegiate'!AC74+'5C1M_GEOMidCity'!AC74+'5C1AK_NxtGen'!AC74+'5C1AL_RedRiver'!AC74+'5C1AM_Williams'!AC74+'5C1AN_StLandry'!AC74</f>
        <v>0</v>
      </c>
      <c r="AE74" s="222">
        <f>'5C1B_DArbonne'!AD74+'5C1A_Madison'!AD74+'5C1C_IntlHigh'!AD74+'5C3_UnvView'!AE74+'5C1F_LCCharter'!AD74+'5C1E_LFNO'!AD74+'5C1D_NOMMA'!AD74+'5C1AE_NobleMinds'!AD74+'5C1J_JCFAEast'!AD74+'5C1Q_Advantage'!AD74+'5C1AF_JCFA-Laf'!AD74+'5C1W_Willow'!AD74+'5C1Z_LincolnPrep'!AD74+'5C1R_Iberville'!AD74+'5C1N_Delta'!AD74+'5C1S_LCColPrep'!AD74+'5C1T_Northeast'!AD74+'5C1U_AcadianaRen'!AD74+'5C1I_LAKey'!AD74+'5C1V_LafRen'!AD74+'5C1O_Impact'!AD74+'5C2_LAVCA'!AE74+'5C1H_Southwest'!AD74+'5C1G_JSClark'!AD74+'5C1Y_GEOPrep'!AD74+'5C1AI_Harmony'!AD74+'5C1AJ_Athlos'!AD74+'5C1AG_Collegiate'!AD74+'5C1M_GEOMidCity'!AD74+'5C1AK_NxtGen'!AD74+'5C1AL_RedRiver'!AD74+'5C1AM_Williams'!AD74+'5C1AN_StLandry'!AD74</f>
        <v>0</v>
      </c>
      <c r="AF74" s="223">
        <f>'9_Per Pupil Summary'!N73</f>
        <v>4766</v>
      </c>
      <c r="AG74" s="224">
        <f>'5C1B_DArbonne'!AF74+'5C1A_Madison'!AF74+'5C1C_IntlHigh'!AF74+'5C3_UnvView'!AG74+'5C1F_LCCharter'!AF74+'5C1E_LFNO'!AF74+'5C1D_NOMMA'!AF74+'5C1AE_NobleMinds'!AF74+'5C1J_JCFAEast'!AF74+'5C1Q_Advantage'!AF74+'5C1AF_JCFA-Laf'!AF74+'5C1W_Willow'!AF74+'5C1Z_LincolnPrep'!AF74+'5C1R_Iberville'!AF74+'5C1N_Delta'!AF74+'5C1S_LCColPrep'!AF74+'5C1T_Northeast'!AF74+'5C1U_AcadianaRen'!AF74+'5C1I_LAKey'!AF74+'5C1V_LafRen'!AF74+'5C1O_Impact'!AF74+'5C2_LAVCA'!AG74+'5C1H_Southwest'!AF74+'5C1G_JSClark'!AF74+'5C1Y_GEOPrep'!AF74+'5C1AI_Harmony'!AF74+'5C1AJ_Athlos'!AF74+'5C1AG_Collegiate'!AF74+'5C1M_GEOMidCity'!AF74+'5C1AK_NxtGen'!AF74+'5C1AL_RedRiver'!AF74+'5C1AM_Williams'!AF74+'5C1AN_StLandry'!AF74</f>
        <v>0</v>
      </c>
      <c r="AH74" s="215">
        <f>'5C1B_DArbonne'!AG74+'5C1A_Madison'!AG74+'5C1C_IntlHigh'!AG74+'5C3_UnvView'!AH74+'5C1F_LCCharter'!AG74+'5C1E_LFNO'!AG74+'5C1D_NOMMA'!AG74+'5C1AE_NobleMinds'!AG74+'5C1J_JCFAEast'!AG74+'5C1Q_Advantage'!AG74+'5C1AF_JCFA-Laf'!AG74+'5C1W_Willow'!AG74+'5C1Z_LincolnPrep'!AG74+'5C1R_Iberville'!AG74+'5C1N_Delta'!AG74+'5C1S_LCColPrep'!AG74+'5C1T_Northeast'!AG74+'5C1U_AcadianaRen'!AG74+'5C1I_LAKey'!AG74+'5C1V_LafRen'!AG74+'5C1O_Impact'!AG74+'5C2_LAVCA'!AH74+'5C1H_Southwest'!AG74+'5C1G_JSClark'!AG74+'5C1Y_GEOPrep'!AG74+'5C1AI_Harmony'!AG74+'5C1AJ_Athlos'!AG74+'5C1AG_Collegiate'!AG74+'5C1M_GEOMidCity'!AG74+'5C1AK_NxtGen'!AG74+'5C1AL_RedRiver'!AG74+'5C1AM_Williams'!AG74+'5C1AN_StLandry'!AG74</f>
        <v>0</v>
      </c>
      <c r="AI74" s="223">
        <f>'5C1B_DArbonne'!AH74+'5C1A_Madison'!AH74+'5C1C_IntlHigh'!AH74+'5C3_UnvView'!AI74+'5C1F_LCCharter'!AH74+'5C1E_LFNO'!AH74+'5C1D_NOMMA'!AH74+'5C1AE_NobleMinds'!AH74+'5C1J_JCFAEast'!AH74+'5C1Q_Advantage'!AH74+'5C1AF_JCFA-Laf'!AH74+'5C1W_Willow'!AH74+'5C1Z_LincolnPrep'!AH74+'5C1R_Iberville'!AH74+'5C1N_Delta'!AH74+'5C1S_LCColPrep'!AH74+'5C1T_Northeast'!AH74+'5C1U_AcadianaRen'!AH74+'5C1I_LAKey'!AH74+'5C1V_LafRen'!AH74+'5C1O_Impact'!AH74+'5C2_LAVCA'!AI74+'5C1H_Southwest'!AH74+'5C1G_JSClark'!AH74+'5C1Y_GEOPrep'!AH74+'5C1AI_Harmony'!AH74+'5C1AJ_Athlos'!AH74+'5C1AG_Collegiate'!AH74+'5C1M_GEOMidCity'!AH74+'5C1AK_NxtGen'!AH74+'5C1AL_RedRiver'!AH74+'5C1AM_Williams'!AH74+'5C1AN_StLandry'!AH74</f>
        <v>0</v>
      </c>
      <c r="AJ74" s="215">
        <f>'5C1B_DArbonne'!AI74+'5C1A_Madison'!AI74+'5C1C_IntlHigh'!AI74+'5C3_UnvView'!AJ74+'5C1F_LCCharter'!AI74+'5C1E_LFNO'!AI74+'5C1D_NOMMA'!AI74+'5C1AE_NobleMinds'!AI74+'5C1J_JCFAEast'!AI74+'5C1Q_Advantage'!AI74+'5C1AF_JCFA-Laf'!AI74+'5C1W_Willow'!AI74+'5C1Z_LincolnPrep'!AI74+'5C1R_Iberville'!AI74+'5C1N_Delta'!AI74+'5C1S_LCColPrep'!AI74+'5C1T_Northeast'!AI74+'5C1U_AcadianaRen'!AI74+'5C1I_LAKey'!AI74+'5C1V_LafRen'!AI74+'5C1O_Impact'!AI74+'5C2_LAVCA'!AJ74+'5C1H_Southwest'!AI74+'5C1G_JSClark'!AI74+'5C1Y_GEOPrep'!AI74+'5C1AI_Harmony'!AI74+'5C1AJ_Athlos'!AI74+'5C1AG_Collegiate'!AI74+'5C1M_GEOMidCity'!AI74+'5C1AK_NxtGen'!AI74+'5C1AL_RedRiver'!AI74+'5C1AM_Williams'!AI74+'5C1AN_StLandry'!AI74</f>
        <v>0</v>
      </c>
      <c r="AK74" s="225">
        <f>'5C1B_DArbonne'!AJ74+'5C1A_Madison'!AJ74+'5C1C_IntlHigh'!AJ74+'5C3_UnvView'!AK74+'5C1F_LCCharter'!AJ74+'5C1E_LFNO'!AJ74+'5C1D_NOMMA'!AJ74+'5C1AE_NobleMinds'!AJ74+'5C1J_JCFAEast'!AJ74+'5C1Q_Advantage'!AJ74+'5C1AF_JCFA-Laf'!AJ74+'5C1W_Willow'!AJ74+'5C1Z_LincolnPrep'!AJ74+'5C1R_Iberville'!AJ74+'5C1N_Delta'!AJ74+'5C1S_LCColPrep'!AJ74+'5C1T_Northeast'!AJ74+'5C1U_AcadianaRen'!AJ74+'5C1I_LAKey'!AJ74+'5C1V_LafRen'!AJ74+'5C1O_Impact'!AJ74+'5C2_LAVCA'!AK74+'5C1H_Southwest'!AJ74+'5C1G_JSClark'!AJ74+'5C1Y_GEOPrep'!AJ74+'5C1AI_Harmony'!AJ74+'5C1AJ_Athlos'!AJ74+'5C1AG_Collegiate'!AJ74+'5C1M_GEOMidCity'!AJ74+'5C1AK_NxtGen'!AJ74+'5C1AL_RedRiver'!AJ74+'5C1AM_Williams'!AJ74+'5C1AN_StLandry'!AJ74</f>
        <v>0</v>
      </c>
      <c r="AL74" s="226">
        <f>'5C1B_DArbonne'!AK74+'5C1A_Madison'!AK74+'5C1C_IntlHigh'!AK74+'5C3_UnvView'!AL74+'5C1F_LCCharter'!AK74+'5C1E_LFNO'!AK74+'5C1D_NOMMA'!AK74+'5C1AE_NobleMinds'!AK74+'5C1J_JCFAEast'!AK74+'5C1Q_Advantage'!AK74+'5C1AF_JCFA-Laf'!AK74+'5C1W_Willow'!AK74+'5C1Z_LincolnPrep'!AK74+'5C1R_Iberville'!AK74+'5C1N_Delta'!AK74+'5C1S_LCColPrep'!AK74+'5C1T_Northeast'!AK74+'5C1U_AcadianaRen'!AK74+'5C1I_LAKey'!AK74+'5C1V_LafRen'!AK74+'5C1O_Impact'!AK74+'5C2_LAVCA'!AL74+'5C1H_Southwest'!AK74+'5C1G_JSClark'!AK74+'5C1Y_GEOPrep'!AK74+'5C1AI_Harmony'!AK74+'5C1AJ_Athlos'!AK74+'5C1AG_Collegiate'!AK74+'5C1M_GEOMidCity'!AK74+'5C1AK_NxtGen'!AK74+'5C1AL_RedRiver'!AK74+'5C1AM_Williams'!AK74+'5C1AN_StLandry'!AK74</f>
        <v>0</v>
      </c>
      <c r="AM74" s="224">
        <f>'5C1B_DArbonne'!AL74+'5C1A_Madison'!AL74+'5C1C_IntlHigh'!AL74+'5C3_UnvView'!AM74+'5C1F_LCCharter'!AL74+'5C1E_LFNO'!AL74+'5C1D_NOMMA'!AL74+'5C1AE_NobleMinds'!AL74+'5C1J_JCFAEast'!AL74+'5C1Q_Advantage'!AL74+'5C1AF_JCFA-Laf'!AL74+'5C1W_Willow'!AL74+'5C1Z_LincolnPrep'!AL74+'5C1R_Iberville'!AL74+'5C1N_Delta'!AL74+'5C1S_LCColPrep'!AL74+'5C1T_Northeast'!AL74+'5C1U_AcadianaRen'!AL74+'5C1I_LAKey'!AL74+'5C1V_LafRen'!AL74+'5C1O_Impact'!AL74+'5C2_LAVCA'!AM74+'5C1H_Southwest'!AL74+'5C1G_JSClark'!AL74+'5C1Y_GEOPrep'!AL74+'5C1AI_Harmony'!AL74+'5C1AJ_Athlos'!AL74+'5C1AG_Collegiate'!AL74+'5C1M_GEOMidCity'!AL74+'5C1AK_NxtGen'!AL74+'5C1AL_RedRiver'!AL74+'5C1AM_Williams'!AL74+'5C1AN_StLandry'!AL74</f>
        <v>2591751</v>
      </c>
      <c r="AN74" s="227">
        <f>'5C1B_DArbonne'!AM74+'5C1A_Madison'!AM74+'5C1C_IntlHigh'!AM74+'5C3_UnvView'!AN74+'5C1F_LCCharter'!AM74+'5C1E_LFNO'!AM74+'5C1D_NOMMA'!AM74+'5C1AE_NobleMinds'!AM74+'5C1J_JCFAEast'!AM74+'5C1Q_Advantage'!AM74+'5C1AF_JCFA-Laf'!AM74+'5C1W_Willow'!AM74+'5C1Z_LincolnPrep'!AM74+'5C1R_Iberville'!AM74+'5C1N_Delta'!AM74+'5C1S_LCColPrep'!AM74+'5C1T_Northeast'!AM74+'5C1U_AcadianaRen'!AM74+'5C1I_LAKey'!AM74+'5C1V_LafRen'!AM74+'5C1O_Impact'!AM74+'5C2_LAVCA'!AN74+'5C1H_Southwest'!AM74+'5C1G_JSClark'!AM74+'5C1Y_GEOPrep'!AM74+'5C1AI_Harmony'!AM74+'5C1AJ_Athlos'!AM74+'5C1AG_Collegiate'!AM74+'5C1M_GEOMidCity'!AM74+'5C1AK_NxtGen'!AM74+'5C1AL_RedRiver'!AM74+'5C1AM_Williams'!AM74+'5C1AN_StLandry'!AM74</f>
        <v>-396</v>
      </c>
      <c r="AO74" s="224">
        <f>'5C1B_DArbonne'!AN74+'5C1A_Madison'!AN74+'5C1C_IntlHigh'!AN74+'5C3_UnvView'!AO74+'5C1F_LCCharter'!AN74+'5C1E_LFNO'!AN74+'5C1D_NOMMA'!AN74+'5C1AE_NobleMinds'!AN74+'5C1J_JCFAEast'!AN74+'5C1Q_Advantage'!AN74+'5C1AF_JCFA-Laf'!AN74+'5C1W_Willow'!AN74+'5C1Z_LincolnPrep'!AN74+'5C1R_Iberville'!AN74+'5C1N_Delta'!AN74+'5C1S_LCColPrep'!AN74+'5C1T_Northeast'!AN74+'5C1U_AcadianaRen'!AN74+'5C1I_LAKey'!AN74+'5C1V_LafRen'!AN74+'5C1O_Impact'!AN74+'5C2_LAVCA'!AO74+'5C1H_Southwest'!AN74+'5C1G_JSClark'!AN74+'5C1Y_GEOPrep'!AN74+'5C1AI_Harmony'!AN74+'5C1AJ_Athlos'!AN74+'5C1AG_Collegiate'!AN74+'5C1M_GEOMidCity'!AN74+'5C1AK_NxtGen'!AN74+'5C1AL_RedRiver'!AN74+'5C1AM_Williams'!AN74+'5C1AN_StLandry'!AN74</f>
        <v>0</v>
      </c>
      <c r="AP74" s="225">
        <f>'5C1B_DArbonne'!AO74+'5C1A_Madison'!AO74+'5C1C_IntlHigh'!AO74+'5C3_UnvView'!AP74+'5C1F_LCCharter'!AO74+'5C1E_LFNO'!AO74+'5C1D_NOMMA'!AO74+'5C1AE_NobleMinds'!AO74+'5C1J_JCFAEast'!AO74+'5C1Q_Advantage'!AO74+'5C1AF_JCFA-Laf'!AO74+'5C1W_Willow'!AO74+'5C1Z_LincolnPrep'!AO74+'5C1R_Iberville'!AO74+'5C1N_Delta'!AO74+'5C1S_LCColPrep'!AO74+'5C1T_Northeast'!AO74+'5C1U_AcadianaRen'!AO74+'5C1I_LAKey'!AO74+'5C1V_LafRen'!AO74+'5C1O_Impact'!AO74+'5C2_LAVCA'!AP74+'5C1H_Southwest'!AO74+'5C1G_JSClark'!AO74+'5C1Y_GEOPrep'!AO74+'5C1AI_Harmony'!AO74+'5C1AJ_Athlos'!AO74+'5C1AG_Collegiate'!AO74+'5C1M_GEOMidCity'!AO74+'5C1AK_NxtGen'!AO74+'5C1AL_RedRiver'!AO74+'5C1AM_Williams'!AO74+'5C1AN_StLandry'!AO74</f>
        <v>0</v>
      </c>
      <c r="AQ74" s="224">
        <f>'5C1B_DArbonne'!AP74+'5C1A_Madison'!AP74+'5C1C_IntlHigh'!AP74+'5C3_UnvView'!AQ74+'5C1F_LCCharter'!AP74+'5C1E_LFNO'!AP74+'5C1D_NOMMA'!AP74+'5C1AE_NobleMinds'!AP74+'5C1J_JCFAEast'!AP74+'5C1Q_Advantage'!AP74+'5C1AF_JCFA-Laf'!AP74+'5C1W_Willow'!AP74+'5C1Z_LincolnPrep'!AP74+'5C1R_Iberville'!AP74+'5C1N_Delta'!AP74+'5C1S_LCColPrep'!AP74+'5C1T_Northeast'!AP74+'5C1U_AcadianaRen'!AP74+'5C1I_LAKey'!AP74+'5C1V_LafRen'!AP74+'5C1O_Impact'!AP74+'5C2_LAVCA'!AQ74+'5C1H_Southwest'!AP74+'5C1G_JSClark'!AP74+'5C1Y_GEOPrep'!AP74+'5C1AI_Harmony'!AP74+'5C1AJ_Athlos'!AP74+'5C1AG_Collegiate'!AP74+'5C1M_GEOMidCity'!AP74+'5C1AK_NxtGen'!AP74+'5C1AL_RedRiver'!AP74+'5C1AM_Williams'!AP74+'5C1AN_StLandry'!AP74</f>
        <v>158312</v>
      </c>
      <c r="AR74" s="225">
        <f>'5C1B_DArbonne'!AQ74+'5C1A_Madison'!AQ74+'5C1C_IntlHigh'!AQ74+'5C3_UnvView'!AR74+'5C1F_LCCharter'!AQ74+'5C1E_LFNO'!AQ74+'5C1D_NOMMA'!AQ74+'5C1AE_NobleMinds'!AQ74+'5C1J_JCFAEast'!AQ74+'5C1Q_Advantage'!AQ74+'5C1AF_JCFA-Laf'!AQ74+'5C1W_Willow'!AQ74+'5C1Z_LincolnPrep'!AQ74+'5C1R_Iberville'!AQ74+'5C1N_Delta'!AQ74+'5C1S_LCColPrep'!AQ74+'5C1T_Northeast'!AQ74+'5C1U_AcadianaRen'!AQ74+'5C1I_LAKey'!AQ74+'5C1V_LafRen'!AQ74+'5C1O_Impact'!AQ74+'5C2_LAVCA'!AR74+'5C1H_Southwest'!AQ74+'5C1G_JSClark'!AQ74+'5C1Y_GEOPrep'!AQ74+'5C1AI_Harmony'!AQ74+'5C1AJ_Athlos'!AQ74+'5C1AG_Collegiate'!AQ74+'5C1M_GEOMidCity'!AQ74+'5C1AK_NxtGen'!AQ74+'5C1AL_RedRiver'!AQ74+'5C1AM_Williams'!AQ74+'5C1AN_StLandry'!AQ74</f>
        <v>0</v>
      </c>
      <c r="AS74" s="225">
        <f>'5C1B_DArbonne'!AR74+'5C1A_Madison'!AR74+'5C1C_IntlHigh'!AR74+'5C3_UnvView'!AS74+'5C1F_LCCharter'!AR74+'5C1E_LFNO'!AR74+'5C1D_NOMMA'!AR74+'5C1AE_NobleMinds'!AR74+'5C1J_JCFAEast'!AR74+'5C1Q_Advantage'!AR74+'5C1AF_JCFA-Laf'!AR74+'5C1W_Willow'!AR74+'5C1Z_LincolnPrep'!AR74+'5C1R_Iberville'!AR74+'5C1N_Delta'!AR74+'5C1S_LCColPrep'!AR74+'5C1T_Northeast'!AR74+'5C1U_AcadianaRen'!AR74+'5C1I_LAKey'!AR74+'5C1V_LafRen'!AR74+'5C1O_Impact'!AR74+'5C2_LAVCA'!AS74+'5C1H_Southwest'!AR74+'5C1G_JSClark'!AR74+'5C1Y_GEOPrep'!AR74+'5C1AI_Harmony'!AR74+'5C1AJ_Athlos'!AR74+'5C1AG_Collegiate'!AR74+'5C1M_GEOMidCity'!AR74+'5C1AK_NxtGen'!AR74+'5C1AL_RedRiver'!AR74+'5C1AM_Williams'!AR74+'5C1AN_StLandry'!AR74</f>
        <v>0</v>
      </c>
      <c r="AT74" s="224">
        <f>'5C1B_DArbonne'!AS74+'5C1A_Madison'!AS74+'5C1C_IntlHigh'!AS74+'5C3_UnvView'!AT74+'5C1F_LCCharter'!AS74+'5C1E_LFNO'!AS74+'5C1D_NOMMA'!AS74+'5C1AE_NobleMinds'!AS74+'5C1J_JCFAEast'!AS74+'5C1Q_Advantage'!AS74+'5C1AF_JCFA-Laf'!AS74+'5C1W_Willow'!AS74+'5C1Z_LincolnPrep'!AS74+'5C1R_Iberville'!AS74+'5C1N_Delta'!AS74+'5C1S_LCColPrep'!AS74+'5C1T_Northeast'!AS74+'5C1U_AcadianaRen'!AS74+'5C1I_LAKey'!AS74+'5C1V_LafRen'!AS74+'5C1O_Impact'!AS74+'5C2_LAVCA'!AT74+'5C1H_Southwest'!AS74+'5C1G_JSClark'!AS74+'5C1Y_GEOPrep'!AS74+'5C1AI_Harmony'!AS74+'5C1AJ_Athlos'!AS74+'5C1AG_Collegiate'!AS74+'5C1M_GEOMidCity'!AS74+'5C1AK_NxtGen'!AS74+'5C1AL_RedRiver'!AS74+'5C1AM_Williams'!AS74+'5C1AN_StLandry'!AS74</f>
        <v>353573</v>
      </c>
      <c r="AU74" s="802">
        <f>AA74+AQ74</f>
        <v>158312</v>
      </c>
      <c r="AV74" s="803">
        <f>AD74+AT74</f>
        <v>353573</v>
      </c>
      <c r="AW74" s="806">
        <f>'5C1B_DArbonne'!AV74+'5C1A_Madison'!AV74+'5C1C_IntlHigh'!AV74+'5C3_UnvView'!AW74+'5C1F_LCCharter'!AV74+'5C1E_LFNO'!AV74+'5C1D_NOMMA'!AV74+'5C1AE_NobleMinds'!AV74+'5C1J_JCFAEast'!AV74+'5C1Q_Advantage'!AV74+'5C1AF_JCFA-Laf'!AV74+'5C1W_Willow'!AV74+'5C1Z_LincolnPrep'!AV74+'5C1R_Iberville'!AV74+'5C1N_Delta'!AV74+'5C1S_LCColPrep'!AV74+'5C1T_Northeast'!AV74+'5C1U_AcadianaRen'!AV74+'5C1I_LAKey'!AV74+'5C1V_LafRen'!AV74+'5C1O_Impact'!AV74+'5C2_LAVCA'!AW74+'5C1H_Southwest'!AV74+'5C1G_JSClark'!AV74+'5C1Y_GEOPrep'!AV74+'5C1AI_Harmony'!AV74+'5C1AJ_Athlos'!AV74+'5C1AG_Collegiate'!AV74+'5C1M_GEOMidCity'!AV74+'5C1AK_NxtGen'!AV74+'5C1AL_RedRiver'!AV74+'5C1AM_Williams'!AV74+'5C1AN_StLandry'!AV74</f>
        <v>6477</v>
      </c>
      <c r="AX74" s="806"/>
      <c r="AY74" s="806">
        <f t="shared" si="5"/>
        <v>6477</v>
      </c>
    </row>
    <row r="75" spans="1:51" ht="16.149999999999999" customHeight="1" x14ac:dyDescent="0.2">
      <c r="A75" s="421">
        <v>69</v>
      </c>
      <c r="B75" s="214" t="s">
        <v>91</v>
      </c>
      <c r="C75" s="215">
        <f>'5C1B_DArbonne'!C75+'5C1A_Madison'!C75+'5C1C_IntlHigh'!C75+'5C3_UnvView'!C75+'5C1F_LCCharter'!C75+'5C1E_LFNO'!C75+'5C1D_NOMMA'!C75+'5C1AE_NobleMinds'!C75+'5C1J_JCFAEast'!C75+'5C1Q_Advantage'!C75+'5C1AF_JCFA-Laf'!C75+'5C1W_Willow'!C75+'5C1Z_LincolnPrep'!C75+'5C1R_Iberville'!C75+'5C1N_Delta'!C75+'5C1S_LCColPrep'!C75+'5C1T_Northeast'!C75+'5C1U_AcadianaRen'!C75+'5C1I_LAKey'!C75+'5C1V_LafRen'!C75+'5C1O_Impact'!C75+'5C2_LAVCA'!C75+'5C1H_Southwest'!C75+'5C1G_JSClark'!C75+'5C1Y_GEOPrep'!C75+'5C1AI_Harmony'!C75+'5C1AJ_Athlos'!C75+'5C1AG_Collegiate'!C75+'5C1M_GEOMidCity'!C75+'5C1AK_NxtGen'!C75+'5C1AL_RedRiver'!C75+'5C1AM_Williams'!C75+'5C1AN_StLandry'!C75</f>
        <v>0</v>
      </c>
      <c r="D75" s="216">
        <f>'9_Per Pupil Summary'!H74</f>
        <v>5437.4215858242469</v>
      </c>
      <c r="E75" s="217">
        <f>'5C1B_DArbonne'!E75+'5C1A_Madison'!E75+'5C1C_IntlHigh'!E75+'5C3_UnvView'!E75+'5C1F_LCCharter'!E75+'5C1E_LFNO'!E75+'5C1D_NOMMA'!E75+'5C1AE_NobleMinds'!E75+'5C1J_JCFAEast'!E75+'5C1Q_Advantage'!E75+'5C1AF_JCFA-Laf'!E75+'5C1W_Willow'!E75+'5C1Z_LincolnPrep'!E75+'5C1R_Iberville'!E75+'5C1N_Delta'!E75+'5C1S_LCColPrep'!E75+'5C1T_Northeast'!E75+'5C1U_AcadianaRen'!E75+'5C1I_LAKey'!E75+'5C1V_LafRen'!E75+'5C1O_Impact'!E75+'5C2_LAVCA'!E75+'5C1H_Southwest'!E75+'5C1G_JSClark'!E75+'5C1Y_GEOPrep'!E75+'5C1AI_Harmony'!E75+'5C1AJ_Athlos'!E75+'5C1AG_Collegiate'!E75+'5C1M_GEOMidCity'!E75+'5C1AK_NxtGen'!E75+'5C1AL_RedRiver'!E75+'5C1AM_Williams'!E75+'5C1AN_StLandry'!E75</f>
        <v>0</v>
      </c>
      <c r="F75" s="218">
        <f>'5C1B_DArbonne'!F75+'5C1A_Madison'!F75+'5C1C_IntlHigh'!F75+'5C3_UnvView'!F75+'5C1F_LCCharter'!F75+'5C1E_LFNO'!F75+'5C1D_NOMMA'!F75+'5C1AE_NobleMinds'!F75+'5C1J_JCFAEast'!F75+'5C1Q_Advantage'!F75+'5C1AF_JCFA-Laf'!F75+'5C1W_Willow'!F75+'5C1Z_LincolnPrep'!F75+'5C1R_Iberville'!F75+'5C1N_Delta'!F75+'5C1S_LCColPrep'!F75+'5C1T_Northeast'!F75+'5C1U_AcadianaRen'!F75+'5C1I_LAKey'!F75+'5C1V_LafRen'!F75+'5C1O_Impact'!F75+'5C2_LAVCA'!F75+'5C1H_Southwest'!F75+'5C1G_JSClark'!F75+'5C1Y_GEOPrep'!F75+'5C1AI_Harmony'!F75+'5C1AJ_Athlos'!F75+'5C1AG_Collegiate'!F75+'5C1M_GEOMidCity'!F75+'5C1AK_NxtGen'!F75+'5C1AL_RedRiver'!F75+'5C1AM_Williams'!F75+'5C1AN_StLandry'!F75</f>
        <v>0</v>
      </c>
      <c r="G75" s="216">
        <f>'9_Per Pupil Summary'!I74</f>
        <v>716.84673123427547</v>
      </c>
      <c r="H75" s="217">
        <f>'5C1B_DArbonne'!H75+'5C1A_Madison'!H75+'5C1C_IntlHigh'!H75+'5C3_UnvView'!H75+'5C1F_LCCharter'!H75+'5C1E_LFNO'!H75+'5C1D_NOMMA'!H75+'5C1AE_NobleMinds'!H75+'5C1J_JCFAEast'!H75+'5C1Q_Advantage'!H75+'5C1AF_JCFA-Laf'!H75+'5C1W_Willow'!H75+'5C1Z_LincolnPrep'!H75+'5C1R_Iberville'!H75+'5C1N_Delta'!H75+'5C1S_LCColPrep'!H75+'5C1T_Northeast'!H75+'5C1U_AcadianaRen'!H75+'5C1I_LAKey'!H75+'5C1V_LafRen'!H75+'5C1O_Impact'!H75+'5C2_LAVCA'!H75+'5C1H_Southwest'!H75+'5C1G_JSClark'!H75+'5C1Y_GEOPrep'!H75+'5C1AI_Harmony'!H75+'5C1AJ_Athlos'!H75+'5C1AG_Collegiate'!H75+'5C1M_GEOMidCity'!H75+'5C1AK_NxtGen'!H75+'5C1AL_RedRiver'!H75+'5C1AM_Williams'!H75+'5C1AN_StLandry'!H75</f>
        <v>0</v>
      </c>
      <c r="I75" s="218">
        <f>'5C1B_DArbonne'!I75+'5C1A_Madison'!I75+'5C1C_IntlHigh'!I75+'5C3_UnvView'!I75+'5C1F_LCCharter'!I75+'5C1E_LFNO'!I75+'5C1D_NOMMA'!I75+'5C1AE_NobleMinds'!I75+'5C1J_JCFAEast'!I75+'5C1Q_Advantage'!I75+'5C1AF_JCFA-Laf'!I75+'5C1W_Willow'!I75+'5C1Z_LincolnPrep'!I75+'5C1R_Iberville'!I75+'5C1N_Delta'!I75+'5C1S_LCColPrep'!I75+'5C1T_Northeast'!I75+'5C1U_AcadianaRen'!I75+'5C1I_LAKey'!I75+'5C1V_LafRen'!I75+'5C1O_Impact'!I75+'5C2_LAVCA'!I75+'5C1H_Southwest'!I75+'5C1G_JSClark'!I75+'5C1Y_GEOPrep'!I75+'5C1AI_Harmony'!I75+'5C1AJ_Athlos'!I75+'5C1AG_Collegiate'!I75+'5C1M_GEOMidCity'!I75+'5C1AK_NxtGen'!I75+'5C1AL_RedRiver'!I75+'5C1AM_Williams'!I75+'5C1AN_StLandry'!I75</f>
        <v>0</v>
      </c>
      <c r="J75" s="216">
        <f>'9_Per Pupil Summary'!J74</f>
        <v>195.50365397298421</v>
      </c>
      <c r="K75" s="217">
        <f>'5C1B_DArbonne'!K75+'5C1A_Madison'!K75+'5C1C_IntlHigh'!K75+'5C3_UnvView'!K75+'5C1F_LCCharter'!K75+'5C1E_LFNO'!K75+'5C1D_NOMMA'!K75+'5C1AE_NobleMinds'!K75+'5C1J_JCFAEast'!K75+'5C1Q_Advantage'!K75+'5C1AF_JCFA-Laf'!K75+'5C1W_Willow'!K75+'5C1Z_LincolnPrep'!K75+'5C1R_Iberville'!K75+'5C1N_Delta'!K75+'5C1S_LCColPrep'!K75+'5C1T_Northeast'!K75+'5C1U_AcadianaRen'!K75+'5C1I_LAKey'!K75+'5C1V_LafRen'!K75+'5C1O_Impact'!K75+'5C2_LAVCA'!K75+'5C1H_Southwest'!K75+'5C1G_JSClark'!K75+'5C1Y_GEOPrep'!K75+'5C1AI_Harmony'!K75+'5C1AJ_Athlos'!K75+'5C1AG_Collegiate'!K75+'5C1M_GEOMidCity'!K75+'5C1AK_NxtGen'!K75+'5C1AL_RedRiver'!K75+'5C1AM_Williams'!K75+'5C1AN_StLandry'!K75</f>
        <v>0</v>
      </c>
      <c r="L75" s="218">
        <f>'5C1B_DArbonne'!L75+'5C1A_Madison'!L75+'5C1C_IntlHigh'!L75+'5C3_UnvView'!L75+'5C1F_LCCharter'!L75+'5C1E_LFNO'!L75+'5C1D_NOMMA'!L75+'5C1AE_NobleMinds'!L75+'5C1J_JCFAEast'!L75+'5C1Q_Advantage'!L75+'5C1AF_JCFA-Laf'!L75+'5C1W_Willow'!L75+'5C1Z_LincolnPrep'!L75+'5C1R_Iberville'!L75+'5C1N_Delta'!L75+'5C1S_LCColPrep'!L75+'5C1T_Northeast'!L75+'5C1U_AcadianaRen'!L75+'5C1I_LAKey'!L75+'5C1V_LafRen'!L75+'5C1O_Impact'!L75+'5C2_LAVCA'!L75+'5C1H_Southwest'!L75+'5C1G_JSClark'!L75+'5C1Y_GEOPrep'!L75+'5C1AI_Harmony'!L75+'5C1AJ_Athlos'!L75+'5C1AG_Collegiate'!L75+'5C1M_GEOMidCity'!L75+'5C1AK_NxtGen'!L75+'5C1AL_RedRiver'!L75+'5C1AM_Williams'!L75+'5C1AN_StLandry'!L75</f>
        <v>0</v>
      </c>
      <c r="M75" s="216">
        <f>'9_Per Pupil Summary'!K74</f>
        <v>4887.5913493246053</v>
      </c>
      <c r="N75" s="217">
        <f>'5C1B_DArbonne'!N75+'5C1A_Madison'!N75+'5C1C_IntlHigh'!N75+'5C3_UnvView'!N75+'5C1F_LCCharter'!N75+'5C1E_LFNO'!N75+'5C1D_NOMMA'!N75+'5C1AE_NobleMinds'!N75+'5C1J_JCFAEast'!N75+'5C1Q_Advantage'!N75+'5C1AF_JCFA-Laf'!N75+'5C1W_Willow'!N75+'5C1Z_LincolnPrep'!N75+'5C1R_Iberville'!N75+'5C1N_Delta'!N75+'5C1S_LCColPrep'!N75+'5C1T_Northeast'!N75+'5C1U_AcadianaRen'!N75+'5C1I_LAKey'!N75+'5C1V_LafRen'!N75+'5C1O_Impact'!N75+'5C2_LAVCA'!N75+'5C1H_Southwest'!N75+'5C1G_JSClark'!N75+'5C1Y_GEOPrep'!N75+'5C1AI_Harmony'!N75+'5C1AJ_Athlos'!N75+'5C1AG_Collegiate'!N75+'5C1M_GEOMidCity'!N75+'5C1AK_NxtGen'!N75+'5C1AL_RedRiver'!N75+'5C1AM_Williams'!N75+'5C1AN_StLandry'!N75</f>
        <v>0</v>
      </c>
      <c r="O75" s="218">
        <f>'5C1B_DArbonne'!O75+'5C1A_Madison'!O75+'5C1C_IntlHigh'!O75+'5C3_UnvView'!O75+'5C1F_LCCharter'!O75+'5C1E_LFNO'!O75+'5C1D_NOMMA'!O75+'5C1AE_NobleMinds'!O75+'5C1J_JCFAEast'!O75+'5C1Q_Advantage'!O75+'5C1AF_JCFA-Laf'!O75+'5C1W_Willow'!O75+'5C1Z_LincolnPrep'!O75+'5C1R_Iberville'!O75+'5C1N_Delta'!O75+'5C1S_LCColPrep'!O75+'5C1T_Northeast'!O75+'5C1U_AcadianaRen'!O75+'5C1I_LAKey'!O75+'5C1V_LafRen'!O75+'5C1O_Impact'!O75+'5C2_LAVCA'!O75+'5C1H_Southwest'!O75+'5C1G_JSClark'!O75+'5C1Y_GEOPrep'!O75+'5C1AI_Harmony'!O75+'5C1AJ_Athlos'!O75+'5C1AG_Collegiate'!O75+'5C1M_GEOMidCity'!O75+'5C1AK_NxtGen'!O75+'5C1AL_RedRiver'!O75+'5C1AM_Williams'!O75+'5C1AN_StLandry'!O75</f>
        <v>0</v>
      </c>
      <c r="P75" s="216">
        <f>'9_Per Pupil Summary'!L74</f>
        <v>1955.0365397298419</v>
      </c>
      <c r="Q75" s="217">
        <f>'5C1B_DArbonne'!Q75+'5C1A_Madison'!Q75+'5C1C_IntlHigh'!Q75+'5C3_UnvView'!Q75+'5C1F_LCCharter'!Q75+'5C1E_LFNO'!Q75+'5C1D_NOMMA'!Q75+'5C1AE_NobleMinds'!Q75+'5C1J_JCFAEast'!Q75+'5C1Q_Advantage'!Q75+'5C1AF_JCFA-Laf'!Q75+'5C1W_Willow'!Q75+'5C1Z_LincolnPrep'!Q75+'5C1R_Iberville'!Q75+'5C1N_Delta'!Q75+'5C1S_LCColPrep'!Q75+'5C1T_Northeast'!Q75+'5C1U_AcadianaRen'!Q75+'5C1I_LAKey'!Q75+'5C1V_LafRen'!Q75+'5C1O_Impact'!Q75+'5C2_LAVCA'!Q75+'5C1H_Southwest'!Q75+'5C1G_JSClark'!Q75+'5C1Y_GEOPrep'!Q75+'5C1AI_Harmony'!Q75+'5C1AJ_Athlos'!Q75+'5C1AG_Collegiate'!Q75+'5C1M_GEOMidCity'!Q75+'5C1AK_NxtGen'!Q75+'5C1AL_RedRiver'!Q75+'5C1AM_Williams'!Q75+'5C1AN_StLandry'!Q75</f>
        <v>0</v>
      </c>
      <c r="R75" s="219">
        <f>'5C1B_DArbonne'!R75+'5C1A_Madison'!R75+'5C1C_IntlHigh'!R75+'5C3_UnvView'!R75+'5C1F_LCCharter'!R75+'5C1E_LFNO'!R75+'5C1D_NOMMA'!R75+'5C1AE_NobleMinds'!R75+'5C1J_JCFAEast'!R75+'5C1Q_Advantage'!R75+'5C1AF_JCFA-Laf'!R75+'5C1W_Willow'!R75+'5C1Z_LincolnPrep'!R75+'5C1R_Iberville'!R75+'5C1N_Delta'!R75+'5C1S_LCColPrep'!R75+'5C1T_Northeast'!R75+'5C1U_AcadianaRen'!R75+'5C1I_LAKey'!R75+'5C1V_LafRen'!R75+'5C1O_Impact'!R75+'5C2_LAVCA'!R75+'5C1H_Southwest'!R75+'5C1G_JSClark'!R75+'5C1Y_GEOPrep'!R75+'5C1AI_Harmony'!R75+'5C1AJ_Athlos'!R75+'5C1AG_Collegiate'!R75+'5C1M_GEOMidCity'!R75+'5C1AK_NxtGen'!R75+'5C1AL_RedRiver'!R75+'5C1AM_Williams'!R75+'5C1AN_StLandry'!R75</f>
        <v>380252</v>
      </c>
      <c r="S75" s="884">
        <f>'5C3_UnvView'!S75+'5C2_LAVCA'!S75</f>
        <v>15804</v>
      </c>
      <c r="T75" s="216">
        <f>'5C1B_DArbonne'!S75+'5C1A_Madison'!S75+'5C1C_IntlHigh'!S75+'5C3_UnvView'!T75+'5C1F_LCCharter'!S75+'5C1E_LFNO'!S75+'5C1D_NOMMA'!S75+'5C1AE_NobleMinds'!S75+'5C1J_JCFAEast'!S75+'5C1Q_Advantage'!S75+'5C1AF_JCFA-Laf'!S75+'5C1W_Willow'!S75+'5C1Z_LincolnPrep'!S75+'5C1R_Iberville'!S75+'5C1N_Delta'!S75+'5C1S_LCColPrep'!S75+'5C1T_Northeast'!S75+'5C1U_AcadianaRen'!S75+'5C1I_LAKey'!S75+'5C1V_LafRen'!S75+'5C1O_Impact'!S75+'5C2_LAVCA'!T75+'5C1H_Southwest'!S75+'5C1G_JSClark'!S75+'5C1Y_GEOPrep'!S75+'5C1AI_Harmony'!S75+'5C1AJ_Athlos'!S75+'5C1AG_Collegiate'!S75+'5C1M_GEOMidCity'!S75+'5C1AK_NxtGen'!S75+'5C1AL_RedRiver'!S75+'5C1AM_Williams'!S75+'5C1AN_StLandry'!S75</f>
        <v>92394</v>
      </c>
      <c r="U75" s="216">
        <f>'5C1B_DArbonne'!T75+'5C1A_Madison'!T75+'5C1C_IntlHigh'!T75+'5C3_UnvView'!U75+'5C1F_LCCharter'!T75+'5C1E_LFNO'!T75+'5C1D_NOMMA'!T75+'5C1AE_NobleMinds'!T75+'5C1J_JCFAEast'!T75+'5C1Q_Advantage'!T75+'5C1AF_JCFA-Laf'!T75+'5C1W_Willow'!T75+'5C1Z_LincolnPrep'!T75+'5C1R_Iberville'!T75+'5C1N_Delta'!T75+'5C1S_LCColPrep'!T75+'5C1T_Northeast'!T75+'5C1U_AcadianaRen'!T75+'5C1I_LAKey'!T75+'5C1V_LafRen'!T75+'5C1O_Impact'!T75+'5C2_LAVCA'!U75+'5C1H_Southwest'!T75+'5C1G_JSClark'!T75+'5C1Y_GEOPrep'!T75+'5C1AI_Harmony'!T75+'5C1AJ_Athlos'!T75+'5C1AG_Collegiate'!T75+'5C1M_GEOMidCity'!T75+'5C1AK_NxtGen'!T75+'5C1AL_RedRiver'!T75+'5C1AM_Williams'!T75+'5C1AN_StLandry'!T75</f>
        <v>0</v>
      </c>
      <c r="V75" s="220">
        <f>'5C1B_DArbonne'!U75+'5C1A_Madison'!U75+'5C1C_IntlHigh'!U75+'5C3_UnvView'!V75+'5C1F_LCCharter'!U75+'5C1E_LFNO'!U75+'5C1D_NOMMA'!U75+'5C1AE_NobleMinds'!U75+'5C1J_JCFAEast'!U75+'5C1Q_Advantage'!U75+'5C1AF_JCFA-Laf'!U75+'5C1W_Willow'!U75+'5C1Z_LincolnPrep'!U75+'5C1R_Iberville'!U75+'5C1N_Delta'!U75+'5C1S_LCColPrep'!U75+'5C1T_Northeast'!U75+'5C1U_AcadianaRen'!U75+'5C1I_LAKey'!U75+'5C1V_LafRen'!U75+'5C1O_Impact'!U75+'5C2_LAVCA'!V75+'5C1H_Southwest'!U75+'5C1G_JSClark'!U75+'5C1Y_GEOPrep'!U75+'5C1AI_Harmony'!U75+'5C1AJ_Athlos'!U75+'5C1AG_Collegiate'!U75+'5C1M_GEOMidCity'!U75+'5C1AK_NxtGen'!U75+'5C1AL_RedRiver'!U75+'5C1AM_Williams'!U75+'5C1AN_StLandry'!U75</f>
        <v>0</v>
      </c>
      <c r="W75" s="219">
        <f>'5C1B_DArbonne'!V75+'5C1A_Madison'!V75+'5C1C_IntlHigh'!V75+'5C3_UnvView'!W75+'5C1F_LCCharter'!V75+'5C1E_LFNO'!V75+'5C1D_NOMMA'!V75+'5C1AE_NobleMinds'!V75+'5C1J_JCFAEast'!V75+'5C1Q_Advantage'!V75+'5C1AF_JCFA-Laf'!V75+'5C1W_Willow'!V75+'5C1Z_LincolnPrep'!V75+'5C1R_Iberville'!V75+'5C1N_Delta'!V75+'5C1S_LCColPrep'!V75+'5C1T_Northeast'!V75+'5C1U_AcadianaRen'!V75+'5C1I_LAKey'!V75+'5C1V_LafRen'!V75+'5C1O_Impact'!V75+'5C2_LAVCA'!W75+'5C1H_Southwest'!V75+'5C1G_JSClark'!V75+'5C1Y_GEOPrep'!V75+'5C1AI_Harmony'!V75+'5C1AJ_Athlos'!V75+'5C1AG_Collegiate'!V75+'5C1M_GEOMidCity'!V75+'5C1AK_NxtGen'!V75+'5C1AL_RedRiver'!V75+'5C1AM_Williams'!V75+'5C1AN_StLandry'!V75</f>
        <v>0</v>
      </c>
      <c r="X75" s="217">
        <f>'5C1B_DArbonne'!W75+'5C1A_Madison'!W75+'5C1C_IntlHigh'!W75+'5C3_UnvView'!X75+'5C1F_LCCharter'!W75+'5C1E_LFNO'!W75+'5C1D_NOMMA'!W75+'5C1AE_NobleMinds'!W75+'5C1J_JCFAEast'!W75+'5C1Q_Advantage'!W75+'5C1AF_JCFA-Laf'!W75+'5C1W_Willow'!W75+'5C1Z_LincolnPrep'!W75+'5C1R_Iberville'!W75+'5C1N_Delta'!W75+'5C1S_LCColPrep'!W75+'5C1T_Northeast'!W75+'5C1U_AcadianaRen'!W75+'5C1I_LAKey'!W75+'5C1V_LafRen'!W75+'5C1O_Impact'!W75+'5C2_LAVCA'!X75+'5C1H_Southwest'!W75+'5C1G_JSClark'!W75+'5C1Y_GEOPrep'!W75+'5C1AI_Harmony'!W75+'5C1AJ_Athlos'!W75+'5C1AG_Collegiate'!W75+'5C1M_GEOMidCity'!W75+'5C1AK_NxtGen'!W75+'5C1AL_RedRiver'!W75+'5C1AM_Williams'!W75+'5C1AN_StLandry'!W75</f>
        <v>0</v>
      </c>
      <c r="Y75" s="219">
        <f>'5C1B_DArbonne'!X75+'5C1A_Madison'!X75+'5C1C_IntlHigh'!X75+'5C3_UnvView'!Y75+'5C1F_LCCharter'!X75+'5C1E_LFNO'!X75+'5C1D_NOMMA'!X75+'5C1AE_NobleMinds'!X75+'5C1J_JCFAEast'!X75+'5C1Q_Advantage'!X75+'5C1AF_JCFA-Laf'!X75+'5C1W_Willow'!X75+'5C1Z_LincolnPrep'!X75+'5C1R_Iberville'!X75+'5C1N_Delta'!X75+'5C1S_LCColPrep'!X75+'5C1T_Northeast'!X75+'5C1U_AcadianaRen'!X75+'5C1I_LAKey'!X75+'5C1V_LafRen'!X75+'5C1O_Impact'!X75+'5C2_LAVCA'!Y75+'5C1H_Southwest'!X75+'5C1G_JSClark'!X75+'5C1Y_GEOPrep'!X75+'5C1AI_Harmony'!X75+'5C1AJ_Athlos'!X75+'5C1AG_Collegiate'!X75+'5C1M_GEOMidCity'!X75+'5C1AK_NxtGen'!X75+'5C1AL_RedRiver'!X75+'5C1AM_Williams'!X75+'5C1AN_StLandry'!X75</f>
        <v>0</v>
      </c>
      <c r="Z75" s="216">
        <f>'5C1B_DArbonne'!Y75+'5C1A_Madison'!Y75+'5C1C_IntlHigh'!Y75+'5C3_UnvView'!Z75+'5C1F_LCCharter'!Y75+'5C1E_LFNO'!Y75+'5C1D_NOMMA'!Y75+'5C1AE_NobleMinds'!Y75+'5C1J_JCFAEast'!Y75+'5C1Q_Advantage'!Y75+'5C1AF_JCFA-Laf'!Y75+'5C1W_Willow'!Y75+'5C1Z_LincolnPrep'!Y75+'5C1R_Iberville'!Y75+'5C1N_Delta'!Y75+'5C1S_LCColPrep'!Y75+'5C1T_Northeast'!Y75+'5C1U_AcadianaRen'!Y75+'5C1I_LAKey'!Y75+'5C1V_LafRen'!Y75+'5C1O_Impact'!Y75+'5C2_LAVCA'!Z75+'5C1H_Southwest'!Y75+'5C1G_JSClark'!Y75+'5C1Y_GEOPrep'!Y75+'5C1AI_Harmony'!Y75+'5C1AJ_Athlos'!Y75+'5C1AG_Collegiate'!Y75+'5C1M_GEOMidCity'!Y75+'5C1AK_NxtGen'!Y75+'5C1AL_RedRiver'!Y75+'5C1AM_Williams'!Y75+'5C1AN_StLandry'!Y75</f>
        <v>0</v>
      </c>
      <c r="AA75" s="219">
        <f>'5C1B_DArbonne'!Z75+'5C1A_Madison'!Z75+'5C1C_IntlHigh'!Z75+'5C3_UnvView'!AA75+'5C1F_LCCharter'!Z75+'5C1E_LFNO'!Z75+'5C1D_NOMMA'!Z75+'5C1AE_NobleMinds'!Z75+'5C1J_JCFAEast'!Z75+'5C1Q_Advantage'!Z75+'5C1AF_JCFA-Laf'!Z75+'5C1W_Willow'!Z75+'5C1Z_LincolnPrep'!Z75+'5C1R_Iberville'!Z75+'5C1N_Delta'!Z75+'5C1S_LCColPrep'!Z75+'5C1T_Northeast'!Z75+'5C1U_AcadianaRen'!Z75+'5C1I_LAKey'!Z75+'5C1V_LafRen'!Z75+'5C1O_Impact'!Z75+'5C2_LAVCA'!AA75+'5C1H_Southwest'!Z75+'5C1G_JSClark'!Z75+'5C1Y_GEOPrep'!Z75+'5C1AI_Harmony'!Z75+'5C1AJ_Athlos'!Z75+'5C1AG_Collegiate'!Z75+'5C1M_GEOMidCity'!Z75+'5C1AK_NxtGen'!Z75+'5C1AL_RedRiver'!Z75+'5C1AM_Williams'!Z75+'5C1AN_StLandry'!Z75</f>
        <v>0</v>
      </c>
      <c r="AB75" s="216">
        <f>'5C1B_DArbonne'!AA75+'5C1A_Madison'!AA75+'5C1C_IntlHigh'!AA75+'5C3_UnvView'!AB75+'5C1F_LCCharter'!AA75+'5C1E_LFNO'!AA75+'5C1D_NOMMA'!AA75+'5C1AE_NobleMinds'!AA75+'5C1J_JCFAEast'!AA75+'5C1Q_Advantage'!AA75+'5C1AF_JCFA-Laf'!AA75+'5C1W_Willow'!AA75+'5C1Z_LincolnPrep'!AA75+'5C1R_Iberville'!AA75+'5C1N_Delta'!AA75+'5C1S_LCColPrep'!AA75+'5C1T_Northeast'!AA75+'5C1U_AcadianaRen'!AA75+'5C1I_LAKey'!AA75+'5C1V_LafRen'!AA75+'5C1O_Impact'!AA75+'5C2_LAVCA'!AB75+'5C1H_Southwest'!AA75+'5C1G_JSClark'!AA75+'5C1Y_GEOPrep'!AA75+'5C1AI_Harmony'!AA75+'5C1AJ_Athlos'!AA75+'5C1AG_Collegiate'!AA75+'5C1M_GEOMidCity'!AA75+'5C1AK_NxtGen'!AA75+'5C1AL_RedRiver'!AA75+'5C1AM_Williams'!AA75+'5C1AN_StLandry'!AA75</f>
        <v>0</v>
      </c>
      <c r="AC75" s="216">
        <f>'5C1B_DArbonne'!AB75+'5C1A_Madison'!AB75+'5C1C_IntlHigh'!AB75+'5C3_UnvView'!AC75+'5C1F_LCCharter'!AB75+'5C1E_LFNO'!AB75+'5C1D_NOMMA'!AB75+'5C1AE_NobleMinds'!AB75+'5C1J_JCFAEast'!AB75+'5C1Q_Advantage'!AB75+'5C1AF_JCFA-Laf'!AB75+'5C1W_Willow'!AB75+'5C1Z_LincolnPrep'!AB75+'5C1R_Iberville'!AB75+'5C1N_Delta'!AB75+'5C1S_LCColPrep'!AB75+'5C1T_Northeast'!AB75+'5C1U_AcadianaRen'!AB75+'5C1I_LAKey'!AB75+'5C1V_LafRen'!AB75+'5C1O_Impact'!AB75+'5C2_LAVCA'!AC75+'5C1H_Southwest'!AB75+'5C1G_JSClark'!AB75+'5C1Y_GEOPrep'!AB75+'5C1AI_Harmony'!AB75+'5C1AJ_Athlos'!AB75+'5C1AG_Collegiate'!AB75+'5C1M_GEOMidCity'!AB75+'5C1AK_NxtGen'!AB75+'5C1AL_RedRiver'!AB75+'5C1AM_Williams'!AB75+'5C1AN_StLandry'!AB75</f>
        <v>0</v>
      </c>
      <c r="AD75" s="219">
        <f>'5C1B_DArbonne'!AC75+'5C1A_Madison'!AC75+'5C1C_IntlHigh'!AC75+'5C3_UnvView'!AD75+'5C1F_LCCharter'!AC75+'5C1E_LFNO'!AC75+'5C1D_NOMMA'!AC75+'5C1AE_NobleMinds'!AC75+'5C1J_JCFAEast'!AC75+'5C1Q_Advantage'!AC75+'5C1AF_JCFA-Laf'!AC75+'5C1W_Willow'!AC75+'5C1Z_LincolnPrep'!AC75+'5C1R_Iberville'!AC75+'5C1N_Delta'!AC75+'5C1S_LCColPrep'!AC75+'5C1T_Northeast'!AC75+'5C1U_AcadianaRen'!AC75+'5C1I_LAKey'!AC75+'5C1V_LafRen'!AC75+'5C1O_Impact'!AC75+'5C2_LAVCA'!AD75+'5C1H_Southwest'!AC75+'5C1G_JSClark'!AC75+'5C1Y_GEOPrep'!AC75+'5C1AI_Harmony'!AC75+'5C1AJ_Athlos'!AC75+'5C1AG_Collegiate'!AC75+'5C1M_GEOMidCity'!AC75+'5C1AK_NxtGen'!AC75+'5C1AL_RedRiver'!AC75+'5C1AM_Williams'!AC75+'5C1AN_StLandry'!AC75</f>
        <v>0</v>
      </c>
      <c r="AE75" s="222">
        <f>'5C1B_DArbonne'!AD75+'5C1A_Madison'!AD75+'5C1C_IntlHigh'!AD75+'5C3_UnvView'!AE75+'5C1F_LCCharter'!AD75+'5C1E_LFNO'!AD75+'5C1D_NOMMA'!AD75+'5C1AE_NobleMinds'!AD75+'5C1J_JCFAEast'!AD75+'5C1Q_Advantage'!AD75+'5C1AF_JCFA-Laf'!AD75+'5C1W_Willow'!AD75+'5C1Z_LincolnPrep'!AD75+'5C1R_Iberville'!AD75+'5C1N_Delta'!AD75+'5C1S_LCColPrep'!AD75+'5C1T_Northeast'!AD75+'5C1U_AcadianaRen'!AD75+'5C1I_LAKey'!AD75+'5C1V_LafRen'!AD75+'5C1O_Impact'!AD75+'5C2_LAVCA'!AE75+'5C1H_Southwest'!AD75+'5C1G_JSClark'!AD75+'5C1Y_GEOPrep'!AD75+'5C1AI_Harmony'!AD75+'5C1AJ_Athlos'!AD75+'5C1AG_Collegiate'!AD75+'5C1M_GEOMidCity'!AD75+'5C1AK_NxtGen'!AD75+'5C1AL_RedRiver'!AD75+'5C1AM_Williams'!AD75+'5C1AN_StLandry'!AD75</f>
        <v>0</v>
      </c>
      <c r="AF75" s="223">
        <f>'9_Per Pupil Summary'!N74</f>
        <v>4594</v>
      </c>
      <c r="AG75" s="224">
        <f>'5C1B_DArbonne'!AF75+'5C1A_Madison'!AF75+'5C1C_IntlHigh'!AF75+'5C3_UnvView'!AG75+'5C1F_LCCharter'!AF75+'5C1E_LFNO'!AF75+'5C1D_NOMMA'!AF75+'5C1AE_NobleMinds'!AF75+'5C1J_JCFAEast'!AF75+'5C1Q_Advantage'!AF75+'5C1AF_JCFA-Laf'!AF75+'5C1W_Willow'!AF75+'5C1Z_LincolnPrep'!AF75+'5C1R_Iberville'!AF75+'5C1N_Delta'!AF75+'5C1S_LCColPrep'!AF75+'5C1T_Northeast'!AF75+'5C1U_AcadianaRen'!AF75+'5C1I_LAKey'!AF75+'5C1V_LafRen'!AF75+'5C1O_Impact'!AF75+'5C2_LAVCA'!AG75+'5C1H_Southwest'!AF75+'5C1G_JSClark'!AF75+'5C1Y_GEOPrep'!AF75+'5C1AI_Harmony'!AF75+'5C1AJ_Athlos'!AF75+'5C1AG_Collegiate'!AF75+'5C1M_GEOMidCity'!AF75+'5C1AK_NxtGen'!AF75+'5C1AL_RedRiver'!AF75+'5C1AM_Williams'!AF75+'5C1AN_StLandry'!AF75</f>
        <v>0</v>
      </c>
      <c r="AH75" s="215">
        <f>'5C1B_DArbonne'!AG75+'5C1A_Madison'!AG75+'5C1C_IntlHigh'!AG75+'5C3_UnvView'!AH75+'5C1F_LCCharter'!AG75+'5C1E_LFNO'!AG75+'5C1D_NOMMA'!AG75+'5C1AE_NobleMinds'!AG75+'5C1J_JCFAEast'!AG75+'5C1Q_Advantage'!AG75+'5C1AF_JCFA-Laf'!AG75+'5C1W_Willow'!AG75+'5C1Z_LincolnPrep'!AG75+'5C1R_Iberville'!AG75+'5C1N_Delta'!AG75+'5C1S_LCColPrep'!AG75+'5C1T_Northeast'!AG75+'5C1U_AcadianaRen'!AG75+'5C1I_LAKey'!AG75+'5C1V_LafRen'!AG75+'5C1O_Impact'!AG75+'5C2_LAVCA'!AH75+'5C1H_Southwest'!AG75+'5C1G_JSClark'!AG75+'5C1Y_GEOPrep'!AG75+'5C1AI_Harmony'!AG75+'5C1AJ_Athlos'!AG75+'5C1AG_Collegiate'!AG75+'5C1M_GEOMidCity'!AG75+'5C1AK_NxtGen'!AG75+'5C1AL_RedRiver'!AG75+'5C1AM_Williams'!AG75+'5C1AN_StLandry'!AG75</f>
        <v>0</v>
      </c>
      <c r="AI75" s="223">
        <f>'5C1B_DArbonne'!AH75+'5C1A_Madison'!AH75+'5C1C_IntlHigh'!AH75+'5C3_UnvView'!AI75+'5C1F_LCCharter'!AH75+'5C1E_LFNO'!AH75+'5C1D_NOMMA'!AH75+'5C1AE_NobleMinds'!AH75+'5C1J_JCFAEast'!AH75+'5C1Q_Advantage'!AH75+'5C1AF_JCFA-Laf'!AH75+'5C1W_Willow'!AH75+'5C1Z_LincolnPrep'!AH75+'5C1R_Iberville'!AH75+'5C1N_Delta'!AH75+'5C1S_LCColPrep'!AH75+'5C1T_Northeast'!AH75+'5C1U_AcadianaRen'!AH75+'5C1I_LAKey'!AH75+'5C1V_LafRen'!AH75+'5C1O_Impact'!AH75+'5C2_LAVCA'!AI75+'5C1H_Southwest'!AH75+'5C1G_JSClark'!AH75+'5C1Y_GEOPrep'!AH75+'5C1AI_Harmony'!AH75+'5C1AJ_Athlos'!AH75+'5C1AG_Collegiate'!AH75+'5C1M_GEOMidCity'!AH75+'5C1AK_NxtGen'!AH75+'5C1AL_RedRiver'!AH75+'5C1AM_Williams'!AH75+'5C1AN_StLandry'!AH75</f>
        <v>0</v>
      </c>
      <c r="AJ75" s="215">
        <f>'5C1B_DArbonne'!AI75+'5C1A_Madison'!AI75+'5C1C_IntlHigh'!AI75+'5C3_UnvView'!AJ75+'5C1F_LCCharter'!AI75+'5C1E_LFNO'!AI75+'5C1D_NOMMA'!AI75+'5C1AE_NobleMinds'!AI75+'5C1J_JCFAEast'!AI75+'5C1Q_Advantage'!AI75+'5C1AF_JCFA-Laf'!AI75+'5C1W_Willow'!AI75+'5C1Z_LincolnPrep'!AI75+'5C1R_Iberville'!AI75+'5C1N_Delta'!AI75+'5C1S_LCColPrep'!AI75+'5C1T_Northeast'!AI75+'5C1U_AcadianaRen'!AI75+'5C1I_LAKey'!AI75+'5C1V_LafRen'!AI75+'5C1O_Impact'!AI75+'5C2_LAVCA'!AJ75+'5C1H_Southwest'!AI75+'5C1G_JSClark'!AI75+'5C1Y_GEOPrep'!AI75+'5C1AI_Harmony'!AI75+'5C1AJ_Athlos'!AI75+'5C1AG_Collegiate'!AI75+'5C1M_GEOMidCity'!AI75+'5C1AK_NxtGen'!AI75+'5C1AL_RedRiver'!AI75+'5C1AM_Williams'!AI75+'5C1AN_StLandry'!AI75</f>
        <v>0</v>
      </c>
      <c r="AK75" s="225">
        <f>'5C1B_DArbonne'!AJ75+'5C1A_Madison'!AJ75+'5C1C_IntlHigh'!AJ75+'5C3_UnvView'!AK75+'5C1F_LCCharter'!AJ75+'5C1E_LFNO'!AJ75+'5C1D_NOMMA'!AJ75+'5C1AE_NobleMinds'!AJ75+'5C1J_JCFAEast'!AJ75+'5C1Q_Advantage'!AJ75+'5C1AF_JCFA-Laf'!AJ75+'5C1W_Willow'!AJ75+'5C1Z_LincolnPrep'!AJ75+'5C1R_Iberville'!AJ75+'5C1N_Delta'!AJ75+'5C1S_LCColPrep'!AJ75+'5C1T_Northeast'!AJ75+'5C1U_AcadianaRen'!AJ75+'5C1I_LAKey'!AJ75+'5C1V_LafRen'!AJ75+'5C1O_Impact'!AJ75+'5C2_LAVCA'!AK75+'5C1H_Southwest'!AJ75+'5C1G_JSClark'!AJ75+'5C1Y_GEOPrep'!AJ75+'5C1AI_Harmony'!AJ75+'5C1AJ_Athlos'!AJ75+'5C1AG_Collegiate'!AJ75+'5C1M_GEOMidCity'!AJ75+'5C1AK_NxtGen'!AJ75+'5C1AL_RedRiver'!AJ75+'5C1AM_Williams'!AJ75+'5C1AN_StLandry'!AJ75</f>
        <v>0</v>
      </c>
      <c r="AL75" s="226">
        <f>'5C1B_DArbonne'!AK75+'5C1A_Madison'!AK75+'5C1C_IntlHigh'!AK75+'5C3_UnvView'!AL75+'5C1F_LCCharter'!AK75+'5C1E_LFNO'!AK75+'5C1D_NOMMA'!AK75+'5C1AE_NobleMinds'!AK75+'5C1J_JCFAEast'!AK75+'5C1Q_Advantage'!AK75+'5C1AF_JCFA-Laf'!AK75+'5C1W_Willow'!AK75+'5C1Z_LincolnPrep'!AK75+'5C1R_Iberville'!AK75+'5C1N_Delta'!AK75+'5C1S_LCColPrep'!AK75+'5C1T_Northeast'!AK75+'5C1U_AcadianaRen'!AK75+'5C1I_LAKey'!AK75+'5C1V_LafRen'!AK75+'5C1O_Impact'!AK75+'5C2_LAVCA'!AL75+'5C1H_Southwest'!AK75+'5C1G_JSClark'!AK75+'5C1Y_GEOPrep'!AK75+'5C1AI_Harmony'!AK75+'5C1AJ_Athlos'!AK75+'5C1AG_Collegiate'!AK75+'5C1M_GEOMidCity'!AK75+'5C1AK_NxtGen'!AK75+'5C1AL_RedRiver'!AK75+'5C1AM_Williams'!AK75+'5C1AN_StLandry'!AK75</f>
        <v>0</v>
      </c>
      <c r="AM75" s="224">
        <f>'5C1B_DArbonne'!AL75+'5C1A_Madison'!AL75+'5C1C_IntlHigh'!AL75+'5C3_UnvView'!AM75+'5C1F_LCCharter'!AL75+'5C1E_LFNO'!AL75+'5C1D_NOMMA'!AL75+'5C1AE_NobleMinds'!AL75+'5C1J_JCFAEast'!AL75+'5C1Q_Advantage'!AL75+'5C1AF_JCFA-Laf'!AL75+'5C1W_Willow'!AL75+'5C1Z_LincolnPrep'!AL75+'5C1R_Iberville'!AL75+'5C1N_Delta'!AL75+'5C1S_LCColPrep'!AL75+'5C1T_Northeast'!AL75+'5C1U_AcadianaRen'!AL75+'5C1I_LAKey'!AL75+'5C1V_LafRen'!AL75+'5C1O_Impact'!AL75+'5C2_LAVCA'!AM75+'5C1H_Southwest'!AL75+'5C1G_JSClark'!AL75+'5C1Y_GEOPrep'!AL75+'5C1AI_Harmony'!AL75+'5C1AJ_Athlos'!AL75+'5C1AG_Collegiate'!AL75+'5C1M_GEOMidCity'!AL75+'5C1AK_NxtGen'!AL75+'5C1AL_RedRiver'!AL75+'5C1AM_Williams'!AL75+'5C1AN_StLandry'!AL75</f>
        <v>444010</v>
      </c>
      <c r="AN75" s="227">
        <f>'5C1B_DArbonne'!AM75+'5C1A_Madison'!AM75+'5C1C_IntlHigh'!AM75+'5C3_UnvView'!AN75+'5C1F_LCCharter'!AM75+'5C1E_LFNO'!AM75+'5C1D_NOMMA'!AM75+'5C1AE_NobleMinds'!AM75+'5C1J_JCFAEast'!AM75+'5C1Q_Advantage'!AM75+'5C1AF_JCFA-Laf'!AM75+'5C1W_Willow'!AM75+'5C1Z_LincolnPrep'!AM75+'5C1R_Iberville'!AM75+'5C1N_Delta'!AM75+'5C1S_LCColPrep'!AM75+'5C1T_Northeast'!AM75+'5C1U_AcadianaRen'!AM75+'5C1I_LAKey'!AM75+'5C1V_LafRen'!AM75+'5C1O_Impact'!AM75+'5C2_LAVCA'!AN75+'5C1H_Southwest'!AM75+'5C1G_JSClark'!AM75+'5C1Y_GEOPrep'!AM75+'5C1AI_Harmony'!AM75+'5C1AJ_Athlos'!AM75+'5C1AG_Collegiate'!AM75+'5C1M_GEOMidCity'!AM75+'5C1AK_NxtGen'!AM75+'5C1AL_RedRiver'!AM75+'5C1AM_Williams'!AM75+'5C1AN_StLandry'!AM75</f>
        <v>-398</v>
      </c>
      <c r="AO75" s="224">
        <f>'5C1B_DArbonne'!AN75+'5C1A_Madison'!AN75+'5C1C_IntlHigh'!AN75+'5C3_UnvView'!AO75+'5C1F_LCCharter'!AN75+'5C1E_LFNO'!AN75+'5C1D_NOMMA'!AN75+'5C1AE_NobleMinds'!AN75+'5C1J_JCFAEast'!AN75+'5C1Q_Advantage'!AN75+'5C1AF_JCFA-Laf'!AN75+'5C1W_Willow'!AN75+'5C1Z_LincolnPrep'!AN75+'5C1R_Iberville'!AN75+'5C1N_Delta'!AN75+'5C1S_LCColPrep'!AN75+'5C1T_Northeast'!AN75+'5C1U_AcadianaRen'!AN75+'5C1I_LAKey'!AN75+'5C1V_LafRen'!AN75+'5C1O_Impact'!AN75+'5C2_LAVCA'!AO75+'5C1H_Southwest'!AN75+'5C1G_JSClark'!AN75+'5C1Y_GEOPrep'!AN75+'5C1AI_Harmony'!AN75+'5C1AJ_Athlos'!AN75+'5C1AG_Collegiate'!AN75+'5C1M_GEOMidCity'!AN75+'5C1AK_NxtGen'!AN75+'5C1AL_RedRiver'!AN75+'5C1AM_Williams'!AN75+'5C1AN_StLandry'!AN75</f>
        <v>0</v>
      </c>
      <c r="AP75" s="225">
        <f>'5C1B_DArbonne'!AO75+'5C1A_Madison'!AO75+'5C1C_IntlHigh'!AO75+'5C3_UnvView'!AP75+'5C1F_LCCharter'!AO75+'5C1E_LFNO'!AO75+'5C1D_NOMMA'!AO75+'5C1AE_NobleMinds'!AO75+'5C1J_JCFAEast'!AO75+'5C1Q_Advantage'!AO75+'5C1AF_JCFA-Laf'!AO75+'5C1W_Willow'!AO75+'5C1Z_LincolnPrep'!AO75+'5C1R_Iberville'!AO75+'5C1N_Delta'!AO75+'5C1S_LCColPrep'!AO75+'5C1T_Northeast'!AO75+'5C1U_AcadianaRen'!AO75+'5C1I_LAKey'!AO75+'5C1V_LafRen'!AO75+'5C1O_Impact'!AO75+'5C2_LAVCA'!AP75+'5C1H_Southwest'!AO75+'5C1G_JSClark'!AO75+'5C1Y_GEOPrep'!AO75+'5C1AI_Harmony'!AO75+'5C1AJ_Athlos'!AO75+'5C1AG_Collegiate'!AO75+'5C1M_GEOMidCity'!AO75+'5C1AK_NxtGen'!AO75+'5C1AL_RedRiver'!AO75+'5C1AM_Williams'!AO75+'5C1AN_StLandry'!AO75</f>
        <v>1915</v>
      </c>
      <c r="AQ75" s="224">
        <f>'5C1B_DArbonne'!AP75+'5C1A_Madison'!AP75+'5C1C_IntlHigh'!AP75+'5C3_UnvView'!AQ75+'5C1F_LCCharter'!AP75+'5C1E_LFNO'!AP75+'5C1D_NOMMA'!AP75+'5C1AE_NobleMinds'!AP75+'5C1J_JCFAEast'!AP75+'5C1Q_Advantage'!AP75+'5C1AF_JCFA-Laf'!AP75+'5C1W_Willow'!AP75+'5C1Z_LincolnPrep'!AP75+'5C1R_Iberville'!AP75+'5C1N_Delta'!AP75+'5C1S_LCColPrep'!AP75+'5C1T_Northeast'!AP75+'5C1U_AcadianaRen'!AP75+'5C1I_LAKey'!AP75+'5C1V_LafRen'!AP75+'5C1O_Impact'!AP75+'5C2_LAVCA'!AQ75+'5C1H_Southwest'!AP75+'5C1G_JSClark'!AP75+'5C1Y_GEOPrep'!AP75+'5C1AI_Harmony'!AP75+'5C1AJ_Athlos'!AP75+'5C1AG_Collegiate'!AP75+'5C1M_GEOMidCity'!AP75+'5C1AK_NxtGen'!AP75+'5C1AL_RedRiver'!AP75+'5C1AM_Williams'!AP75+'5C1AN_StLandry'!AP75</f>
        <v>158784</v>
      </c>
      <c r="AR75" s="225">
        <f>'5C1B_DArbonne'!AQ75+'5C1A_Madison'!AQ75+'5C1C_IntlHigh'!AQ75+'5C3_UnvView'!AR75+'5C1F_LCCharter'!AQ75+'5C1E_LFNO'!AQ75+'5C1D_NOMMA'!AQ75+'5C1AE_NobleMinds'!AQ75+'5C1J_JCFAEast'!AQ75+'5C1Q_Advantage'!AQ75+'5C1AF_JCFA-Laf'!AQ75+'5C1W_Willow'!AQ75+'5C1Z_LincolnPrep'!AQ75+'5C1R_Iberville'!AQ75+'5C1N_Delta'!AQ75+'5C1S_LCColPrep'!AQ75+'5C1T_Northeast'!AQ75+'5C1U_AcadianaRen'!AQ75+'5C1I_LAKey'!AQ75+'5C1V_LafRen'!AQ75+'5C1O_Impact'!AQ75+'5C2_LAVCA'!AR75+'5C1H_Southwest'!AQ75+'5C1G_JSClark'!AQ75+'5C1Y_GEOPrep'!AQ75+'5C1AI_Harmony'!AQ75+'5C1AJ_Athlos'!AQ75+'5C1AG_Collegiate'!AQ75+'5C1M_GEOMidCity'!AQ75+'5C1AK_NxtGen'!AQ75+'5C1AL_RedRiver'!AQ75+'5C1AM_Williams'!AQ75+'5C1AN_StLandry'!AQ75</f>
        <v>0</v>
      </c>
      <c r="AS75" s="225">
        <f>'5C1B_DArbonne'!AR75+'5C1A_Madison'!AR75+'5C1C_IntlHigh'!AR75+'5C3_UnvView'!AS75+'5C1F_LCCharter'!AR75+'5C1E_LFNO'!AR75+'5C1D_NOMMA'!AR75+'5C1AE_NobleMinds'!AR75+'5C1J_JCFAEast'!AR75+'5C1Q_Advantage'!AR75+'5C1AF_JCFA-Laf'!AR75+'5C1W_Willow'!AR75+'5C1Z_LincolnPrep'!AR75+'5C1R_Iberville'!AR75+'5C1N_Delta'!AR75+'5C1S_LCColPrep'!AR75+'5C1T_Northeast'!AR75+'5C1U_AcadianaRen'!AR75+'5C1I_LAKey'!AR75+'5C1V_LafRen'!AR75+'5C1O_Impact'!AR75+'5C2_LAVCA'!AS75+'5C1H_Southwest'!AR75+'5C1G_JSClark'!AR75+'5C1Y_GEOPrep'!AR75+'5C1AI_Harmony'!AR75+'5C1AJ_Athlos'!AR75+'5C1AG_Collegiate'!AR75+'5C1M_GEOMidCity'!AR75+'5C1AK_NxtGen'!AR75+'5C1AL_RedRiver'!AR75+'5C1AM_Williams'!AR75+'5C1AN_StLandry'!AR75</f>
        <v>0</v>
      </c>
      <c r="AT75" s="224">
        <f>'5C1B_DArbonne'!AS75+'5C1A_Madison'!AS75+'5C1C_IntlHigh'!AS75+'5C3_UnvView'!AT75+'5C1F_LCCharter'!AS75+'5C1E_LFNO'!AS75+'5C1D_NOMMA'!AS75+'5C1AE_NobleMinds'!AS75+'5C1J_JCFAEast'!AS75+'5C1Q_Advantage'!AS75+'5C1AF_JCFA-Laf'!AS75+'5C1W_Willow'!AS75+'5C1Z_LincolnPrep'!AS75+'5C1R_Iberville'!AS75+'5C1N_Delta'!AS75+'5C1S_LCColPrep'!AS75+'5C1T_Northeast'!AS75+'5C1U_AcadianaRen'!AS75+'5C1I_LAKey'!AS75+'5C1V_LafRen'!AS75+'5C1O_Impact'!AS75+'5C2_LAVCA'!AT75+'5C1H_Southwest'!AS75+'5C1G_JSClark'!AS75+'5C1Y_GEOPrep'!AS75+'5C1AI_Harmony'!AS75+'5C1AJ_Athlos'!AS75+'5C1AG_Collegiate'!AS75+'5C1M_GEOMidCity'!AS75+'5C1AK_NxtGen'!AS75+'5C1AL_RedRiver'!AS75+'5C1AM_Williams'!AS75+'5C1AN_StLandry'!AS75</f>
        <v>73198</v>
      </c>
      <c r="AU75" s="802">
        <f>AA75+AQ75</f>
        <v>158784</v>
      </c>
      <c r="AV75" s="803">
        <f>AD75+AT75</f>
        <v>73198</v>
      </c>
      <c r="AW75" s="807">
        <f>'5C1B_DArbonne'!AV75+'5C1A_Madison'!AV75+'5C1C_IntlHigh'!AV75+'5C3_UnvView'!AW75+'5C1F_LCCharter'!AV75+'5C1E_LFNO'!AV75+'5C1D_NOMMA'!AV75+'5C1AE_NobleMinds'!AV75+'5C1J_JCFAEast'!AV75+'5C1Q_Advantage'!AV75+'5C1AF_JCFA-Laf'!AV75+'5C1W_Willow'!AV75+'5C1Z_LincolnPrep'!AV75+'5C1R_Iberville'!AV75+'5C1N_Delta'!AV75+'5C1S_LCColPrep'!AV75+'5C1T_Northeast'!AV75+'5C1U_AcadianaRen'!AV75+'5C1I_LAKey'!AV75+'5C1V_LafRen'!AV75+'5C1O_Impact'!AV75+'5C2_LAVCA'!AW75+'5C1H_Southwest'!AV75+'5C1G_JSClark'!AV75+'5C1Y_GEOPrep'!AV75+'5C1AI_Harmony'!AV75+'5C1AJ_Athlos'!AV75+'5C1AG_Collegiate'!AV75+'5C1M_GEOMidCity'!AV75+'5C1AK_NxtGen'!AV75+'5C1AL_RedRiver'!AV75+'5C1AM_Williams'!AV75+'5C1AN_StLandry'!AV75</f>
        <v>1109</v>
      </c>
      <c r="AX75" s="807"/>
      <c r="AY75" s="807">
        <f t="shared" si="5"/>
        <v>1109</v>
      </c>
    </row>
    <row r="76" spans="1:51" s="88" customFormat="1" ht="15" customHeight="1" thickBot="1" x14ac:dyDescent="0.25">
      <c r="A76" s="1760" t="s">
        <v>429</v>
      </c>
      <c r="B76" s="1761"/>
      <c r="C76" s="1451">
        <f>SUM(C7:C75)</f>
        <v>0</v>
      </c>
      <c r="D76" s="1449"/>
      <c r="E76" s="1034">
        <f>SUM(E7:E75)</f>
        <v>0</v>
      </c>
      <c r="F76" s="1452">
        <f>SUM(F7:F75)</f>
        <v>0</v>
      </c>
      <c r="G76" s="1449"/>
      <c r="H76" s="1036">
        <f>SUM(H7:H75)</f>
        <v>0</v>
      </c>
      <c r="I76" s="1453">
        <f>SUM(I7:I75)</f>
        <v>0</v>
      </c>
      <c r="J76" s="1449"/>
      <c r="K76" s="1036">
        <f>SUM(K7:K75)</f>
        <v>0</v>
      </c>
      <c r="L76" s="1452">
        <f>SUM(L7:L75)</f>
        <v>0</v>
      </c>
      <c r="M76" s="1449"/>
      <c r="N76" s="1036">
        <f>SUM(N7:N75)</f>
        <v>0</v>
      </c>
      <c r="O76" s="1452">
        <f>SUM(O7:O75)</f>
        <v>0</v>
      </c>
      <c r="P76" s="1449"/>
      <c r="Q76" s="1036">
        <f>SUM(Q7:Q75)</f>
        <v>0</v>
      </c>
      <c r="R76" s="1037">
        <f t="shared" ref="R76:AV76" si="6">SUM(R7:R75)</f>
        <v>104823217</v>
      </c>
      <c r="S76" s="1037">
        <f t="shared" si="6"/>
        <v>3007070</v>
      </c>
      <c r="T76" s="1036">
        <f t="shared" si="6"/>
        <v>981670</v>
      </c>
      <c r="U76" s="1036">
        <f t="shared" si="6"/>
        <v>0</v>
      </c>
      <c r="V76" s="1038">
        <f t="shared" si="6"/>
        <v>0</v>
      </c>
      <c r="W76" s="1037">
        <f t="shared" si="6"/>
        <v>0</v>
      </c>
      <c r="X76" s="1036">
        <f t="shared" si="6"/>
        <v>0</v>
      </c>
      <c r="Y76" s="1037">
        <f t="shared" si="6"/>
        <v>0</v>
      </c>
      <c r="Z76" s="1036">
        <f t="shared" si="6"/>
        <v>0</v>
      </c>
      <c r="AA76" s="1037">
        <f t="shared" si="6"/>
        <v>0</v>
      </c>
      <c r="AB76" s="1036">
        <f t="shared" si="6"/>
        <v>0</v>
      </c>
      <c r="AC76" s="1036">
        <f t="shared" si="6"/>
        <v>0</v>
      </c>
      <c r="AD76" s="1037">
        <f t="shared" si="6"/>
        <v>0</v>
      </c>
      <c r="AE76" s="1039">
        <f t="shared" si="6"/>
        <v>0</v>
      </c>
      <c r="AF76" s="1449">
        <f>'9_Per Pupil Summary'!N75</f>
        <v>6231</v>
      </c>
      <c r="AG76" s="1040">
        <f t="shared" si="6"/>
        <v>0</v>
      </c>
      <c r="AH76" s="1035">
        <f t="shared" si="6"/>
        <v>0</v>
      </c>
      <c r="AI76" s="1036">
        <f t="shared" si="6"/>
        <v>0</v>
      </c>
      <c r="AJ76" s="1035">
        <f t="shared" si="6"/>
        <v>0</v>
      </c>
      <c r="AK76" s="1036">
        <f t="shared" si="6"/>
        <v>0</v>
      </c>
      <c r="AL76" s="1038">
        <f t="shared" si="6"/>
        <v>0</v>
      </c>
      <c r="AM76" s="1040">
        <f t="shared" si="6"/>
        <v>143433106</v>
      </c>
      <c r="AN76" s="1036">
        <f t="shared" si="6"/>
        <v>-74700</v>
      </c>
      <c r="AO76" s="1040">
        <f t="shared" si="6"/>
        <v>0</v>
      </c>
      <c r="AP76" s="1036">
        <f>SUM(AP7:AP75)</f>
        <v>-52920</v>
      </c>
      <c r="AQ76" s="1040">
        <f t="shared" si="6"/>
        <v>29767651</v>
      </c>
      <c r="AR76" s="1036">
        <f t="shared" si="6"/>
        <v>0</v>
      </c>
      <c r="AS76" s="1036">
        <f t="shared" si="6"/>
        <v>0</v>
      </c>
      <c r="AT76" s="1040">
        <f t="shared" si="6"/>
        <v>13466067</v>
      </c>
      <c r="AU76" s="1259">
        <f t="shared" si="6"/>
        <v>29767651</v>
      </c>
      <c r="AV76" s="1260">
        <f t="shared" si="6"/>
        <v>13466067</v>
      </c>
      <c r="AW76" s="1036">
        <f>SUM(AW7:AW75)</f>
        <v>358583</v>
      </c>
      <c r="AX76" s="1036">
        <f>SUM(AX7:AX75)</f>
        <v>0</v>
      </c>
      <c r="AY76" s="1036">
        <f>SUM(AY7:AY75)</f>
        <v>358583</v>
      </c>
    </row>
    <row r="77" spans="1:51" s="1204" customFormat="1" ht="15" customHeight="1" thickTop="1" x14ac:dyDescent="0.2">
      <c r="A77" s="1738" t="s">
        <v>398</v>
      </c>
      <c r="B77" s="1739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1"/>
      <c r="AB77" s="811"/>
      <c r="AC77" s="810"/>
      <c r="AD77" s="811"/>
      <c r="AE77" s="811"/>
      <c r="AF77" s="810"/>
      <c r="AG77" s="811"/>
      <c r="AH77" s="809"/>
      <c r="AI77" s="811"/>
      <c r="AJ77" s="809"/>
      <c r="AK77" s="811"/>
      <c r="AL77" s="811"/>
      <c r="AM77" s="811"/>
      <c r="AN77" s="811"/>
      <c r="AO77" s="811"/>
      <c r="AP77" s="811"/>
      <c r="AQ77" s="811"/>
      <c r="AR77" s="811"/>
      <c r="AS77" s="811"/>
      <c r="AT77" s="811"/>
      <c r="AU77" s="1042">
        <f t="shared" ref="AU77:AU82" si="7">AA77+AQ77</f>
        <v>0</v>
      </c>
      <c r="AV77" s="1042">
        <f>AD77+AT77</f>
        <v>0</v>
      </c>
      <c r="AW77" s="811"/>
      <c r="AX77" s="811"/>
      <c r="AY77" s="811"/>
    </row>
    <row r="78" spans="1:51" s="88" customFormat="1" ht="15" customHeight="1" x14ac:dyDescent="0.2">
      <c r="A78" s="1740" t="s">
        <v>1191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222">
        <f>'5C1B_DArbonne'!Z78+'5C1A_Madison'!Z78+'5C1C_IntlHigh'!Z78+'5C3_UnvView'!AA78+'5C1F_LCCharter'!Z78+'5C1E_LFNO'!Z78+'5C1D_NOMMA'!Z78+'5C1AE_NobleMinds'!Z78+'5C1J_JCFAEast'!Z78+'5C1Q_Advantage'!Z78+'5C1AF_JCFA-Laf'!Z78+'5C1W_Willow'!Z78+'5C1Z_LincolnPrep'!Z78+'5C1R_Iberville'!Z78+'5C1N_Delta'!Z78+'5C1S_LCColPrep'!Z78+'5C1T_Northeast'!Z78+'5C1U_AcadianaRen'!Z78+'5C1I_LAKey'!Z78+'5C1V_LafRen'!Z78+'5C1O_Impact'!Z78+'5C2_LAVCA'!AA78+'5C1H_Southwest'!Z78+'5C1G_JSClark'!Z78+'5C1Y_GEOPrep'!Z78+'5C1AI_Harmony'!Z78+'5C1AJ_Athlos'!Z78+'5C1AG_Collegiate'!Z78+'5C1M_GEOMidCity'!Z78+'5C1AK_NxtGen'!Z78+'5C1AL_RedRiver'!Z78+'5C1AM_Williams'!Z78+'5C1AN_StLandry'!Z78</f>
        <v>882000</v>
      </c>
      <c r="AB78" s="811">
        <f>'5C1B_DArbonne'!AA78+'5C1A_Madison'!AA78+'5C1C_IntlHigh'!AA78+'5C3_UnvView'!AB78+'5C1F_LCCharter'!AA78+'5C1E_LFNO'!AA78+'5C1D_NOMMA'!AA78+'5C1AE_NobleMinds'!AA78+'5C1J_JCFAEast'!AA78+'5C1Q_Advantage'!AA78+'5C1AF_JCFA-Laf'!AA78+'5C1W_Willow'!AA78+'5C1Z_LincolnPrep'!AA78+'5C1R_Iberville'!AA78+'5C1N_Delta'!AA78+'5C1S_LCColPrep'!AA78+'5C1T_Northeast'!AA78+'5C1U_AcadianaRen'!AA78+'5C1I_LAKey'!AA78+'5C1V_LafRen'!AA78+'5C1O_Impact'!AA78+'5C2_LAVCA'!AB78+'5C1H_Southwest'!AA78+'5C1G_JSClark'!AA78+'5C1Y_GEOPrep'!AA78+'5C1AI_Harmony'!AA78+'5C1AJ_Athlos'!AA78+'5C1AG_Collegiate'!AA78+'5C1M_GEOMidCity'!AA78+'5C1AK_NxtGen'!AA78+'5C1AL_RedRiver'!AA78+'5C1AM_Williams'!AA78+'5C1AN_StLandry'!AA78</f>
        <v>808500</v>
      </c>
      <c r="AC78" s="810">
        <f>'5C1B_DArbonne'!AB78+'5C1A_Madison'!AB78+'5C1C_IntlHigh'!AB78+'5C3_UnvView'!AC78+'5C1F_LCCharter'!AB78+'5C1E_LFNO'!AB78+'5C1D_NOMMA'!AB78+'5C1AE_NobleMinds'!AB78+'5C1J_JCFAEast'!AB78+'5C1Q_Advantage'!AB78+'5C1AF_JCFA-Laf'!AB78+'5C1W_Willow'!AB78+'5C1Z_LincolnPrep'!AB78+'5C1R_Iberville'!AB78+'5C1N_Delta'!AB78+'5C1S_LCColPrep'!AB78+'5C1T_Northeast'!AB78+'5C1U_AcadianaRen'!AB78+'5C1I_LAKey'!AB78+'5C1V_LafRen'!AB78+'5C1O_Impact'!AB78+'5C2_LAVCA'!AC78+'5C1H_Southwest'!AB78+'5C1G_JSClark'!AB78+'5C1Y_GEOPrep'!AB78+'5C1AI_Harmony'!AB78+'5C1AJ_Athlos'!AB78+'5C1AG_Collegiate'!AB78+'5C1M_GEOMidCity'!AB78+'5C1AK_NxtGen'!AB78+'5C1AL_RedRiver'!AB78+'5C1AM_Williams'!AB78+'5C1AN_StLandry'!AB78</f>
        <v>73500</v>
      </c>
      <c r="AD78" s="222">
        <f>'5C1B_DArbonne'!AC78+'5C1A_Madison'!AC78+'5C1C_IntlHigh'!AC78+'5C3_UnvView'!AD78+'5C1F_LCCharter'!AC78+'5C1E_LFNO'!AC78+'5C1D_NOMMA'!AC78+'5C1AE_NobleMinds'!AC78+'5C1J_JCFAEast'!AC78+'5C1Q_Advantage'!AC78+'5C1AF_JCFA-Laf'!AC78+'5C1W_Willow'!AC78+'5C1Z_LincolnPrep'!AC78+'5C1R_Iberville'!AC78+'5C1N_Delta'!AC78+'5C1S_LCColPrep'!AC78+'5C1T_Northeast'!AC78+'5C1U_AcadianaRen'!AC78+'5C1I_LAKey'!AC78+'5C1V_LafRen'!AC78+'5C1O_Impact'!AC78+'5C2_LAVCA'!AD78+'5C1H_Southwest'!AC78+'5C1G_JSClark'!AC78+'5C1Y_GEOPrep'!AC78+'5C1AI_Harmony'!AC78+'5C1AJ_Athlos'!AC78+'5C1AG_Collegiate'!AC78+'5C1M_GEOMidCity'!AC78+'5C1AK_NxtGen'!AC78+'5C1AL_RedRiver'!AC78+'5C1AM_Williams'!AC78+'5C1AN_StLandry'!AC78</f>
        <v>73500</v>
      </c>
      <c r="AE78" s="222">
        <f>'5C1B_DArbonne'!AD78+'5C1A_Madison'!AD78+'5C1C_IntlHigh'!AD78+'5C3_UnvView'!AE78+'5C1F_LCCharter'!AD78+'5C1E_LFNO'!AD78+'5C1D_NOMMA'!AD78+'5C1AE_NobleMinds'!AD78+'5C1J_JCFAEast'!AD78+'5C1Q_Advantage'!AD78+'5C1AF_JCFA-Laf'!AD78+'5C1W_Willow'!AD78+'5C1Z_LincolnPrep'!AD78+'5C1R_Iberville'!AD78+'5C1N_Delta'!AD78+'5C1S_LCColPrep'!AD78+'5C1T_Northeast'!AD78+'5C1U_AcadianaRen'!AD78+'5C1I_LAKey'!AD78+'5C1V_LafRen'!AD78+'5C1O_Impact'!AD78+'5C2_LAVCA'!AE78+'5C1H_Southwest'!AD78+'5C1G_JSClark'!AD78+'5C1Y_GEOPrep'!AD78+'5C1AI_Harmony'!AD78+'5C1AJ_Athlos'!AD78+'5C1AG_Collegiate'!AD78+'5C1M_GEOMidCity'!AD78+'5C1AK_NxtGen'!AD78+'5C1AL_RedRiver'!AD78+'5C1AM_Williams'!AD78+'5C1AN_StLandry'!AD78</f>
        <v>882000</v>
      </c>
      <c r="AF78" s="810"/>
      <c r="AG78" s="810"/>
      <c r="AH78" s="809"/>
      <c r="AI78" s="810"/>
      <c r="AJ78" s="809"/>
      <c r="AK78" s="810"/>
      <c r="AL78" s="810"/>
      <c r="AM78" s="810"/>
      <c r="AN78" s="810"/>
      <c r="AO78" s="810"/>
      <c r="AP78" s="810"/>
      <c r="AQ78" s="810"/>
      <c r="AR78" s="810"/>
      <c r="AS78" s="810"/>
      <c r="AT78" s="810"/>
      <c r="AU78" s="812">
        <f t="shared" si="7"/>
        <v>882000</v>
      </c>
      <c r="AV78" s="812">
        <f>AD78+AT78</f>
        <v>73500</v>
      </c>
      <c r="AW78" s="810"/>
      <c r="AX78" s="810"/>
      <c r="AY78" s="810"/>
    </row>
    <row r="79" spans="1:51" s="88" customFormat="1" ht="15" customHeight="1" x14ac:dyDescent="0.2">
      <c r="A79" s="1742" t="s">
        <v>1192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1">
        <f>'5C1B_DArbonne'!Z79+'5C1A_Madison'!Z79+'5C1C_IntlHigh'!Z79+'5C3_UnvView'!AA79+'5C1F_LCCharter'!Z79+'5C1E_LFNO'!Z79+'5C1D_NOMMA'!Z79+'5C1AE_NobleMinds'!Z79+'5C1J_JCFAEast'!Z79+'5C1Q_Advantage'!Z79+'5C1AF_JCFA-Laf'!Z79+'5C1W_Willow'!Z79+'5C1Z_LincolnPrep'!Z79+'5C1R_Iberville'!Z79+'5C1N_Delta'!Z79+'5C1S_LCColPrep'!Z79+'5C1T_Northeast'!Z79+'5C1U_AcadianaRen'!Z79+'5C1I_LAKey'!Z79+'5C1V_LafRen'!Z79+'5C1O_Impact'!Z79+'5C2_LAVCA'!AA79+'5C1H_Southwest'!Z79+'5C1G_JSClark'!Z79+'5C1Y_GEOPrep'!Z79+'5C1AI_Harmony'!Z79+'5C1AJ_Athlos'!Z79+'5C1AG_Collegiate'!Z79+'5C1M_GEOMidCity'!Z79+'5C1AK_NxtGen'!Z79+'5C1AL_RedRiver'!Z79+'5C1AM_Williams'!Z79+'5C1AN_StLandry'!Z79</f>
        <v>0</v>
      </c>
      <c r="AB79" s="811">
        <f>'5C1B_DArbonne'!AA79+'5C1A_Madison'!AA79+'5C1C_IntlHigh'!AA79+'5C3_UnvView'!AB79+'5C1F_LCCharter'!AA79+'5C1E_LFNO'!AA79+'5C1D_NOMMA'!AA79+'5C1AE_NobleMinds'!AA79+'5C1J_JCFAEast'!AA79+'5C1Q_Advantage'!AA79+'5C1AF_JCFA-Laf'!AA79+'5C1W_Willow'!AA79+'5C1Z_LincolnPrep'!AA79+'5C1R_Iberville'!AA79+'5C1N_Delta'!AA79+'5C1S_LCColPrep'!AA79+'5C1T_Northeast'!AA79+'5C1U_AcadianaRen'!AA79+'5C1I_LAKey'!AA79+'5C1V_LafRen'!AA79+'5C1O_Impact'!AA79+'5C2_LAVCA'!AB79+'5C1H_Southwest'!AA79+'5C1G_JSClark'!AA79+'5C1Y_GEOPrep'!AA79+'5C1AI_Harmony'!AA79+'5C1AJ_Athlos'!AA79+'5C1AG_Collegiate'!AA79+'5C1M_GEOMidCity'!AA79+'5C1AK_NxtGen'!AA79+'5C1AL_RedRiver'!AA79+'5C1AM_Williams'!AA79+'5C1AN_StLandry'!AA79</f>
        <v>0</v>
      </c>
      <c r="AC79" s="810">
        <f>'5C1B_DArbonne'!AB79+'5C1A_Madison'!AB79+'5C1C_IntlHigh'!AB79+'5C3_UnvView'!AC79+'5C1F_LCCharter'!AB79+'5C1E_LFNO'!AB79+'5C1D_NOMMA'!AB79+'5C1AE_NobleMinds'!AB79+'5C1J_JCFAEast'!AB79+'5C1Q_Advantage'!AB79+'5C1AF_JCFA-Laf'!AB79+'5C1W_Willow'!AB79+'5C1Z_LincolnPrep'!AB79+'5C1R_Iberville'!AB79+'5C1N_Delta'!AB79+'5C1S_LCColPrep'!AB79+'5C1T_Northeast'!AB79+'5C1U_AcadianaRen'!AB79+'5C1I_LAKey'!AB79+'5C1V_LafRen'!AB79+'5C1O_Impact'!AB79+'5C2_LAVCA'!AC79+'5C1H_Southwest'!AB79+'5C1G_JSClark'!AB79+'5C1Y_GEOPrep'!AB79+'5C1AI_Harmony'!AB79+'5C1AJ_Athlos'!AB79+'5C1AG_Collegiate'!AB79+'5C1M_GEOMidCity'!AB79+'5C1AK_NxtGen'!AB79+'5C1AL_RedRiver'!AB79+'5C1AM_Williams'!AB79+'5C1AN_StLandry'!AB79</f>
        <v>0</v>
      </c>
      <c r="AD79" s="811">
        <f>'5C1B_DArbonne'!AC79+'5C1A_Madison'!AC79+'5C1C_IntlHigh'!AC79+'5C3_UnvView'!AD79+'5C1F_LCCharter'!AC79+'5C1E_LFNO'!AC79+'5C1D_NOMMA'!AC79+'5C1AE_NobleMinds'!AC79+'5C1J_JCFAEast'!AC79+'5C1Q_Advantage'!AC79+'5C1AF_JCFA-Laf'!AC79+'5C1W_Willow'!AC79+'5C1Z_LincolnPrep'!AC79+'5C1R_Iberville'!AC79+'5C1N_Delta'!AC79+'5C1S_LCColPrep'!AC79+'5C1T_Northeast'!AC79+'5C1U_AcadianaRen'!AC79+'5C1I_LAKey'!AC79+'5C1V_LafRen'!AC79+'5C1O_Impact'!AC79+'5C2_LAVCA'!AD79+'5C1H_Southwest'!AC79+'5C1G_JSClark'!AC79+'5C1Y_GEOPrep'!AC79+'5C1AI_Harmony'!AC79+'5C1AJ_Athlos'!AC79+'5C1AG_Collegiate'!AC79+'5C1M_GEOMidCity'!AC79+'5C1AK_NxtGen'!AC79+'5C1AL_RedRiver'!AC79+'5C1AM_Williams'!AC79+'5C1AN_StLandry'!AC79</f>
        <v>0</v>
      </c>
      <c r="AE79" s="222">
        <f>'5C1B_DArbonne'!AD79+'5C1A_Madison'!AD79+'5C1C_IntlHigh'!AD79+'5C3_UnvView'!AE79+'5C1F_LCCharter'!AD79+'5C1E_LFNO'!AD79+'5C1D_NOMMA'!AD79+'5C1AE_NobleMinds'!AD79+'5C1J_JCFAEast'!AD79+'5C1Q_Advantage'!AD79+'5C1AF_JCFA-Laf'!AD79+'5C1W_Willow'!AD79+'5C1Z_LincolnPrep'!AD79+'5C1R_Iberville'!AD79+'5C1N_Delta'!AD79+'5C1S_LCColPrep'!AD79+'5C1T_Northeast'!AD79+'5C1U_AcadianaRen'!AD79+'5C1I_LAKey'!AD79+'5C1V_LafRen'!AD79+'5C1O_Impact'!AD79+'5C2_LAVCA'!AE79+'5C1H_Southwest'!AD79+'5C1G_JSClark'!AD79+'5C1Y_GEOPrep'!AD79+'5C1AI_Harmony'!AD79+'5C1AJ_Athlos'!AD79+'5C1AG_Collegiate'!AD79+'5C1M_GEOMidCity'!AD79+'5C1AK_NxtGen'!AD79+'5C1AL_RedRiver'!AD79+'5C1AM_Williams'!AD79+'5C1AN_StLandry'!AD79</f>
        <v>158000</v>
      </c>
      <c r="AF79" s="810"/>
      <c r="AG79" s="810"/>
      <c r="AH79" s="809"/>
      <c r="AI79" s="810"/>
      <c r="AJ79" s="809"/>
      <c r="AK79" s="810"/>
      <c r="AL79" s="810"/>
      <c r="AM79" s="810"/>
      <c r="AN79" s="810"/>
      <c r="AO79" s="810"/>
      <c r="AP79" s="810"/>
      <c r="AQ79" s="810"/>
      <c r="AR79" s="810"/>
      <c r="AS79" s="810"/>
      <c r="AT79" s="810"/>
      <c r="AU79" s="812">
        <f t="shared" si="7"/>
        <v>0</v>
      </c>
      <c r="AV79" s="812"/>
      <c r="AW79" s="810"/>
      <c r="AX79" s="810"/>
      <c r="AY79" s="810"/>
    </row>
    <row r="80" spans="1:51" s="29" customFormat="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1">
        <f>'5C1B_DArbonne'!Z80+'5C1A_Madison'!Z80+'5C1C_IntlHigh'!Z80+'5C3_UnvView'!AA80+'5C1F_LCCharter'!Z80+'5C1E_LFNO'!Z80+'5C1D_NOMMA'!Z80+'5C1AE_NobleMinds'!Z80+'5C1J_JCFAEast'!Z80+'5C1Q_Advantage'!Z80+'5C1AF_JCFA-Laf'!Z80+'5C1W_Willow'!Z80+'5C1Z_LincolnPrep'!Z80+'5C1R_Iberville'!Z80+'5C1N_Delta'!Z80+'5C1S_LCColPrep'!Z80+'5C1T_Northeast'!Z80+'5C1U_AcadianaRen'!Z80+'5C1I_LAKey'!Z80+'5C1V_LafRen'!Z80+'5C1O_Impact'!Z80+'5C2_LAVCA'!AA80+'5C1H_Southwest'!Z80+'5C1G_JSClark'!Z80+'5C1Y_GEOPrep'!Z80+'5C1AI_Harmony'!Z80+'5C1AJ_Athlos'!Z80+'5C1AG_Collegiate'!Z80+'5C1M_GEOMidCity'!Z80+'5C1AK_NxtGen'!Z80+'5C1AL_RedRiver'!Z80+'5C1AM_Williams'!Z80+'5C1AN_StLandry'!Z80</f>
        <v>0</v>
      </c>
      <c r="AB80" s="811" t="e">
        <f>'5C1B_DArbonne'!AA80+'5C1A_Madison'!AA80+'5C1C_IntlHigh'!AA80+'5C3_UnvView'!AB80+'5C1F_LCCharter'!AA80+'5C1E_LFNO'!AA80+'5C1D_NOMMA'!AA80+'5C1AE_NobleMinds'!AA80+'5C1J_JCFAEast'!AA80+'5C1Q_Advantage'!AA80+'5C1AF_JCFA-Laf'!AA80+'5C1W_Willow'!AA80+'5C1Z_LincolnPrep'!AA80+'5C1R_Iberville'!AA80+'5C1N_Delta'!AA80+'5C1S_LCColPrep'!AA80+'5C1T_Northeast'!AA80+'5C1U_AcadianaRen'!AA80+'5C1I_LAKey'!AA80+'5C1V_LafRen'!AA80+'5C1O_Impact'!AA80+'5C2_LAVCA'!AB80+'5C1H_Southwest'!AA80+'5C1G_JSClark'!AA80+'5C1Y_GEOPrep'!AA80+'5C1AI_Harmony'!AA80+'5C1AJ_Athlos'!AA80+'5C1AG_Collegiate'!AA80+'5C1M_GEOMidCity'!AA80+'5C1AK_NxtGen'!AA80+'5C1AL_RedRiver'!AA80+'5C1AM_Williams'!AA80+'5C1AN_StLandry'!AA80</f>
        <v>#VALUE!</v>
      </c>
      <c r="AC80" s="810">
        <f>'5C1B_DArbonne'!AB80+'5C1A_Madison'!AB80+'5C1C_IntlHigh'!AB80+'5C3_UnvView'!AC80+'5C1F_LCCharter'!AB80+'5C1E_LFNO'!AB80+'5C1D_NOMMA'!AB80+'5C1AE_NobleMinds'!AB80+'5C1J_JCFAEast'!AB80+'5C1Q_Advantage'!AB80+'5C1AF_JCFA-Laf'!AB80+'5C1W_Willow'!AB80+'5C1Z_LincolnPrep'!AB80+'5C1R_Iberville'!AB80+'5C1N_Delta'!AB80+'5C1S_LCColPrep'!AB80+'5C1T_Northeast'!AB80+'5C1U_AcadianaRen'!AB80+'5C1I_LAKey'!AB80+'5C1V_LafRen'!AB80+'5C1O_Impact'!AB80+'5C2_LAVCA'!AC80+'5C1H_Southwest'!AB80+'5C1G_JSClark'!AB80+'5C1Y_GEOPrep'!AB80+'5C1AI_Harmony'!AB80+'5C1AJ_Athlos'!AB80+'5C1AG_Collegiate'!AB80+'5C1M_GEOMidCity'!AB80+'5C1AK_NxtGen'!AB80+'5C1AL_RedRiver'!AB80+'5C1AM_Williams'!AB80+'5C1AN_StLandry'!AB80</f>
        <v>0</v>
      </c>
      <c r="AD80" s="811">
        <f>'5C1B_DArbonne'!AC80+'5C1A_Madison'!AC80+'5C1C_IntlHigh'!AC80+'5C3_UnvView'!AD80+'5C1F_LCCharter'!AC80+'5C1E_LFNO'!AC80+'5C1D_NOMMA'!AC80+'5C1AE_NobleMinds'!AC80+'5C1J_JCFAEast'!AC80+'5C1Q_Advantage'!AC80+'5C1AF_JCFA-Laf'!AC80+'5C1W_Willow'!AC80+'5C1Z_LincolnPrep'!AC80+'5C1R_Iberville'!AC80+'5C1N_Delta'!AC80+'5C1S_LCColPrep'!AC80+'5C1T_Northeast'!AC80+'5C1U_AcadianaRen'!AC80+'5C1I_LAKey'!AC80+'5C1V_LafRen'!AC80+'5C1O_Impact'!AC80+'5C2_LAVCA'!AD80+'5C1H_Southwest'!AC80+'5C1G_JSClark'!AC80+'5C1Y_GEOPrep'!AC80+'5C1AI_Harmony'!AC80+'5C1AJ_Athlos'!AC80+'5C1AG_Collegiate'!AC80+'5C1M_GEOMidCity'!AC80+'5C1AK_NxtGen'!AC80+'5C1AL_RedRiver'!AC80+'5C1AM_Williams'!AC80+'5C1AN_StLandry'!AC80</f>
        <v>0</v>
      </c>
      <c r="AE80" s="222">
        <f>'5C1B_DArbonne'!AD80+'5C1A_Madison'!AD80+'5C1C_IntlHigh'!AD80+'5C3_UnvView'!AE80+'5C1F_LCCharter'!AD80+'5C1E_LFNO'!AD80+'5C1D_NOMMA'!AD80+'5C1AE_NobleMinds'!AD80+'5C1J_JCFAEast'!AD80+'5C1Q_Advantage'!AD80+'5C1AF_JCFA-Laf'!AD80+'5C1W_Willow'!AD80+'5C1Z_LincolnPrep'!AD80+'5C1R_Iberville'!AD80+'5C1N_Delta'!AD80+'5C1S_LCColPrep'!AD80+'5C1T_Northeast'!AD80+'5C1U_AcadianaRen'!AD80+'5C1I_LAKey'!AD80+'5C1V_LafRen'!AD80+'5C1O_Impact'!AD80+'5C2_LAVCA'!AE80+'5C1H_Southwest'!AD80+'5C1G_JSClark'!AD80+'5C1Y_GEOPrep'!AD80+'5C1AI_Harmony'!AD80+'5C1AJ_Athlos'!AD80+'5C1AG_Collegiate'!AD80+'5C1M_GEOMidCity'!AD80+'5C1AK_NxtGen'!AD80+'5C1AL_RedRiver'!AD80+'5C1AM_Williams'!AD80+'5C1AN_StLandry'!AD80</f>
        <v>685871</v>
      </c>
      <c r="AF80" s="810"/>
      <c r="AG80" s="810"/>
      <c r="AH80" s="809"/>
      <c r="AI80" s="810"/>
      <c r="AJ80" s="809"/>
      <c r="AK80" s="810"/>
      <c r="AL80" s="810"/>
      <c r="AM80" s="810"/>
      <c r="AN80" s="810"/>
      <c r="AO80" s="810"/>
      <c r="AP80" s="810"/>
      <c r="AQ80" s="810"/>
      <c r="AR80" s="810"/>
      <c r="AS80" s="810"/>
      <c r="AT80" s="810"/>
      <c r="AU80" s="812">
        <f t="shared" si="7"/>
        <v>0</v>
      </c>
      <c r="AV80" s="812"/>
      <c r="AW80" s="810"/>
      <c r="AX80" s="810"/>
      <c r="AY80" s="810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1">
        <f>'5C1B_DArbonne'!Z81+'5C1A_Madison'!Z81+'5C1C_IntlHigh'!Z81+'5C3_UnvView'!AA81+'5C1F_LCCharter'!Z81+'5C1E_LFNO'!Z81+'5C1D_NOMMA'!Z81+'5C1AE_NobleMinds'!Z81+'5C1J_JCFAEast'!Z81+'5C1Q_Advantage'!Z81+'5C1AF_JCFA-Laf'!Z81+'5C1W_Willow'!Z81+'5C1Z_LincolnPrep'!Z81+'5C1R_Iberville'!Z81+'5C1N_Delta'!Z81+'5C1S_LCColPrep'!Z81+'5C1T_Northeast'!Z81+'5C1U_AcadianaRen'!Z81+'5C1I_LAKey'!Z81+'5C1V_LafRen'!Z81+'5C1O_Impact'!Z81+'5C2_LAVCA'!AA81+'5C1H_Southwest'!Z81+'5C1G_JSClark'!Z81+'5C1Y_GEOPrep'!Z81+'5C1AI_Harmony'!Z81+'5C1AJ_Athlos'!Z81+'5C1AG_Collegiate'!Z81+'5C1M_GEOMidCity'!Z81+'5C1AK_NxtGen'!Z81+'5C1AL_RedRiver'!Z81+'5C1AM_Williams'!Z81+'5C1AN_StLandry'!Z81</f>
        <v>0</v>
      </c>
      <c r="AB81" s="811">
        <f>'5C1B_DArbonne'!AA81+'5C1A_Madison'!AA81+'5C1C_IntlHigh'!AA81+'5C3_UnvView'!AB81+'5C1F_LCCharter'!AA81+'5C1E_LFNO'!AA81+'5C1D_NOMMA'!AA81+'5C1AE_NobleMinds'!AA81+'5C1J_JCFAEast'!AA81+'5C1Q_Advantage'!AA81+'5C1AF_JCFA-Laf'!AA81+'5C1W_Willow'!AA81+'5C1Z_LincolnPrep'!AA81+'5C1R_Iberville'!AA81+'5C1N_Delta'!AA81+'5C1S_LCColPrep'!AA81+'5C1T_Northeast'!AA81+'5C1U_AcadianaRen'!AA81+'5C1I_LAKey'!AA81+'5C1V_LafRen'!AA81+'5C1O_Impact'!AA81+'5C2_LAVCA'!AB81+'5C1H_Southwest'!AA81+'5C1G_JSClark'!AA81+'5C1Y_GEOPrep'!AA81+'5C1AI_Harmony'!AA81+'5C1AJ_Athlos'!AA81+'5C1AG_Collegiate'!AA81+'5C1M_GEOMidCity'!AA81+'5C1AK_NxtGen'!AA81+'5C1AL_RedRiver'!AA81+'5C1AM_Williams'!AA81+'5C1AN_StLandry'!AA81</f>
        <v>0</v>
      </c>
      <c r="AC81" s="810">
        <f>'5C1B_DArbonne'!AB81+'5C1A_Madison'!AB81+'5C1C_IntlHigh'!AB81+'5C3_UnvView'!AC81+'5C1F_LCCharter'!AB81+'5C1E_LFNO'!AB81+'5C1D_NOMMA'!AB81+'5C1AE_NobleMinds'!AB81+'5C1J_JCFAEast'!AB81+'5C1Q_Advantage'!AB81+'5C1AF_JCFA-Laf'!AB81+'5C1W_Willow'!AB81+'5C1Z_LincolnPrep'!AB81+'5C1R_Iberville'!AB81+'5C1N_Delta'!AB81+'5C1S_LCColPrep'!AB81+'5C1T_Northeast'!AB81+'5C1U_AcadianaRen'!AB81+'5C1I_LAKey'!AB81+'5C1V_LafRen'!AB81+'5C1O_Impact'!AB81+'5C2_LAVCA'!AC81+'5C1H_Southwest'!AB81+'5C1G_JSClark'!AB81+'5C1Y_GEOPrep'!AB81+'5C1AI_Harmony'!AB81+'5C1AJ_Athlos'!AB81+'5C1AG_Collegiate'!AB81+'5C1M_GEOMidCity'!AB81+'5C1AK_NxtGen'!AB81+'5C1AL_RedRiver'!AB81+'5C1AM_Williams'!AB81+'5C1AN_StLandry'!AB81</f>
        <v>0</v>
      </c>
      <c r="AD81" s="811">
        <f>'5C1B_DArbonne'!AC81+'5C1A_Madison'!AC81+'5C1C_IntlHigh'!AC81+'5C3_UnvView'!AD81+'5C1F_LCCharter'!AC81+'5C1E_LFNO'!AC81+'5C1D_NOMMA'!AC81+'5C1AE_NobleMinds'!AC81+'5C1J_JCFAEast'!AC81+'5C1Q_Advantage'!AC81+'5C1AF_JCFA-Laf'!AC81+'5C1W_Willow'!AC81+'5C1Z_LincolnPrep'!AC81+'5C1R_Iberville'!AC81+'5C1N_Delta'!AC81+'5C1S_LCColPrep'!AC81+'5C1T_Northeast'!AC81+'5C1U_AcadianaRen'!AC81+'5C1I_LAKey'!AC81+'5C1V_LafRen'!AC81+'5C1O_Impact'!AC81+'5C2_LAVCA'!AD81+'5C1H_Southwest'!AC81+'5C1G_JSClark'!AC81+'5C1Y_GEOPrep'!AC81+'5C1AI_Harmony'!AC81+'5C1AJ_Athlos'!AC81+'5C1AG_Collegiate'!AC81+'5C1M_GEOMidCity'!AC81+'5C1AK_NxtGen'!AC81+'5C1AL_RedRiver'!AC81+'5C1AM_Williams'!AC81+'5C1AN_StLandry'!AC81</f>
        <v>0</v>
      </c>
      <c r="AE81" s="222">
        <f>'5C1B_DArbonne'!AD81+'5C1A_Madison'!AD81+'5C1C_IntlHigh'!AD81+'5C3_UnvView'!AE81+'5C1F_LCCharter'!AD81+'5C1E_LFNO'!AD81+'5C1D_NOMMA'!AD81+'5C1AE_NobleMinds'!AD81+'5C1J_JCFAEast'!AD81+'5C1Q_Advantage'!AD81+'5C1AF_JCFA-Laf'!AD81+'5C1W_Willow'!AD81+'5C1Z_LincolnPrep'!AD81+'5C1R_Iberville'!AD81+'5C1N_Delta'!AD81+'5C1S_LCColPrep'!AD81+'5C1T_Northeast'!AD81+'5C1U_AcadianaRen'!AD81+'5C1I_LAKey'!AD81+'5C1V_LafRen'!AD81+'5C1O_Impact'!AD81+'5C2_LAVCA'!AE81+'5C1H_Southwest'!AD81+'5C1G_JSClark'!AD81+'5C1Y_GEOPrep'!AD81+'5C1AI_Harmony'!AD81+'5C1AJ_Athlos'!AD81+'5C1AG_Collegiate'!AD81+'5C1M_GEOMidCity'!AD81+'5C1AK_NxtGen'!AD81+'5C1AL_RedRiver'!AD81+'5C1AM_Williams'!AD81+'5C1AN_StLandry'!AD81</f>
        <v>323902</v>
      </c>
      <c r="AF81" s="810"/>
      <c r="AG81" s="810"/>
      <c r="AH81" s="809"/>
      <c r="AI81" s="810"/>
      <c r="AJ81" s="809"/>
      <c r="AK81" s="810"/>
      <c r="AL81" s="810"/>
      <c r="AM81" s="810"/>
      <c r="AN81" s="810"/>
      <c r="AO81" s="810"/>
      <c r="AP81" s="810"/>
      <c r="AQ81" s="810"/>
      <c r="AR81" s="810"/>
      <c r="AS81" s="810"/>
      <c r="AT81" s="810"/>
      <c r="AU81" s="812">
        <f t="shared" si="7"/>
        <v>0</v>
      </c>
      <c r="AV81" s="812"/>
      <c r="AW81" s="810"/>
      <c r="AX81" s="810"/>
      <c r="AY81" s="810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814"/>
      <c r="T82" s="1444"/>
      <c r="U82" s="1444"/>
      <c r="V82" s="1444"/>
      <c r="W82" s="1444"/>
      <c r="X82" s="1444"/>
      <c r="Y82" s="1444"/>
      <c r="Z82" s="1444"/>
      <c r="AA82" s="1446">
        <f>'5C1B_DArbonne'!Z82+'5C1A_Madison'!Z82+'5C1C_IntlHigh'!Z82+'5C3_UnvView'!AA82+'5C1F_LCCharter'!Z82+'5C1E_LFNO'!Z82+'5C1D_NOMMA'!Z82+'5C1AE_NobleMinds'!Z82+'5C1J_JCFAEast'!Z82+'5C1Q_Advantage'!Z82+'5C1AF_JCFA-Laf'!Z82+'5C1W_Willow'!Z82+'5C1Z_LincolnPrep'!Z82+'5C1R_Iberville'!Z82+'5C1N_Delta'!Z82+'5C1S_LCColPrep'!Z82+'5C1T_Northeast'!Z82+'5C1U_AcadianaRen'!Z82+'5C1I_LAKey'!Z82+'5C1V_LafRen'!Z82+'5C1O_Impact'!Z82+'5C2_LAVCA'!AA82+'5C1H_Southwest'!Z82+'5C1G_JSClark'!Z82+'5C1Y_GEOPrep'!Z82+'5C1AI_Harmony'!Z82+'5C1AJ_Athlos'!Z82+'5C1AG_Collegiate'!Z82+'5C1M_GEOMidCity'!Z82+'5C1AK_NxtGen'!Z82+'5C1AL_RedRiver'!Z82+'5C1AM_Williams'!Z82+'5C1AN_StLandry'!Z82</f>
        <v>509181.9</v>
      </c>
      <c r="AB82" s="1447">
        <f>'5C1B_DArbonne'!AA82+'5C1A_Madison'!AA82+'5C1C_IntlHigh'!AA82+'5C3_UnvView'!AB82+'5C1F_LCCharter'!AA82+'5C1E_LFNO'!AA82+'5C1D_NOMMA'!AA82+'5C1AE_NobleMinds'!AA82+'5C1J_JCFAEast'!AA82+'5C1Q_Advantage'!AA82+'5C1AF_JCFA-Laf'!AA82+'5C1W_Willow'!AA82+'5C1Z_LincolnPrep'!AA82+'5C1R_Iberville'!AA82+'5C1N_Delta'!AA82+'5C1S_LCColPrep'!AA82+'5C1T_Northeast'!AA82+'5C1U_AcadianaRen'!AA82+'5C1I_LAKey'!AA82+'5C1V_LafRen'!AA82+'5C1O_Impact'!AA82+'5C2_LAVCA'!AB82+'5C1H_Southwest'!AA82+'5C1G_JSClark'!AA82+'5C1Y_GEOPrep'!AA82+'5C1AI_Harmony'!AA82+'5C1AJ_Athlos'!AA82+'5C1AG_Collegiate'!AA82+'5C1M_GEOMidCity'!AA82+'5C1AK_NxtGen'!AA82+'5C1AL_RedRiver'!AA82+'5C1AM_Williams'!AA82+'5C1AN_StLandry'!AA82</f>
        <v>562667</v>
      </c>
      <c r="AC82" s="1444">
        <f>'5C1B_DArbonne'!AB82+'5C1A_Madison'!AB82+'5C1C_IntlHigh'!AB82+'5C3_UnvView'!AC82+'5C1F_LCCharter'!AB82+'5C1E_LFNO'!AB82+'5C1D_NOMMA'!AB82+'5C1AE_NobleMinds'!AB82+'5C1J_JCFAEast'!AB82+'5C1Q_Advantage'!AB82+'5C1AF_JCFA-Laf'!AB82+'5C1W_Willow'!AB82+'5C1Z_LincolnPrep'!AB82+'5C1R_Iberville'!AB82+'5C1N_Delta'!AB82+'5C1S_LCColPrep'!AB82+'5C1T_Northeast'!AB82+'5C1U_AcadianaRen'!AB82+'5C1I_LAKey'!AB82+'5C1V_LafRen'!AB82+'5C1O_Impact'!AB82+'5C2_LAVCA'!AC82+'5C1H_Southwest'!AB82+'5C1G_JSClark'!AB82+'5C1Y_GEOPrep'!AB82+'5C1AI_Harmony'!AB82+'5C1AJ_Athlos'!AB82+'5C1AG_Collegiate'!AB82+'5C1M_GEOMidCity'!AB82+'5C1AK_NxtGen'!AB82+'5C1AL_RedRiver'!AB82+'5C1AM_Williams'!AB82+'5C1AN_StLandry'!AB82</f>
        <v>-53485.099999999991</v>
      </c>
      <c r="AD82" s="1446">
        <f>'5C1B_DArbonne'!AC82+'5C1A_Madison'!AC82+'5C1C_IntlHigh'!AC82+'5C3_UnvView'!AD82+'5C1F_LCCharter'!AC82+'5C1E_LFNO'!AC82+'5C1D_NOMMA'!AC82+'5C1AE_NobleMinds'!AC82+'5C1J_JCFAEast'!AC82+'5C1Q_Advantage'!AC82+'5C1AF_JCFA-Laf'!AC82+'5C1W_Willow'!AC82+'5C1Z_LincolnPrep'!AC82+'5C1R_Iberville'!AC82+'5C1N_Delta'!AC82+'5C1S_LCColPrep'!AC82+'5C1T_Northeast'!AC82+'5C1U_AcadianaRen'!AC82+'5C1I_LAKey'!AC82+'5C1V_LafRen'!AC82+'5C1O_Impact'!AC82+'5C2_LAVCA'!AD82+'5C1H_Southwest'!AC82+'5C1G_JSClark'!AC82+'5C1Y_GEOPrep'!AC82+'5C1AI_Harmony'!AC82+'5C1AJ_Athlos'!AC82+'5C1AG_Collegiate'!AC82+'5C1M_GEOMidCity'!AC82+'5C1AK_NxtGen'!AC82+'5C1AL_RedRiver'!AC82+'5C1AM_Williams'!AC82+'5C1AN_StLandry'!AC82</f>
        <v>-53484</v>
      </c>
      <c r="AE82" s="1446">
        <f>'5C1B_DArbonne'!AD82+'5C1A_Madison'!AD82+'5C1C_IntlHigh'!AD82+'5C3_UnvView'!AE82+'5C1F_LCCharter'!AD82+'5C1E_LFNO'!AD82+'5C1D_NOMMA'!AD82+'5C1AE_NobleMinds'!AD82+'5C1J_JCFAEast'!AD82+'5C1Q_Advantage'!AD82+'5C1AF_JCFA-Laf'!AD82+'5C1W_Willow'!AD82+'5C1Z_LincolnPrep'!AD82+'5C1R_Iberville'!AD82+'5C1N_Delta'!AD82+'5C1S_LCColPrep'!AD82+'5C1T_Northeast'!AD82+'5C1U_AcadianaRen'!AD82+'5C1I_LAKey'!AD82+'5C1V_LafRen'!AD82+'5C1O_Impact'!AD82+'5C2_LAVCA'!AE82+'5C1H_Southwest'!AD82+'5C1G_JSClark'!AD82+'5C1Y_GEOPrep'!AD82+'5C1AI_Harmony'!AD82+'5C1AJ_Athlos'!AD82+'5C1AG_Collegiate'!AD82+'5C1M_GEOMidCity'!AD82+'5C1AK_NxtGen'!AD82+'5C1AL_RedRiver'!AD82+'5C1AM_Williams'!AD82+'5C1AN_StLandry'!AD82</f>
        <v>509181.9</v>
      </c>
      <c r="AF82" s="1444"/>
      <c r="AG82" s="1444"/>
      <c r="AH82" s="1443"/>
      <c r="AI82" s="1444"/>
      <c r="AJ82" s="1443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4"/>
      <c r="AU82" s="1448">
        <f t="shared" si="7"/>
        <v>509181.9</v>
      </c>
      <c r="AV82" s="1448">
        <f>AD82+AT82</f>
        <v>-53484</v>
      </c>
      <c r="AW82" s="1444"/>
      <c r="AX82" s="1444"/>
      <c r="AY82" s="1444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1440"/>
      <c r="T83" s="810"/>
      <c r="U83" s="810"/>
      <c r="V83" s="810"/>
      <c r="W83" s="810"/>
      <c r="X83" s="810"/>
      <c r="Y83" s="810"/>
      <c r="Z83" s="810"/>
      <c r="AA83" s="222">
        <f>'5C1B_DArbonne'!Z83+'5C1A_Madison'!Z83+'5C1C_IntlHigh'!Z83+'5C3_UnvView'!AA83+'5C1F_LCCharter'!Z83+'5C1E_LFNO'!Z83+'5C1D_NOMMA'!Z83+'5C1AE_NobleMinds'!Z83+'5C1J_JCFAEast'!Z83+'5C1Q_Advantage'!Z83+'5C1AF_JCFA-Laf'!Z83+'5C1W_Willow'!Z83+'5C1Z_LincolnPrep'!Z83+'5C1R_Iberville'!Z83+'5C1N_Delta'!Z83+'5C1S_LCColPrep'!Z83+'5C1T_Northeast'!Z83+'5C1U_AcadianaRen'!Z83+'5C1I_LAKey'!Z83+'5C1V_LafRen'!Z83+'5C1O_Impact'!Z83+'5C2_LAVCA'!AA83+'5C1H_Southwest'!Z83+'5C1G_JSClark'!Z83+'5C1Y_GEOPrep'!Z83+'5C1AI_Harmony'!Z83+'5C1AJ_Athlos'!Z83+'5C1AG_Collegiate'!Z83+'5C1M_GEOMidCity'!Z83+'5C1AK_NxtGen'!Z83+'5C1AL_RedRiver'!Z83+'5C1AM_Williams'!Z83+'5C1AN_StLandry'!Z83</f>
        <v>2660269</v>
      </c>
      <c r="AB83" s="811">
        <f>'5C1B_DArbonne'!AA83+'5C1A_Madison'!AA83+'5C1C_IntlHigh'!AA83+'5C3_UnvView'!AB83+'5C1F_LCCharter'!AA83+'5C1E_LFNO'!AA83+'5C1D_NOMMA'!AA83+'5C1AE_NobleMinds'!AA83+'5C1J_JCFAEast'!AA83+'5C1Q_Advantage'!AA83+'5C1AF_JCFA-Laf'!AA83+'5C1W_Willow'!AA83+'5C1Z_LincolnPrep'!AA83+'5C1R_Iberville'!AA83+'5C1N_Delta'!AA83+'5C1S_LCColPrep'!AA83+'5C1T_Northeast'!AA83+'5C1U_AcadianaRen'!AA83+'5C1I_LAKey'!AA83+'5C1V_LafRen'!AA83+'5C1O_Impact'!AA83+'5C2_LAVCA'!AB83+'5C1H_Southwest'!AA83+'5C1G_JSClark'!AA83+'5C1Y_GEOPrep'!AA83+'5C1AI_Harmony'!AA83+'5C1AJ_Athlos'!AA83+'5C1AG_Collegiate'!AA83+'5C1M_GEOMidCity'!AA83+'5C1AK_NxtGen'!AA83+'5C1AL_RedRiver'!AA83+'5C1AM_Williams'!AA83+'5C1AN_StLandry'!AA83</f>
        <v>2388051</v>
      </c>
      <c r="AC83" s="810">
        <f>'5C1B_DArbonne'!AB83+'5C1A_Madison'!AB83+'5C1C_IntlHigh'!AB83+'5C3_UnvView'!AC83+'5C1F_LCCharter'!AB83+'5C1E_LFNO'!AB83+'5C1D_NOMMA'!AB83+'5C1AE_NobleMinds'!AB83+'5C1J_JCFAEast'!AB83+'5C1Q_Advantage'!AB83+'5C1AF_JCFA-Laf'!AB83+'5C1W_Willow'!AB83+'5C1Z_LincolnPrep'!AB83+'5C1R_Iberville'!AB83+'5C1N_Delta'!AB83+'5C1S_LCColPrep'!AB83+'5C1T_Northeast'!AB83+'5C1U_AcadianaRen'!AB83+'5C1I_LAKey'!AB83+'5C1V_LafRen'!AB83+'5C1O_Impact'!AB83+'5C2_LAVCA'!AC83+'5C1H_Southwest'!AB83+'5C1G_JSClark'!AB83+'5C1Y_GEOPrep'!AB83+'5C1AI_Harmony'!AB83+'5C1AJ_Athlos'!AB83+'5C1AG_Collegiate'!AB83+'5C1M_GEOMidCity'!AB83+'5C1AK_NxtGen'!AB83+'5C1AL_RedRiver'!AB83+'5C1AM_Williams'!AB83+'5C1AN_StLandry'!AB83</f>
        <v>272218</v>
      </c>
      <c r="AD83" s="222">
        <f>'5C1B_DArbonne'!AC83+'5C1A_Madison'!AC83+'5C1C_IntlHigh'!AC83+'5C3_UnvView'!AD83+'5C1F_LCCharter'!AC83+'5C1E_LFNO'!AC83+'5C1D_NOMMA'!AC83+'5C1AE_NobleMinds'!AC83+'5C1J_JCFAEast'!AC83+'5C1Q_Advantage'!AC83+'5C1AF_JCFA-Laf'!AC83+'5C1W_Willow'!AC83+'5C1Z_LincolnPrep'!AC83+'5C1R_Iberville'!AC83+'5C1N_Delta'!AC83+'5C1S_LCColPrep'!AC83+'5C1T_Northeast'!AC83+'5C1U_AcadianaRen'!AC83+'5C1I_LAKey'!AC83+'5C1V_LafRen'!AC83+'5C1O_Impact'!AC83+'5C2_LAVCA'!AD83+'5C1H_Southwest'!AC83+'5C1G_JSClark'!AC83+'5C1Y_GEOPrep'!AC83+'5C1AI_Harmony'!AC83+'5C1AJ_Athlos'!AC83+'5C1AG_Collegiate'!AC83+'5C1M_GEOMidCity'!AC83+'5C1AK_NxtGen'!AC83+'5C1AL_RedRiver'!AC83+'5C1AM_Williams'!AC83+'5C1AN_StLandry'!AC83</f>
        <v>272218</v>
      </c>
      <c r="AE83" s="222">
        <f>'5C1B_DArbonne'!AD83+'5C1A_Madison'!AD83+'5C1C_IntlHigh'!AD83+'5C3_UnvView'!AE83+'5C1F_LCCharter'!AD83+'5C1E_LFNO'!AD83+'5C1D_NOMMA'!AD83+'5C1AE_NobleMinds'!AD83+'5C1J_JCFAEast'!AD83+'5C1Q_Advantage'!AD83+'5C1AF_JCFA-Laf'!AD83+'5C1W_Willow'!AD83+'5C1Z_LincolnPrep'!AD83+'5C1R_Iberville'!AD83+'5C1N_Delta'!AD83+'5C1S_LCColPrep'!AD83+'5C1T_Northeast'!AD83+'5C1U_AcadianaRen'!AD83+'5C1I_LAKey'!AD83+'5C1V_LafRen'!AD83+'5C1O_Impact'!AD83+'5C2_LAVCA'!AE83+'5C1H_Southwest'!AD83+'5C1G_JSClark'!AD83+'5C1Y_GEOPrep'!AD83+'5C1AI_Harmony'!AD83+'5C1AJ_Athlos'!AD83+'5C1AG_Collegiate'!AD83+'5C1M_GEOMidCity'!AD83+'5C1AK_NxtGen'!AD83+'5C1AL_RedRiver'!AD83+'5C1AM_Williams'!AD83+'5C1AN_StLandry'!AD83</f>
        <v>2660269</v>
      </c>
      <c r="AF83" s="810"/>
      <c r="AG83" s="810"/>
      <c r="AH83" s="809"/>
      <c r="AI83" s="810"/>
      <c r="AJ83" s="809"/>
      <c r="AK83" s="810"/>
      <c r="AL83" s="810"/>
      <c r="AM83" s="810"/>
      <c r="AN83" s="810"/>
      <c r="AO83" s="810"/>
      <c r="AP83" s="810"/>
      <c r="AQ83" s="810"/>
      <c r="AR83" s="810"/>
      <c r="AS83" s="810"/>
      <c r="AT83" s="810"/>
      <c r="AU83" s="812">
        <f t="shared" ref="AU83:AU84" si="8">AA83+AQ83</f>
        <v>2660269</v>
      </c>
      <c r="AV83" s="812">
        <f t="shared" ref="AV83:AV84" si="9">AD83+AT83</f>
        <v>272218</v>
      </c>
      <c r="AW83" s="810"/>
      <c r="AX83" s="810"/>
      <c r="AY83" s="810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1440"/>
      <c r="T84" s="810"/>
      <c r="U84" s="810"/>
      <c r="V84" s="810"/>
      <c r="W84" s="810"/>
      <c r="X84" s="810"/>
      <c r="Y84" s="810"/>
      <c r="Z84" s="810"/>
      <c r="AA84" s="222">
        <f>'5C1B_DArbonne'!Z84+'5C1A_Madison'!Z84+'5C1C_IntlHigh'!Z84+'5C3_UnvView'!AA84+'5C1F_LCCharter'!Z84+'5C1E_LFNO'!Z84+'5C1D_NOMMA'!Z84+'5C1AE_NobleMinds'!Z84+'5C1J_JCFAEast'!Z84+'5C1Q_Advantage'!Z84+'5C1AF_JCFA-Laf'!Z84+'5C1W_Willow'!Z84+'5C1Z_LincolnPrep'!Z84+'5C1R_Iberville'!Z84+'5C1N_Delta'!Z84+'5C1S_LCColPrep'!Z84+'5C1T_Northeast'!Z84+'5C1U_AcadianaRen'!Z84+'5C1I_LAKey'!Z84+'5C1V_LafRen'!Z84+'5C1O_Impact'!Z84+'5C2_LAVCA'!AA84+'5C1H_Southwest'!Z84+'5C1G_JSClark'!Z84+'5C1Y_GEOPrep'!Z84+'5C1AI_Harmony'!Z84+'5C1AJ_Athlos'!Z84+'5C1AG_Collegiate'!Z84+'5C1M_GEOMidCity'!Z84+'5C1AK_NxtGen'!Z84+'5C1AL_RedRiver'!Z84+'5C1AM_Williams'!Z84+'5C1AN_StLandry'!Z84</f>
        <v>2128216</v>
      </c>
      <c r="AB84" s="811">
        <f>'5C1B_DArbonne'!AA84+'5C1A_Madison'!AA84+'5C1C_IntlHigh'!AA84+'5C3_UnvView'!AB84+'5C1F_LCCharter'!AA84+'5C1E_LFNO'!AA84+'5C1D_NOMMA'!AA84+'5C1AE_NobleMinds'!AA84+'5C1J_JCFAEast'!AA84+'5C1Q_Advantage'!AA84+'5C1AF_JCFA-Laf'!AA84+'5C1W_Willow'!AA84+'5C1Z_LincolnPrep'!AA84+'5C1R_Iberville'!AA84+'5C1N_Delta'!AA84+'5C1S_LCColPrep'!AA84+'5C1T_Northeast'!AA84+'5C1U_AcadianaRen'!AA84+'5C1I_LAKey'!AA84+'5C1V_LafRen'!AA84+'5C1O_Impact'!AA84+'5C2_LAVCA'!AB84+'5C1H_Southwest'!AA84+'5C1G_JSClark'!AA84+'5C1Y_GEOPrep'!AA84+'5C1AI_Harmony'!AA84+'5C1AJ_Athlos'!AA84+'5C1AG_Collegiate'!AA84+'5C1M_GEOMidCity'!AA84+'5C1AK_NxtGen'!AA84+'5C1AL_RedRiver'!AA84+'5C1AM_Williams'!AA84+'5C1AN_StLandry'!AA84</f>
        <v>1910455</v>
      </c>
      <c r="AC84" s="810">
        <f>'5C1B_DArbonne'!AB84+'5C1A_Madison'!AB84+'5C1C_IntlHigh'!AB84+'5C3_UnvView'!AC84+'5C1F_LCCharter'!AB84+'5C1E_LFNO'!AB84+'5C1D_NOMMA'!AB84+'5C1AE_NobleMinds'!AB84+'5C1J_JCFAEast'!AB84+'5C1Q_Advantage'!AB84+'5C1AF_JCFA-Laf'!AB84+'5C1W_Willow'!AB84+'5C1Z_LincolnPrep'!AB84+'5C1R_Iberville'!AB84+'5C1N_Delta'!AB84+'5C1S_LCColPrep'!AB84+'5C1T_Northeast'!AB84+'5C1U_AcadianaRen'!AB84+'5C1I_LAKey'!AB84+'5C1V_LafRen'!AB84+'5C1O_Impact'!AB84+'5C2_LAVCA'!AC84+'5C1H_Southwest'!AB84+'5C1G_JSClark'!AB84+'5C1Y_GEOPrep'!AB84+'5C1AI_Harmony'!AB84+'5C1AJ_Athlos'!AB84+'5C1AG_Collegiate'!AB84+'5C1M_GEOMidCity'!AB84+'5C1AK_NxtGen'!AB84+'5C1AL_RedRiver'!AB84+'5C1AM_Williams'!AB84+'5C1AN_StLandry'!AB84</f>
        <v>217761</v>
      </c>
      <c r="AD84" s="222">
        <f>'5C1B_DArbonne'!AC84+'5C1A_Madison'!AC84+'5C1C_IntlHigh'!AC84+'5C3_UnvView'!AD84+'5C1F_LCCharter'!AC84+'5C1E_LFNO'!AC84+'5C1D_NOMMA'!AC84+'5C1AE_NobleMinds'!AC84+'5C1J_JCFAEast'!AC84+'5C1Q_Advantage'!AC84+'5C1AF_JCFA-Laf'!AC84+'5C1W_Willow'!AC84+'5C1Z_LincolnPrep'!AC84+'5C1R_Iberville'!AC84+'5C1N_Delta'!AC84+'5C1S_LCColPrep'!AC84+'5C1T_Northeast'!AC84+'5C1U_AcadianaRen'!AC84+'5C1I_LAKey'!AC84+'5C1V_LafRen'!AC84+'5C1O_Impact'!AC84+'5C2_LAVCA'!AD84+'5C1H_Southwest'!AC84+'5C1G_JSClark'!AC84+'5C1Y_GEOPrep'!AC84+'5C1AI_Harmony'!AC84+'5C1AJ_Athlos'!AC84+'5C1AG_Collegiate'!AC84+'5C1M_GEOMidCity'!AC84+'5C1AK_NxtGen'!AC84+'5C1AL_RedRiver'!AC84+'5C1AM_Williams'!AC84+'5C1AN_StLandry'!AC84</f>
        <v>217761</v>
      </c>
      <c r="AE84" s="222">
        <f>'5C1B_DArbonne'!AD84+'5C1A_Madison'!AD84+'5C1C_IntlHigh'!AD84+'5C3_UnvView'!AE84+'5C1F_LCCharter'!AD84+'5C1E_LFNO'!AD84+'5C1D_NOMMA'!AD84+'5C1AE_NobleMinds'!AD84+'5C1J_JCFAEast'!AD84+'5C1Q_Advantage'!AD84+'5C1AF_JCFA-Laf'!AD84+'5C1W_Willow'!AD84+'5C1Z_LincolnPrep'!AD84+'5C1R_Iberville'!AD84+'5C1N_Delta'!AD84+'5C1S_LCColPrep'!AD84+'5C1T_Northeast'!AD84+'5C1U_AcadianaRen'!AD84+'5C1I_LAKey'!AD84+'5C1V_LafRen'!AD84+'5C1O_Impact'!AD84+'5C2_LAVCA'!AE84+'5C1H_Southwest'!AD84+'5C1G_JSClark'!AD84+'5C1Y_GEOPrep'!AD84+'5C1AI_Harmony'!AD84+'5C1AJ_Athlos'!AD84+'5C1AG_Collegiate'!AD84+'5C1M_GEOMidCity'!AD84+'5C1AK_NxtGen'!AD84+'5C1AL_RedRiver'!AD84+'5C1AM_Williams'!AD84+'5C1AN_StLandry'!AD84</f>
        <v>2128216</v>
      </c>
      <c r="AF84" s="810"/>
      <c r="AG84" s="810"/>
      <c r="AH84" s="809"/>
      <c r="AI84" s="810"/>
      <c r="AJ84" s="809"/>
      <c r="AK84" s="810"/>
      <c r="AL84" s="810"/>
      <c r="AM84" s="810"/>
      <c r="AN84" s="810"/>
      <c r="AO84" s="810"/>
      <c r="AP84" s="810"/>
      <c r="AQ84" s="810"/>
      <c r="AR84" s="810"/>
      <c r="AS84" s="810"/>
      <c r="AT84" s="810"/>
      <c r="AU84" s="812">
        <f t="shared" si="8"/>
        <v>2128216</v>
      </c>
      <c r="AV84" s="812">
        <f t="shared" si="9"/>
        <v>217761</v>
      </c>
      <c r="AW84" s="810"/>
      <c r="AX84" s="810"/>
      <c r="AY84" s="810"/>
    </row>
    <row r="85" spans="1:51" s="88" customFormat="1" ht="15" customHeight="1" thickBot="1" x14ac:dyDescent="0.25">
      <c r="A85" s="1760" t="s">
        <v>430</v>
      </c>
      <c r="B85" s="1761"/>
      <c r="C85" s="1451">
        <f t="shared" ref="C85:O85" si="10">SUM(C76:C84)</f>
        <v>0</v>
      </c>
      <c r="D85" s="1449"/>
      <c r="E85" s="1034">
        <f t="shared" si="10"/>
        <v>0</v>
      </c>
      <c r="F85" s="1452">
        <f t="shared" si="10"/>
        <v>0</v>
      </c>
      <c r="G85" s="1449"/>
      <c r="H85" s="1036">
        <f t="shared" si="10"/>
        <v>0</v>
      </c>
      <c r="I85" s="1453">
        <f t="shared" si="10"/>
        <v>0</v>
      </c>
      <c r="J85" s="1449"/>
      <c r="K85" s="1036">
        <f t="shared" si="10"/>
        <v>0</v>
      </c>
      <c r="L85" s="1452">
        <f t="shared" si="10"/>
        <v>0</v>
      </c>
      <c r="M85" s="1449"/>
      <c r="N85" s="1036">
        <f t="shared" si="10"/>
        <v>0</v>
      </c>
      <c r="O85" s="1452">
        <f t="shared" si="10"/>
        <v>0</v>
      </c>
      <c r="P85" s="1449"/>
      <c r="Q85" s="1036">
        <f t="shared" ref="Q85:Z85" si="11">SUM(Q76:Q84)</f>
        <v>0</v>
      </c>
      <c r="R85" s="1037">
        <f t="shared" si="11"/>
        <v>104823217</v>
      </c>
      <c r="S85" s="1037">
        <f t="shared" si="11"/>
        <v>3007070</v>
      </c>
      <c r="T85" s="1036">
        <f t="shared" si="11"/>
        <v>981670</v>
      </c>
      <c r="U85" s="1036">
        <f t="shared" si="11"/>
        <v>0</v>
      </c>
      <c r="V85" s="1038">
        <f t="shared" si="11"/>
        <v>0</v>
      </c>
      <c r="W85" s="1037">
        <f t="shared" si="11"/>
        <v>0</v>
      </c>
      <c r="X85" s="1036">
        <f t="shared" si="11"/>
        <v>0</v>
      </c>
      <c r="Y85" s="1037">
        <f t="shared" si="11"/>
        <v>0</v>
      </c>
      <c r="Z85" s="1036">
        <f t="shared" si="11"/>
        <v>0</v>
      </c>
      <c r="AA85" s="1037">
        <f>SUM(AA76:AA84)</f>
        <v>6179666.9000000004</v>
      </c>
      <c r="AB85" s="1036" t="e">
        <f t="shared" ref="AB85:AE85" si="12">SUM(AB76:AB84)</f>
        <v>#VALUE!</v>
      </c>
      <c r="AC85" s="1036">
        <f t="shared" si="12"/>
        <v>509993.9</v>
      </c>
      <c r="AD85" s="1037">
        <f t="shared" si="12"/>
        <v>509995</v>
      </c>
      <c r="AE85" s="1039">
        <f t="shared" si="12"/>
        <v>7347439.9000000004</v>
      </c>
      <c r="AF85" s="1449"/>
      <c r="AG85" s="1040">
        <f t="shared" ref="AG85:AV85" si="13">SUM(AG76:AG84)</f>
        <v>0</v>
      </c>
      <c r="AH85" s="1035">
        <f t="shared" si="13"/>
        <v>0</v>
      </c>
      <c r="AI85" s="1036">
        <f t="shared" si="13"/>
        <v>0</v>
      </c>
      <c r="AJ85" s="1035">
        <f t="shared" si="13"/>
        <v>0</v>
      </c>
      <c r="AK85" s="1036">
        <f t="shared" si="13"/>
        <v>0</v>
      </c>
      <c r="AL85" s="1038">
        <f t="shared" si="13"/>
        <v>0</v>
      </c>
      <c r="AM85" s="1040">
        <f t="shared" si="13"/>
        <v>143433106</v>
      </c>
      <c r="AN85" s="1036">
        <f t="shared" si="13"/>
        <v>-74700</v>
      </c>
      <c r="AO85" s="1040">
        <f t="shared" si="13"/>
        <v>0</v>
      </c>
      <c r="AP85" s="1036">
        <f t="shared" si="13"/>
        <v>-52920</v>
      </c>
      <c r="AQ85" s="1040">
        <f t="shared" si="13"/>
        <v>29767651</v>
      </c>
      <c r="AR85" s="1036">
        <f t="shared" si="13"/>
        <v>0</v>
      </c>
      <c r="AS85" s="1036">
        <f t="shared" si="13"/>
        <v>0</v>
      </c>
      <c r="AT85" s="1040">
        <f t="shared" si="13"/>
        <v>13466067</v>
      </c>
      <c r="AU85" s="808">
        <f t="shared" si="13"/>
        <v>35947317.899999999</v>
      </c>
      <c r="AV85" s="808">
        <f t="shared" si="13"/>
        <v>13976062</v>
      </c>
      <c r="AW85" s="1036">
        <f>SUM(AW76:AW84)</f>
        <v>358583</v>
      </c>
      <c r="AX85" s="1036">
        <f>SUM(AX76:AX84)</f>
        <v>0</v>
      </c>
      <c r="AY85" s="1036">
        <f>SUM(AY76:AY84)</f>
        <v>358583</v>
      </c>
    </row>
    <row r="86" spans="1:51" ht="7.5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519"/>
      <c r="Z86" s="383"/>
      <c r="AA86" s="383"/>
      <c r="AB86" s="383"/>
      <c r="AC86" s="383"/>
      <c r="AD86" s="383"/>
      <c r="AE86" s="383"/>
      <c r="AF86" s="383"/>
      <c r="AG86" s="383"/>
    </row>
    <row r="87" spans="1:51" ht="16.149999999999999" customHeight="1" x14ac:dyDescent="0.2">
      <c r="A87" s="420"/>
      <c r="B87" s="1115" t="s">
        <v>433</v>
      </c>
      <c r="C87" s="1082">
        <f>'5C1B_DArbonne'!C87+'5C1A_Madison'!C87+'5C1C_IntlHigh'!C87+'5C3_UnvView'!C87+'5C1F_LCCharter'!C87+'5C1E_LFNO'!C87+'5C1D_NOMMA'!C87+'5C1AE_NobleMinds'!C87+'5C1J_JCFAEast'!C87+'5C1Q_Advantage'!C87+'5C1AF_JCFA-Laf'!C87+'5C1W_Willow'!C87+'5C1Z_LincolnPrep'!C87+'5C1R_Iberville'!C87+'5C1N_Delta'!C87+'5C1S_LCColPrep'!C87+'5C1T_Northeast'!C87+'5C1U_AcadianaRen'!C87+'5C1I_LAKey'!C87+'5C1V_LafRen'!C87+'5C1O_Impact'!C87+'5C2_LAVCA'!C87+'5C1H_Southwest'!C87+'5C1G_JSClark'!C87+'5C1Y_GEOPrep'!C87+'5C1AI_Harmony'!C87+'5C1AJ_Athlos'!C87+'5C1AG_Collegiate'!C87+'5C1M_GEOMidCity'!C87+'5C1AK_NxtGen'!C87+'5C1AL_RedRiver'!C87+'5C1AM_Williams'!C87+'5C1AN_StLandry'!C87</f>
        <v>438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 s="1113">
        <f>'9_Per Pupil Summary'!N41</f>
        <v>6625</v>
      </c>
      <c r="AG87" s="1111">
        <f>'5C1B_DArbonne'!AF87+'5C1A_Madison'!AF87+'5C1C_IntlHigh'!AF87+'5C3_UnvView'!AG87+'5C1F_LCCharter'!AF87+'5C1E_LFNO'!AF87+'5C1D_NOMMA'!AF87+'5C1AE_NobleMinds'!AF87+'5C1J_JCFAEast'!AF87+'5C1Q_Advantage'!AF87+'5C1AF_JCFA-Laf'!AF87+'5C1W_Willow'!AF87+'5C1Z_LincolnPrep'!AF87+'5C1R_Iberville'!AF87+'5C1N_Delta'!AF87+'5C1S_LCColPrep'!AF87+'5C1T_Northeast'!AF87+'5C1U_AcadianaRen'!AF87+'5C1I_LAKey'!AF87+'5C1V_LafRen'!AF87+'5C1O_Impact'!AF87+'5C2_LAVCA'!AG87+'5C1H_Southwest'!AF87+'5C1G_JSClark'!AF87+'5C1Y_GEOPrep'!AF87+'5C1AI_Harmony'!AF87+'5C1AJ_Athlos'!AF87+'5C1AG_Collegiate'!AF87+'5C1M_GEOMidCity'!AF87+'5C1AK_NxtGen'!AF87+'5C1AL_RedRiver'!AF87+'5C1AM_Williams'!AF87+'5C1AN_StLandry'!AF87</f>
        <v>2583762</v>
      </c>
      <c r="AH87" s="198">
        <f>'5C1B_DArbonne'!AG87+'5C1A_Madison'!AG87+'5C1C_IntlHigh'!AG87+'5C3_UnvView'!AH87+'5C1F_LCCharter'!AG87+'5C1E_LFNO'!AG87+'5C1D_NOMMA'!AG87+'5C1AE_NobleMinds'!AG87+'5C1J_JCFAEast'!AG87+'5C1Q_Advantage'!AG87+'5C1AF_JCFA-Laf'!AG87+'5C1W_Willow'!AG87+'5C1Z_LincolnPrep'!AG87+'5C1R_Iberville'!AG87+'5C1N_Delta'!AG87+'5C1S_LCColPrep'!AG87+'5C1T_Northeast'!AG87+'5C1U_AcadianaRen'!AG87+'5C1I_LAKey'!AG87+'5C1V_LafRen'!AG87+'5C1O_Impact'!AG87+'5C2_LAVCA'!AH87+'5C1H_Southwest'!AG87+'5C1G_JSClark'!AG87+'5C1Y_GEOPrep'!AG87+'5C1AI_Harmony'!AG87+'5C1AJ_Athlos'!AG87+'5C1AG_Collegiate'!AG87+'5C1M_GEOMidCity'!AG87+'5C1AK_NxtGen'!AG87+'5C1AL_RedRiver'!AG87+'5C1AM_Williams'!AG87+'5C1AN_StLandry'!AG87</f>
        <v>26</v>
      </c>
      <c r="AI87" s="205">
        <f>'5C1B_DArbonne'!AH87+'5C1A_Madison'!AH87+'5C1C_IntlHigh'!AH87+'5C3_UnvView'!AI87+'5C1F_LCCharter'!AH87+'5C1E_LFNO'!AH87+'5C1D_NOMMA'!AH87+'5C1AE_NobleMinds'!AH87+'5C1J_JCFAEast'!AH87+'5C1Q_Advantage'!AH87+'5C1AF_JCFA-Laf'!AH87+'5C1W_Willow'!AH87+'5C1Z_LincolnPrep'!AH87+'5C1R_Iberville'!AH87+'5C1N_Delta'!AH87+'5C1S_LCColPrep'!AH87+'5C1T_Northeast'!AH87+'5C1U_AcadianaRen'!AH87+'5C1I_LAKey'!AH87+'5C1V_LafRen'!AH87+'5C1O_Impact'!AH87+'5C2_LAVCA'!AI87+'5C1H_Southwest'!AH87+'5C1G_JSClark'!AH87+'5C1Y_GEOPrep'!AH87+'5C1AI_Harmony'!AH87+'5C1AJ_Athlos'!AH87+'5C1AG_Collegiate'!AH87+'5C1M_GEOMidCity'!AH87+'5C1AK_NxtGen'!AH87+'5C1AL_RedRiver'!AH87+'5C1AM_Williams'!AH87+'5C1AN_StLandry'!AH87</f>
        <v>153374</v>
      </c>
      <c r="AJ87" s="198">
        <f>'5C1B_DArbonne'!AI87+'5C1A_Madison'!AI87+'5C1C_IntlHigh'!AI87+'5C3_UnvView'!AJ87+'5C1F_LCCharter'!AI87+'5C1E_LFNO'!AI87+'5C1D_NOMMA'!AI87+'5C1AE_NobleMinds'!AI87+'5C1J_JCFAEast'!AI87+'5C1Q_Advantage'!AI87+'5C1AF_JCFA-Laf'!AI87+'5C1W_Willow'!AI87+'5C1Z_LincolnPrep'!AI87+'5C1R_Iberville'!AI87+'5C1N_Delta'!AI87+'5C1S_LCColPrep'!AI87+'5C1T_Northeast'!AI87+'5C1U_AcadianaRen'!AI87+'5C1I_LAKey'!AI87+'5C1V_LafRen'!AI87+'5C1O_Impact'!AI87+'5C2_LAVCA'!AJ87+'5C1H_Southwest'!AI87+'5C1G_JSClark'!AI87+'5C1Y_GEOPrep'!AI87+'5C1AI_Harmony'!AI87+'5C1AJ_Athlos'!AI87+'5C1AG_Collegiate'!AI87+'5C1M_GEOMidCity'!AI87+'5C1AK_NxtGen'!AI87+'5C1AL_RedRiver'!AI87+'5C1AM_Williams'!AI87+'5C1AN_StLandry'!AI87</f>
        <v>-5</v>
      </c>
      <c r="AK87" s="1107">
        <f>'5C1B_DArbonne'!AJ87+'5C1A_Madison'!AJ87+'5C1C_IntlHigh'!AJ87+'5C3_UnvView'!AK87+'5C1F_LCCharter'!AJ87+'5C1E_LFNO'!AJ87+'5C1D_NOMMA'!AJ87+'5C1AE_NobleMinds'!AJ87+'5C1J_JCFAEast'!AJ87+'5C1Q_Advantage'!AJ87+'5C1AF_JCFA-Laf'!AJ87+'5C1W_Willow'!AJ87+'5C1Z_LincolnPrep'!AJ87+'5C1R_Iberville'!AJ87+'5C1N_Delta'!AJ87+'5C1S_LCColPrep'!AJ87+'5C1T_Northeast'!AJ87+'5C1U_AcadianaRen'!AJ87+'5C1I_LAKey'!AJ87+'5C1V_LafRen'!AJ87+'5C1O_Impact'!AJ87+'5C2_LAVCA'!AK87+'5C1H_Southwest'!AJ87+'5C1G_JSClark'!AJ87+'5C1Y_GEOPrep'!AJ87+'5C1AI_Harmony'!AJ87+'5C1AJ_Athlos'!AJ87+'5C1AG_Collegiate'!AJ87+'5C1M_GEOMidCity'!AJ87+'5C1AK_NxtGen'!AJ87+'5C1AL_RedRiver'!AJ87+'5C1AM_Williams'!AJ87+'5C1AN_StLandry'!AJ87</f>
        <v>-14748</v>
      </c>
      <c r="AL87" s="1109">
        <f>'5C1B_DArbonne'!AK87+'5C1A_Madison'!AK87+'5C1C_IntlHigh'!AK87+'5C3_UnvView'!AL87+'5C1F_LCCharter'!AK87+'5C1E_LFNO'!AK87+'5C1D_NOMMA'!AK87+'5C1AE_NobleMinds'!AK87+'5C1J_JCFAEast'!AK87+'5C1Q_Advantage'!AK87+'5C1AF_JCFA-Laf'!AK87+'5C1W_Willow'!AK87+'5C1Z_LincolnPrep'!AK87+'5C1R_Iberville'!AK87+'5C1N_Delta'!AK87+'5C1S_LCColPrep'!AK87+'5C1T_Northeast'!AK87+'5C1U_AcadianaRen'!AK87+'5C1I_LAKey'!AK87+'5C1V_LafRen'!AK87+'5C1O_Impact'!AK87+'5C2_LAVCA'!AL87+'5C1H_Southwest'!AK87+'5C1G_JSClark'!AK87+'5C1Y_GEOPrep'!AK87+'5C1AI_Harmony'!AK87+'5C1AJ_Athlos'!AK87+'5C1AG_Collegiate'!AK87+'5C1M_GEOMidCity'!AK87+'5C1AK_NxtGen'!AK87+'5C1AL_RedRiver'!AK87+'5C1AM_Williams'!AK87+'5C1AN_StLandry'!AK87</f>
        <v>138626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ht="16.149999999999999" customHeight="1" x14ac:dyDescent="0.2">
      <c r="A88" s="1105"/>
      <c r="B88" s="1116" t="s">
        <v>434</v>
      </c>
      <c r="C88" s="1084">
        <f>'5C1B_DArbonne'!C88+'5C1A_Madison'!C88+'5C1C_IntlHigh'!C88+'5C3_UnvView'!C88+'5C1F_LCCharter'!C88+'5C1E_LFNO'!C88+'5C1D_NOMMA'!C88+'5C1AE_NobleMinds'!C88+'5C1J_JCFAEast'!C88+'5C1Q_Advantage'!C88+'5C1AF_JCFA-Laf'!C88+'5C1W_Willow'!C88+'5C1Z_LincolnPrep'!C88+'5C1R_Iberville'!C88+'5C1N_Delta'!C88+'5C1S_LCColPrep'!C88+'5C1T_Northeast'!C88+'5C1U_AcadianaRen'!C88+'5C1I_LAKey'!C88+'5C1V_LafRen'!C88+'5C1O_Impact'!C88+'5C2_LAVCA'!C88+'5C1H_Southwest'!C88+'5C1G_JSClark'!C88+'5C1Y_GEOPrep'!C88+'5C1AI_Harmony'!C88+'5C1AJ_Athlos'!C88+'5C1AG_Collegiate'!C88+'5C1M_GEOMidCity'!C88+'5C1AK_NxtGen'!C88+'5C1AL_RedRiver'!C88+'5C1AM_Williams'!C88+'5C1AN_StLandry'!C88</f>
        <v>280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 s="1114">
        <f>'9_Per Pupil Summary'!M41</f>
        <v>5899</v>
      </c>
      <c r="AG88" s="1112">
        <f>'5C1B_DArbonne'!AF88+'5C1A_Madison'!AF88+'5C1C_IntlHigh'!AF88+'5C3_UnvView'!AG88+'5C1F_LCCharter'!AF88+'5C1E_LFNO'!AF88+'5C1D_NOMMA'!AF88+'5C1AE_NobleMinds'!AF88+'5C1J_JCFAEast'!AF88+'5C1Q_Advantage'!AF88+'5C1AF_JCFA-Laf'!AF88+'5C1W_Willow'!AF88+'5C1Z_LincolnPrep'!AF88+'5C1R_Iberville'!AF88+'5C1N_Delta'!AF88+'5C1S_LCColPrep'!AF88+'5C1T_Northeast'!AF88+'5C1U_AcadianaRen'!AF88+'5C1I_LAKey'!AF88+'5C1V_LafRen'!AF88+'5C1O_Impact'!AF88+'5C2_LAVCA'!AG88+'5C1H_Southwest'!AF88+'5C1G_JSClark'!AF88+'5C1Y_GEOPrep'!AF88+'5C1AI_Harmony'!AF88+'5C1AJ_Athlos'!AF88+'5C1AG_Collegiate'!AF88+'5C1M_GEOMidCity'!AF88+'5C1AK_NxtGen'!AF88+'5C1AL_RedRiver'!AF88+'5C1AM_Williams'!AF88+'5C1AN_StLandry'!AF88</f>
        <v>1855000</v>
      </c>
      <c r="AH88" s="1106">
        <f>'5C1B_DArbonne'!AG88+'5C1A_Madison'!AG88+'5C1C_IntlHigh'!AG88+'5C3_UnvView'!AH88+'5C1F_LCCharter'!AG88+'5C1E_LFNO'!AG88+'5C1D_NOMMA'!AG88+'5C1AE_NobleMinds'!AG88+'5C1J_JCFAEast'!AG88+'5C1Q_Advantage'!AG88+'5C1AF_JCFA-Laf'!AG88+'5C1W_Willow'!AG88+'5C1Z_LincolnPrep'!AG88+'5C1R_Iberville'!AG88+'5C1N_Delta'!AG88+'5C1S_LCColPrep'!AG88+'5C1T_Northeast'!AG88+'5C1U_AcadianaRen'!AG88+'5C1I_LAKey'!AG88+'5C1V_LafRen'!AG88+'5C1O_Impact'!AG88+'5C2_LAVCA'!AH88+'5C1H_Southwest'!AG88+'5C1G_JSClark'!AG88+'5C1Y_GEOPrep'!AG88+'5C1AI_Harmony'!AG88+'5C1AJ_Athlos'!AG88+'5C1AG_Collegiate'!AG88+'5C1M_GEOMidCity'!AG88+'5C1AK_NxtGen'!AG88+'5C1AL_RedRiver'!AG88+'5C1AM_Williams'!AG88+'5C1AN_StLandry'!AG88</f>
        <v>-14</v>
      </c>
      <c r="AI88" s="1103">
        <f>'5C1B_DArbonne'!AH88+'5C1A_Madison'!AH88+'5C1C_IntlHigh'!AH88+'5C3_UnvView'!AI88+'5C1F_LCCharter'!AH88+'5C1E_LFNO'!AH88+'5C1D_NOMMA'!AH88+'5C1AE_NobleMinds'!AH88+'5C1J_JCFAEast'!AH88+'5C1Q_Advantage'!AH88+'5C1AF_JCFA-Laf'!AH88+'5C1W_Willow'!AH88+'5C1Z_LincolnPrep'!AH88+'5C1R_Iberville'!AH88+'5C1N_Delta'!AH88+'5C1S_LCColPrep'!AH88+'5C1T_Northeast'!AH88+'5C1U_AcadianaRen'!AH88+'5C1I_LAKey'!AH88+'5C1V_LafRen'!AH88+'5C1O_Impact'!AH88+'5C2_LAVCA'!AI88+'5C1H_Southwest'!AH88+'5C1G_JSClark'!AH88+'5C1Y_GEOPrep'!AH88+'5C1AI_Harmony'!AH88+'5C1AJ_Athlos'!AH88+'5C1AG_Collegiate'!AH88+'5C1M_GEOMidCity'!AH88+'5C1AK_NxtGen'!AH88+'5C1AL_RedRiver'!AH88+'5C1AM_Williams'!AH88+'5C1AN_StLandry'!AH88</f>
        <v>-92750</v>
      </c>
      <c r="AJ88" s="1106">
        <f>'5C1B_DArbonne'!AI88+'5C1A_Madison'!AI88+'5C1C_IntlHigh'!AI88+'5C3_UnvView'!AJ88+'5C1F_LCCharter'!AI88+'5C1E_LFNO'!AI88+'5C1D_NOMMA'!AI88+'5C1AE_NobleMinds'!AI88+'5C1J_JCFAEast'!AI88+'5C1Q_Advantage'!AI88+'5C1AF_JCFA-Laf'!AI88+'5C1W_Willow'!AI88+'5C1Z_LincolnPrep'!AI88+'5C1R_Iberville'!AI88+'5C1N_Delta'!AI88+'5C1S_LCColPrep'!AI88+'5C1T_Northeast'!AI88+'5C1U_AcadianaRen'!AI88+'5C1I_LAKey'!AI88+'5C1V_LafRen'!AI88+'5C1O_Impact'!AI88+'5C2_LAVCA'!AJ88+'5C1H_Southwest'!AI88+'5C1G_JSClark'!AI88+'5C1Y_GEOPrep'!AI88+'5C1AI_Harmony'!AI88+'5C1AJ_Athlos'!AI88+'5C1AG_Collegiate'!AI88+'5C1M_GEOMidCity'!AI88+'5C1AK_NxtGen'!AI88+'5C1AL_RedRiver'!AI88+'5C1AM_Williams'!AI88+'5C1AN_StLandry'!AI88</f>
        <v>-4</v>
      </c>
      <c r="AK88" s="1108">
        <f>'5C1B_DArbonne'!AJ88+'5C1A_Madison'!AJ88+'5C1C_IntlHigh'!AJ88+'5C3_UnvView'!AK88+'5C1F_LCCharter'!AJ88+'5C1E_LFNO'!AJ88+'5C1D_NOMMA'!AJ88+'5C1AE_NobleMinds'!AJ88+'5C1J_JCFAEast'!AJ88+'5C1Q_Advantage'!AJ88+'5C1AF_JCFA-Laf'!AJ88+'5C1W_Willow'!AJ88+'5C1Z_LincolnPrep'!AJ88+'5C1R_Iberville'!AJ88+'5C1N_Delta'!AJ88+'5C1S_LCColPrep'!AJ88+'5C1T_Northeast'!AJ88+'5C1U_AcadianaRen'!AJ88+'5C1I_LAKey'!AJ88+'5C1V_LafRen'!AJ88+'5C1O_Impact'!AJ88+'5C2_LAVCA'!AK88+'5C1H_Southwest'!AJ88+'5C1G_JSClark'!AJ88+'5C1Y_GEOPrep'!AJ88+'5C1AI_Harmony'!AJ88+'5C1AJ_Athlos'!AJ88+'5C1AG_Collegiate'!AJ88+'5C1M_GEOMidCity'!AJ88+'5C1AK_NxtGen'!AJ88+'5C1AL_RedRiver'!AJ88+'5C1AM_Williams'!AJ88+'5C1AN_StLandry'!AJ88</f>
        <v>-13250</v>
      </c>
      <c r="AL88" s="1110">
        <f>'5C1B_DArbonne'!AK88+'5C1A_Madison'!AK88+'5C1C_IntlHigh'!AK88+'5C3_UnvView'!AL88+'5C1F_LCCharter'!AK88+'5C1E_LFNO'!AK88+'5C1D_NOMMA'!AK88+'5C1AE_NobleMinds'!AK88+'5C1J_JCFAEast'!AK88+'5C1Q_Advantage'!AK88+'5C1AF_JCFA-Laf'!AK88+'5C1W_Willow'!AK88+'5C1Z_LincolnPrep'!AK88+'5C1R_Iberville'!AK88+'5C1N_Delta'!AK88+'5C1S_LCColPrep'!AK88+'5C1T_Northeast'!AK88+'5C1U_AcadianaRen'!AK88+'5C1I_LAKey'!AK88+'5C1V_LafRen'!AK88+'5C1O_Impact'!AK88+'5C2_LAVCA'!AL88+'5C1H_Southwest'!AK88+'5C1G_JSClark'!AK88+'5C1Y_GEOPrep'!AK88+'5C1AI_Harmony'!AK88+'5C1AJ_Athlos'!AK88+'5C1AG_Collegiate'!AK88+'5C1M_GEOMidCity'!AK88+'5C1AK_NxtGen'!AK88+'5C1AL_RedRiver'!AK88+'5C1AM_Williams'!AK88+'5C1AN_StLandry'!AK88</f>
        <v>-106000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2">
      <c r="A89" s="101" t="s">
        <v>924</v>
      </c>
      <c r="B89" s="101" t="s">
        <v>924</v>
      </c>
      <c r="C89" s="101" t="s">
        <v>924</v>
      </c>
      <c r="D89" s="101" t="s">
        <v>924</v>
      </c>
      <c r="E89" s="101" t="s">
        <v>924</v>
      </c>
      <c r="H89" s="40"/>
      <c r="I89" s="40"/>
      <c r="J89" s="1104"/>
      <c r="K89" s="1098"/>
      <c r="L89" s="1098"/>
      <c r="M89" s="1104"/>
      <c r="N89" s="1098"/>
      <c r="O89" s="1098"/>
      <c r="P89" s="1104"/>
      <c r="Q89" s="1098"/>
      <c r="AD89" s="31">
        <v>12</v>
      </c>
      <c r="AT89" s="31">
        <f>AD89</f>
        <v>12</v>
      </c>
    </row>
    <row r="90" spans="1:51" s="88" customFormat="1" ht="15" customHeight="1" thickBot="1" x14ac:dyDescent="0.25">
      <c r="A90" s="1760"/>
      <c r="B90" s="1761"/>
      <c r="C90" s="1451">
        <f>'5C1_NewType 2'!D40</f>
        <v>21595</v>
      </c>
      <c r="D90" s="1449">
        <f>'5C1_NewType 2'!E40</f>
        <v>0</v>
      </c>
      <c r="E90" s="1034">
        <f>'5C1_NewType 2'!F40</f>
        <v>85026567.901593998</v>
      </c>
      <c r="F90" s="1452">
        <f>'5C1_NewType 2'!G40</f>
        <v>16621</v>
      </c>
      <c r="G90" s="1449">
        <f>'5C1_NewType 2'!H40</f>
        <v>0</v>
      </c>
      <c r="H90" s="1036">
        <f>'5C1_NewType 2'!I40</f>
        <v>8651248.2302173432</v>
      </c>
      <c r="I90" s="1453">
        <f>'5C1_NewType 2'!J40</f>
        <v>10582.5</v>
      </c>
      <c r="J90" s="1449">
        <f>'5C1_NewType 2'!K40</f>
        <v>0</v>
      </c>
      <c r="K90" s="1036">
        <f>'5C1_NewType 2'!L40</f>
        <v>1512339.0911139273</v>
      </c>
      <c r="L90" s="1452">
        <f>'5C1_NewType 2'!M40</f>
        <v>2507</v>
      </c>
      <c r="M90" s="1449">
        <f>'5C1_NewType 2'!N40</f>
        <v>0</v>
      </c>
      <c r="N90" s="1036">
        <f>'5C1_NewType 2'!O40</f>
        <v>8855460.9972361494</v>
      </c>
      <c r="O90" s="1452">
        <f>'5C1_NewType 2'!P40</f>
        <v>543</v>
      </c>
      <c r="P90" s="1449">
        <f>'5C1_NewType 2'!Q40</f>
        <v>0</v>
      </c>
      <c r="Q90" s="1036">
        <f>'5C1_NewType 2'!R40</f>
        <v>777604.39626827079</v>
      </c>
      <c r="R90" s="1037">
        <f>'5C1_NewType 2'!S40</f>
        <v>104823217</v>
      </c>
      <c r="S90" s="1037">
        <f>'5C1_NewType 2'!S41+'5C1_NewType 2'!S42</f>
        <v>3007070</v>
      </c>
      <c r="T90" s="1036">
        <f>'5C1_NewType 2'!T40</f>
        <v>5291369</v>
      </c>
      <c r="U90" s="1036">
        <f>'5C1_NewType 2'!U40</f>
        <v>-541825</v>
      </c>
      <c r="V90" s="1038">
        <f>'5C1_NewType 2'!V40</f>
        <v>4749544</v>
      </c>
      <c r="W90" s="1037">
        <f>'5C1_NewType 2'!W40</f>
        <v>109572761</v>
      </c>
      <c r="X90" s="1036">
        <f>'5C1_NewType 2'!X40</f>
        <v>-273932</v>
      </c>
      <c r="Y90" s="1037">
        <f>'5C1_NewType 2'!Y40</f>
        <v>109298829</v>
      </c>
      <c r="Z90" s="1036">
        <f>'5C1_NewType 2'!Z40</f>
        <v>-47744</v>
      </c>
      <c r="AA90" s="1037">
        <f>'5C1_NewType 2'!AB40</f>
        <v>115430751.90000001</v>
      </c>
      <c r="AB90" s="1036">
        <f>'5C1_NewType 2'!AC40</f>
        <v>105552607</v>
      </c>
      <c r="AC90" s="1036">
        <f>'5C1_NewType 2'!AD40</f>
        <v>9878144.9000000004</v>
      </c>
      <c r="AD90" s="1037">
        <f>'5C1_NewType 2'!AE40</f>
        <v>9878146</v>
      </c>
      <c r="AE90" s="1039">
        <f>'5C1_NewType 2'!AG40</f>
        <v>116598524.90000001</v>
      </c>
      <c r="AF90" s="1449">
        <f>'5C1_NewType 2'!AI40</f>
        <v>0</v>
      </c>
      <c r="AG90" s="1040">
        <f>'5C1_NewType 2'!AJ40</f>
        <v>138731694</v>
      </c>
      <c r="AH90" s="1035">
        <f>'5C1_NewType 2'!AK40</f>
        <v>1067</v>
      </c>
      <c r="AI90" s="1036">
        <f>'5C1_NewType 2'!AL40</f>
        <v>5341881</v>
      </c>
      <c r="AJ90" s="1035">
        <f>'5C1_NewType 2'!AM40</f>
        <v>-223</v>
      </c>
      <c r="AK90" s="1036">
        <f>'5C1_NewType 2'!AN40</f>
        <v>-640469</v>
      </c>
      <c r="AL90" s="1038">
        <f>'5C1_NewType 2'!AO40</f>
        <v>4701412</v>
      </c>
      <c r="AM90" s="1040">
        <f>'5C1_NewType 2'!AP40</f>
        <v>143433106</v>
      </c>
      <c r="AN90" s="1036">
        <f>'5C1_NewType 2'!AQ40</f>
        <v>-358583</v>
      </c>
      <c r="AO90" s="1040">
        <f>'5C1_NewType 2'!AR40</f>
        <v>143074523</v>
      </c>
      <c r="AP90" s="1036">
        <f>'5C1_NewType 2'!AS40</f>
        <v>-52920</v>
      </c>
      <c r="AQ90" s="1040">
        <f>'5C1_NewType 2'!AT40</f>
        <v>143021603</v>
      </c>
      <c r="AR90" s="1036">
        <f>'5C1_NewType 2'!AU40</f>
        <v>129555536</v>
      </c>
      <c r="AS90" s="1036">
        <f>'5C1_NewType 2'!AV40</f>
        <v>13466067</v>
      </c>
      <c r="AT90" s="1040">
        <f>'5C1_NewType 2'!AW40</f>
        <v>13466067</v>
      </c>
      <c r="AU90" s="808">
        <f>'5C1_NewType 2'!AX40</f>
        <v>258452354.89999998</v>
      </c>
      <c r="AV90" s="808">
        <f>'5C1_NewType 2'!AY40</f>
        <v>23344213</v>
      </c>
      <c r="AW90" s="1036">
        <f>'5C1_NewType 2'!BC40</f>
        <v>358583</v>
      </c>
      <c r="AX90" s="1036">
        <f>'5C1_NewType 2'!BD40</f>
        <v>358963</v>
      </c>
      <c r="AY90" s="1036">
        <f>'5C1_NewType 2'!BE40</f>
        <v>-380</v>
      </c>
    </row>
    <row r="91" spans="1:51" s="88" customFormat="1" ht="15" customHeight="1" thickTop="1" thickBot="1" x14ac:dyDescent="0.25">
      <c r="A91" s="1760"/>
      <c r="B91" s="1761"/>
      <c r="C91" s="1451">
        <f t="shared" ref="C91:AX91" si="14">C85-C90</f>
        <v>-21595</v>
      </c>
      <c r="D91" s="1449">
        <f t="shared" si="14"/>
        <v>0</v>
      </c>
      <c r="E91" s="1034">
        <f t="shared" si="14"/>
        <v>-85026567.901593998</v>
      </c>
      <c r="F91" s="1452">
        <f t="shared" si="14"/>
        <v>-16621</v>
      </c>
      <c r="G91" s="1449">
        <f t="shared" si="14"/>
        <v>0</v>
      </c>
      <c r="H91" s="1036">
        <f t="shared" si="14"/>
        <v>-8651248.2302173432</v>
      </c>
      <c r="I91" s="1453">
        <f t="shared" si="14"/>
        <v>-10582.5</v>
      </c>
      <c r="J91" s="1449">
        <f t="shared" si="14"/>
        <v>0</v>
      </c>
      <c r="K91" s="1036">
        <f t="shared" si="14"/>
        <v>-1512339.0911139273</v>
      </c>
      <c r="L91" s="1452">
        <f t="shared" si="14"/>
        <v>-2507</v>
      </c>
      <c r="M91" s="1449">
        <f t="shared" si="14"/>
        <v>0</v>
      </c>
      <c r="N91" s="1036">
        <f t="shared" si="14"/>
        <v>-8855460.9972361494</v>
      </c>
      <c r="O91" s="1452">
        <f t="shared" si="14"/>
        <v>-543</v>
      </c>
      <c r="P91" s="1449">
        <f t="shared" si="14"/>
        <v>0</v>
      </c>
      <c r="Q91" s="1036">
        <f t="shared" si="14"/>
        <v>-777604.39626827079</v>
      </c>
      <c r="R91" s="1037">
        <f t="shared" si="14"/>
        <v>0</v>
      </c>
      <c r="S91" s="1037">
        <f t="shared" si="14"/>
        <v>0</v>
      </c>
      <c r="T91" s="1036">
        <f t="shared" si="14"/>
        <v>-4309699</v>
      </c>
      <c r="U91" s="1036">
        <f t="shared" si="14"/>
        <v>541825</v>
      </c>
      <c r="V91" s="1038">
        <f t="shared" si="14"/>
        <v>-4749544</v>
      </c>
      <c r="W91" s="1037">
        <f t="shared" si="14"/>
        <v>-109572761</v>
      </c>
      <c r="X91" s="1036">
        <f t="shared" si="14"/>
        <v>273932</v>
      </c>
      <c r="Y91" s="1037">
        <f t="shared" si="14"/>
        <v>-109298829</v>
      </c>
      <c r="Z91" s="1036">
        <f t="shared" si="14"/>
        <v>47744</v>
      </c>
      <c r="AA91" s="1037">
        <f t="shared" si="14"/>
        <v>-109251085</v>
      </c>
      <c r="AB91" s="1036" t="e">
        <f t="shared" si="14"/>
        <v>#VALUE!</v>
      </c>
      <c r="AC91" s="1036">
        <f t="shared" si="14"/>
        <v>-9368151</v>
      </c>
      <c r="AD91" s="1037">
        <f t="shared" si="14"/>
        <v>-9368151</v>
      </c>
      <c r="AE91" s="1039">
        <f t="shared" si="14"/>
        <v>-109251085</v>
      </c>
      <c r="AF91" s="1449">
        <f t="shared" si="14"/>
        <v>0</v>
      </c>
      <c r="AG91" s="1040">
        <f t="shared" si="14"/>
        <v>-138731694</v>
      </c>
      <c r="AH91" s="1035">
        <f t="shared" si="14"/>
        <v>-1067</v>
      </c>
      <c r="AI91" s="1036">
        <f t="shared" si="14"/>
        <v>-5341881</v>
      </c>
      <c r="AJ91" s="1035">
        <f t="shared" si="14"/>
        <v>223</v>
      </c>
      <c r="AK91" s="1036">
        <f t="shared" si="14"/>
        <v>640469</v>
      </c>
      <c r="AL91" s="1038">
        <f t="shared" si="14"/>
        <v>-4701412</v>
      </c>
      <c r="AM91" s="1040">
        <f t="shared" si="14"/>
        <v>0</v>
      </c>
      <c r="AN91" s="1036">
        <f t="shared" si="14"/>
        <v>283883</v>
      </c>
      <c r="AO91" s="1040">
        <f t="shared" si="14"/>
        <v>-143074523</v>
      </c>
      <c r="AP91" s="1036">
        <f t="shared" si="14"/>
        <v>0</v>
      </c>
      <c r="AQ91" s="1040">
        <f t="shared" si="14"/>
        <v>-113253952</v>
      </c>
      <c r="AR91" s="1036">
        <f t="shared" si="14"/>
        <v>-129555536</v>
      </c>
      <c r="AS91" s="1036">
        <f t="shared" si="14"/>
        <v>-13466067</v>
      </c>
      <c r="AT91" s="1040">
        <f t="shared" si="14"/>
        <v>0</v>
      </c>
      <c r="AU91" s="808">
        <f t="shared" si="14"/>
        <v>-222505036.99999997</v>
      </c>
      <c r="AV91" s="808">
        <f t="shared" si="14"/>
        <v>-9368151</v>
      </c>
      <c r="AW91" s="1036">
        <f t="shared" si="14"/>
        <v>0</v>
      </c>
      <c r="AX91" s="1036">
        <f t="shared" si="14"/>
        <v>-358963</v>
      </c>
      <c r="AY91" s="1036">
        <f>AY85-AY90</f>
        <v>358963</v>
      </c>
    </row>
    <row r="92" spans="1:51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C22" activePane="bottomRight" state="frozen"/>
      <selection pane="bottomRight" activeCell="D42" sqref="D42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&amp;L&amp;"Arial,Bold"&amp;18&amp;K000000FY2018-19 Budget Letter - March 2019</oddHeader>
        <oddFooter>&amp;R&amp;P</oddFooter>
      </headerFooter>
    </customSheetView>
  </customSheetViews>
  <mergeCells count="53">
    <mergeCell ref="A85:B85"/>
    <mergeCell ref="S2:S3"/>
    <mergeCell ref="A78:B78"/>
    <mergeCell ref="A79:B79"/>
    <mergeCell ref="A80:B80"/>
    <mergeCell ref="A81:B81"/>
    <mergeCell ref="A82:B82"/>
    <mergeCell ref="A77:B77"/>
    <mergeCell ref="A1:B3"/>
    <mergeCell ref="A76:B76"/>
    <mergeCell ref="A83:B83"/>
    <mergeCell ref="A84:B84"/>
    <mergeCell ref="AG2:AG3"/>
    <mergeCell ref="AH2:AL2"/>
    <mergeCell ref="AM2:AM3"/>
    <mergeCell ref="AN2:AN3"/>
    <mergeCell ref="AA2:AA3"/>
    <mergeCell ref="AB2:AB3"/>
    <mergeCell ref="AC2:AC3"/>
    <mergeCell ref="AD2:AD3"/>
    <mergeCell ref="AE2:AE3"/>
    <mergeCell ref="W2:W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90:B90"/>
    <mergeCell ref="A91:B91"/>
    <mergeCell ref="AX2:AX3"/>
    <mergeCell ref="AY2:AY3"/>
    <mergeCell ref="AW1:AY1"/>
    <mergeCell ref="AW2:AW3"/>
    <mergeCell ref="AU1:AU3"/>
    <mergeCell ref="AS2:AS3"/>
    <mergeCell ref="AT2:AT3"/>
    <mergeCell ref="AO2:AO3"/>
    <mergeCell ref="AP2:AP3"/>
    <mergeCell ref="AR2:AR3"/>
    <mergeCell ref="X2:X3"/>
    <mergeCell ref="Y2:Y3"/>
    <mergeCell ref="Z2:Z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2"/>
  <headerFooter alignWithMargins="0">
    <oddHeader>&amp;L&amp;"Arial,Bold"&amp;18&amp;K000000FY2021-22 Budget Letter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5"/>
  <sheetViews>
    <sheetView topLeftCell="G58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456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530" t="s">
        <v>1214</v>
      </c>
      <c r="I3" s="1337" t="s">
        <v>424</v>
      </c>
      <c r="J3" s="1337" t="s">
        <v>364</v>
      </c>
      <c r="K3" s="1530" t="s">
        <v>1215</v>
      </c>
      <c r="L3" s="1337" t="s">
        <v>424</v>
      </c>
      <c r="M3" s="1337" t="s">
        <v>364</v>
      </c>
      <c r="N3" s="1530" t="s">
        <v>1216</v>
      </c>
      <c r="O3" s="1337" t="s">
        <v>424</v>
      </c>
      <c r="P3" s="1337" t="s">
        <v>364</v>
      </c>
      <c r="Q3" s="1530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1551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1544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871</v>
      </c>
      <c r="D76" s="1427"/>
      <c r="E76" s="244">
        <v>9789980.2705197539</v>
      </c>
      <c r="F76" s="1427"/>
      <c r="G76" s="244">
        <v>687131.89999999991</v>
      </c>
      <c r="H76" s="1352">
        <v>348</v>
      </c>
      <c r="I76" s="1427"/>
      <c r="J76" s="244">
        <v>122674.2886586751</v>
      </c>
      <c r="K76" s="1352">
        <v>2</v>
      </c>
      <c r="L76" s="1427"/>
      <c r="M76" s="244">
        <v>120.44999605619563</v>
      </c>
      <c r="N76" s="1352">
        <v>98</v>
      </c>
      <c r="O76" s="1427"/>
      <c r="P76" s="244">
        <v>244988.65749718662</v>
      </c>
      <c r="Q76" s="1352">
        <v>39</v>
      </c>
      <c r="R76" s="1427"/>
      <c r="S76" s="244">
        <v>34400.602908291396</v>
      </c>
      <c r="T76" s="246">
        <v>10879296</v>
      </c>
      <c r="U76" s="244">
        <v>-242330</v>
      </c>
      <c r="V76" s="244">
        <v>-56257</v>
      </c>
      <c r="W76" s="247">
        <v>-298587</v>
      </c>
      <c r="X76" s="246">
        <v>10580709</v>
      </c>
      <c r="Y76" s="244">
        <v>-26452</v>
      </c>
      <c r="Z76" s="246">
        <v>10554257</v>
      </c>
      <c r="AA76" s="244">
        <v>0</v>
      </c>
      <c r="AB76" s="246">
        <v>10554257</v>
      </c>
      <c r="AC76" s="244">
        <v>9636591</v>
      </c>
      <c r="AD76" s="244">
        <v>917666</v>
      </c>
      <c r="AE76" s="246">
        <v>917666</v>
      </c>
      <c r="AF76" s="249">
        <v>10554257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3700</v>
      </c>
      <c r="AC82" s="236">
        <v>8924</v>
      </c>
      <c r="AD82" s="814">
        <v>-5224</v>
      </c>
      <c r="AE82" s="237">
        <v>-5224</v>
      </c>
      <c r="AF82" s="237">
        <v>3700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172253</v>
      </c>
      <c r="AC83" s="811">
        <v>156893</v>
      </c>
      <c r="AD83" s="810">
        <v>15360</v>
      </c>
      <c r="AE83" s="222">
        <v>15360</v>
      </c>
      <c r="AF83" s="222">
        <v>172253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137802</v>
      </c>
      <c r="AC84" s="811">
        <v>125517</v>
      </c>
      <c r="AD84" s="810">
        <v>12285</v>
      </c>
      <c r="AE84" s="222">
        <v>12285</v>
      </c>
      <c r="AF84" s="222">
        <v>137802</v>
      </c>
    </row>
    <row r="85" spans="1:32" s="88" customFormat="1" ht="15" customHeight="1" thickBot="1" x14ac:dyDescent="0.25">
      <c r="A85" s="1728" t="s">
        <v>430</v>
      </c>
      <c r="B85" s="1729"/>
      <c r="C85" s="1352">
        <v>871</v>
      </c>
      <c r="D85" s="1427"/>
      <c r="E85" s="244">
        <v>9789980.2705197539</v>
      </c>
      <c r="F85" s="1427"/>
      <c r="G85" s="244">
        <v>687131.89999999991</v>
      </c>
      <c r="H85" s="1352">
        <v>348</v>
      </c>
      <c r="I85" s="1427"/>
      <c r="J85" s="244">
        <v>122674.2886586751</v>
      </c>
      <c r="K85" s="1352">
        <v>2</v>
      </c>
      <c r="L85" s="1427"/>
      <c r="M85" s="244">
        <v>120.44999605619563</v>
      </c>
      <c r="N85" s="1352">
        <v>98</v>
      </c>
      <c r="O85" s="1427"/>
      <c r="P85" s="244">
        <v>244988.65749718662</v>
      </c>
      <c r="Q85" s="1352">
        <v>39</v>
      </c>
      <c r="R85" s="1427"/>
      <c r="S85" s="244">
        <v>34400.602908291396</v>
      </c>
      <c r="T85" s="246">
        <v>10879296</v>
      </c>
      <c r="U85" s="244">
        <v>-242330</v>
      </c>
      <c r="V85" s="244">
        <v>-56257</v>
      </c>
      <c r="W85" s="247">
        <v>-298587</v>
      </c>
      <c r="X85" s="246">
        <v>10580709</v>
      </c>
      <c r="Y85" s="244">
        <v>-26452</v>
      </c>
      <c r="Z85" s="246">
        <v>10554257</v>
      </c>
      <c r="AA85" s="244">
        <v>0</v>
      </c>
      <c r="AB85" s="246">
        <v>10868012</v>
      </c>
      <c r="AC85" s="244">
        <v>9927925</v>
      </c>
      <c r="AD85" s="244">
        <v>940087</v>
      </c>
      <c r="AE85" s="246">
        <v>940087</v>
      </c>
      <c r="AF85" s="249">
        <v>10868012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37"/>
      <c r="G89" s="1237"/>
      <c r="H89" s="32"/>
      <c r="I89" s="32"/>
      <c r="J89" s="32"/>
      <c r="K89" s="32"/>
      <c r="L89" s="873"/>
      <c r="M89" s="873"/>
      <c r="N89" s="873"/>
      <c r="O89" s="873"/>
      <c r="P89" s="873"/>
      <c r="Q89" s="873"/>
      <c r="R89" s="873"/>
      <c r="S89" s="873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37"/>
      <c r="G90" s="1237"/>
      <c r="H90" s="32"/>
      <c r="I90" s="32"/>
      <c r="J90" s="32"/>
      <c r="K90" s="32"/>
      <c r="L90" s="873"/>
      <c r="M90" s="873"/>
      <c r="N90" s="873"/>
      <c r="O90" s="873"/>
      <c r="P90" s="873"/>
      <c r="Q90" s="873"/>
      <c r="R90" s="873"/>
      <c r="S90" s="873"/>
      <c r="T90" s="32"/>
      <c r="U90" s="32"/>
      <c r="V90" s="32"/>
      <c r="W90" s="32"/>
      <c r="X90" s="32"/>
      <c r="Y90" s="562"/>
      <c r="Z90" s="874"/>
      <c r="AA90" s="32"/>
      <c r="AB90" s="32"/>
      <c r="AC90" s="32" t="s">
        <v>1677</v>
      </c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62"/>
      <c r="Z91" s="874"/>
      <c r="AA91" s="32"/>
      <c r="AB91" s="32"/>
      <c r="AC91" s="32" t="s">
        <v>1678</v>
      </c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1744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5:B85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5"/>
  <sheetViews>
    <sheetView topLeftCell="N64" workbookViewId="0">
      <selection activeCell="G98" sqref="G98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972" t="s">
        <v>457</v>
      </c>
      <c r="B1" s="1959"/>
      <c r="C1" s="1947" t="s">
        <v>350</v>
      </c>
      <c r="D1" s="1948"/>
      <c r="E1" s="1948"/>
      <c r="F1" s="1948"/>
      <c r="G1" s="1948"/>
      <c r="H1" s="1948"/>
      <c r="I1" s="1948"/>
      <c r="J1" s="1949"/>
      <c r="K1" s="1969" t="s">
        <v>350</v>
      </c>
      <c r="L1" s="1970"/>
      <c r="M1" s="1970"/>
      <c r="N1" s="1970"/>
      <c r="O1" s="1970"/>
      <c r="P1" s="1970"/>
      <c r="Q1" s="1970"/>
      <c r="R1" s="1970"/>
      <c r="S1" s="1970"/>
      <c r="T1" s="1971"/>
      <c r="U1" s="1947" t="s">
        <v>350</v>
      </c>
      <c r="V1" s="1948"/>
      <c r="W1" s="1948"/>
      <c r="X1" s="1948"/>
      <c r="Y1" s="1948"/>
      <c r="Z1" s="1948"/>
      <c r="AA1" s="1949"/>
      <c r="AB1" s="1947" t="s">
        <v>350</v>
      </c>
      <c r="AC1" s="1948"/>
      <c r="AD1" s="1948"/>
      <c r="AE1" s="1948"/>
      <c r="AF1" s="1949"/>
    </row>
    <row r="2" spans="1:32" ht="27.75" customHeight="1" x14ac:dyDescent="0.2">
      <c r="A2" s="1960"/>
      <c r="B2" s="1961"/>
      <c r="C2" s="1780" t="s">
        <v>1213</v>
      </c>
      <c r="D2" s="1774" t="s">
        <v>1658</v>
      </c>
      <c r="E2" s="1965"/>
      <c r="F2" s="1965"/>
      <c r="G2" s="1966"/>
      <c r="H2" s="1774" t="s">
        <v>847</v>
      </c>
      <c r="I2" s="1956"/>
      <c r="J2" s="1775"/>
      <c r="K2" s="1774" t="s">
        <v>844</v>
      </c>
      <c r="L2" s="1956"/>
      <c r="M2" s="1775"/>
      <c r="N2" s="1774" t="s">
        <v>845</v>
      </c>
      <c r="O2" s="1956"/>
      <c r="P2" s="1775"/>
      <c r="Q2" s="1774" t="s">
        <v>846</v>
      </c>
      <c r="R2" s="1956"/>
      <c r="S2" s="1775"/>
      <c r="T2" s="1780" t="s">
        <v>465</v>
      </c>
      <c r="U2" s="1957" t="s">
        <v>242</v>
      </c>
      <c r="V2" s="1957"/>
      <c r="W2" s="1957"/>
      <c r="X2" s="1780" t="s">
        <v>466</v>
      </c>
      <c r="Y2" s="1952" t="s">
        <v>1115</v>
      </c>
      <c r="Z2" s="1952" t="s">
        <v>467</v>
      </c>
      <c r="AA2" s="1791" t="s">
        <v>1299</v>
      </c>
      <c r="AB2" s="1780" t="s">
        <v>853</v>
      </c>
      <c r="AC2" s="1973" t="s">
        <v>1113</v>
      </c>
      <c r="AD2" s="1780" t="s">
        <v>283</v>
      </c>
      <c r="AE2" s="1780" t="s">
        <v>401</v>
      </c>
      <c r="AF2" s="1780" t="s">
        <v>854</v>
      </c>
    </row>
    <row r="3" spans="1:32" ht="93" customHeight="1" x14ac:dyDescent="0.2">
      <c r="A3" s="1962"/>
      <c r="B3" s="1963"/>
      <c r="C3" s="1964"/>
      <c r="D3" s="1337" t="s">
        <v>424</v>
      </c>
      <c r="E3" s="1337" t="s">
        <v>560</v>
      </c>
      <c r="F3" s="1337" t="s">
        <v>424</v>
      </c>
      <c r="G3" s="1337" t="s">
        <v>559</v>
      </c>
      <c r="H3" s="1337" t="s">
        <v>1214</v>
      </c>
      <c r="I3" s="1337" t="s">
        <v>424</v>
      </c>
      <c r="J3" s="1337" t="s">
        <v>364</v>
      </c>
      <c r="K3" s="1340" t="s">
        <v>1215</v>
      </c>
      <c r="L3" s="1337" t="s">
        <v>424</v>
      </c>
      <c r="M3" s="1337" t="s">
        <v>364</v>
      </c>
      <c r="N3" s="1337" t="s">
        <v>1216</v>
      </c>
      <c r="O3" s="1337" t="s">
        <v>424</v>
      </c>
      <c r="P3" s="1337" t="s">
        <v>364</v>
      </c>
      <c r="Q3" s="1337" t="s">
        <v>1216</v>
      </c>
      <c r="R3" s="1337" t="s">
        <v>424</v>
      </c>
      <c r="S3" s="1337" t="s">
        <v>364</v>
      </c>
      <c r="T3" s="1780"/>
      <c r="U3" s="1338" t="s">
        <v>1197</v>
      </c>
      <c r="V3" s="1338" t="s">
        <v>1198</v>
      </c>
      <c r="W3" s="1338" t="s">
        <v>243</v>
      </c>
      <c r="X3" s="1780"/>
      <c r="Y3" s="1953"/>
      <c r="Z3" s="1953"/>
      <c r="AA3" s="1791"/>
      <c r="AB3" s="1780"/>
      <c r="AC3" s="1973"/>
      <c r="AD3" s="1780"/>
      <c r="AE3" s="1780"/>
      <c r="AF3" s="1780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7" customFormat="1" ht="36" customHeight="1" x14ac:dyDescent="0.2">
      <c r="A5" s="764"/>
      <c r="B5" s="765"/>
      <c r="C5" s="639" t="s">
        <v>1552</v>
      </c>
      <c r="D5" s="639" t="s">
        <v>1160</v>
      </c>
      <c r="E5" s="639" t="s">
        <v>742</v>
      </c>
      <c r="F5" s="639" t="s">
        <v>702</v>
      </c>
      <c r="G5" s="639" t="s">
        <v>680</v>
      </c>
      <c r="H5" s="639" t="s">
        <v>843</v>
      </c>
      <c r="I5" s="639" t="s">
        <v>1161</v>
      </c>
      <c r="J5" s="639" t="s">
        <v>751</v>
      </c>
      <c r="K5" s="639" t="s">
        <v>842</v>
      </c>
      <c r="L5" s="639" t="s">
        <v>1162</v>
      </c>
      <c r="M5" s="639" t="s">
        <v>752</v>
      </c>
      <c r="N5" s="639" t="s">
        <v>840</v>
      </c>
      <c r="O5" s="639" t="s">
        <v>1163</v>
      </c>
      <c r="P5" s="639" t="s">
        <v>753</v>
      </c>
      <c r="Q5" s="639" t="s">
        <v>841</v>
      </c>
      <c r="R5" s="639" t="s">
        <v>1164</v>
      </c>
      <c r="S5" s="639" t="s">
        <v>754</v>
      </c>
      <c r="T5" s="639" t="s">
        <v>755</v>
      </c>
      <c r="U5" s="639" t="s">
        <v>836</v>
      </c>
      <c r="V5" s="639" t="s">
        <v>837</v>
      </c>
      <c r="W5" s="639" t="s">
        <v>756</v>
      </c>
      <c r="X5" s="639" t="s">
        <v>757</v>
      </c>
      <c r="Y5" s="639" t="s">
        <v>758</v>
      </c>
      <c r="Z5" s="639" t="s">
        <v>759</v>
      </c>
      <c r="AA5" s="639" t="s">
        <v>746</v>
      </c>
      <c r="AB5" s="639" t="s">
        <v>1538</v>
      </c>
      <c r="AC5" s="639" t="s">
        <v>1545</v>
      </c>
      <c r="AD5" s="639" t="s">
        <v>760</v>
      </c>
      <c r="AE5" s="639" t="s">
        <v>852</v>
      </c>
      <c r="AF5" s="639" t="s">
        <v>1554</v>
      </c>
    </row>
    <row r="6" spans="1:32" s="767" customFormat="1" ht="36" hidden="1" customHeight="1" x14ac:dyDescent="0.2">
      <c r="A6" s="768"/>
      <c r="B6" s="769"/>
      <c r="C6" s="642" t="s">
        <v>594</v>
      </c>
      <c r="D6" s="642" t="s">
        <v>594</v>
      </c>
      <c r="E6" s="642" t="s">
        <v>595</v>
      </c>
      <c r="F6" s="642" t="s">
        <v>705</v>
      </c>
      <c r="G6" s="642" t="s">
        <v>595</v>
      </c>
      <c r="H6" s="642" t="s">
        <v>667</v>
      </c>
      <c r="I6" s="642" t="s">
        <v>594</v>
      </c>
      <c r="J6" s="642" t="s">
        <v>595</v>
      </c>
      <c r="K6" s="642" t="s">
        <v>667</v>
      </c>
      <c r="L6" s="642" t="s">
        <v>594</v>
      </c>
      <c r="M6" s="642" t="s">
        <v>595</v>
      </c>
      <c r="N6" s="642" t="s">
        <v>667</v>
      </c>
      <c r="O6" s="642" t="s">
        <v>594</v>
      </c>
      <c r="P6" s="642" t="s">
        <v>595</v>
      </c>
      <c r="Q6" s="642" t="s">
        <v>667</v>
      </c>
      <c r="R6" s="642" t="s">
        <v>594</v>
      </c>
      <c r="S6" s="642" t="s">
        <v>595</v>
      </c>
      <c r="T6" s="642" t="s">
        <v>595</v>
      </c>
      <c r="U6" s="642" t="s">
        <v>745</v>
      </c>
      <c r="V6" s="642" t="s">
        <v>745</v>
      </c>
      <c r="W6" s="642" t="s">
        <v>595</v>
      </c>
      <c r="X6" s="642" t="s">
        <v>595</v>
      </c>
      <c r="Y6" s="642" t="s">
        <v>595</v>
      </c>
      <c r="Z6" s="642" t="s">
        <v>595</v>
      </c>
      <c r="AA6" s="642" t="s">
        <v>746</v>
      </c>
      <c r="AB6" s="642" t="s">
        <v>761</v>
      </c>
      <c r="AC6" s="642" t="s">
        <v>747</v>
      </c>
      <c r="AD6" s="642" t="s">
        <v>595</v>
      </c>
      <c r="AE6" s="642" t="s">
        <v>595</v>
      </c>
      <c r="AF6" s="642" t="s">
        <v>762</v>
      </c>
    </row>
    <row r="7" spans="1:32" ht="15" customHeight="1" x14ac:dyDescent="0.2">
      <c r="A7" s="420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21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21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21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22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20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21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21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21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22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20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21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21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21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22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20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21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21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21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22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20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21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21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21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22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20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21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21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21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22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20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21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21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21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22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20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21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21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21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22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20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21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21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21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22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20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21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21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21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22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20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21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21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21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22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20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21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21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21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22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20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21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21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21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22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20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21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21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21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728" t="s">
        <v>429</v>
      </c>
      <c r="B76" s="1729"/>
      <c r="C76" s="1352">
        <v>120</v>
      </c>
      <c r="D76" s="1427"/>
      <c r="E76" s="244">
        <v>1100212.2397325465</v>
      </c>
      <c r="F76" s="1427"/>
      <c r="G76" s="244">
        <v>79105.200000000012</v>
      </c>
      <c r="H76" s="1352">
        <v>51</v>
      </c>
      <c r="I76" s="1427"/>
      <c r="J76" s="244">
        <v>29999.930354997068</v>
      </c>
      <c r="K76" s="1352">
        <v>12</v>
      </c>
      <c r="L76" s="1427"/>
      <c r="M76" s="244">
        <v>1896.3220588187428</v>
      </c>
      <c r="N76" s="1352">
        <v>30</v>
      </c>
      <c r="O76" s="1427"/>
      <c r="P76" s="244">
        <v>121989.83727823831</v>
      </c>
      <c r="Q76" s="1352">
        <v>0</v>
      </c>
      <c r="R76" s="1427"/>
      <c r="S76" s="244">
        <v>0</v>
      </c>
      <c r="T76" s="246">
        <v>1333204</v>
      </c>
      <c r="U76" s="244">
        <v>-74206</v>
      </c>
      <c r="V76" s="244">
        <v>-13277</v>
      </c>
      <c r="W76" s="247">
        <v>-87483</v>
      </c>
      <c r="X76" s="246">
        <v>1245721</v>
      </c>
      <c r="Y76" s="244">
        <v>-3114</v>
      </c>
      <c r="Z76" s="246">
        <v>1242607</v>
      </c>
      <c r="AA76" s="244">
        <v>0</v>
      </c>
      <c r="AB76" s="246">
        <v>1242607</v>
      </c>
      <c r="AC76" s="244">
        <v>1141471</v>
      </c>
      <c r="AD76" s="244">
        <v>101136</v>
      </c>
      <c r="AE76" s="246">
        <v>101136</v>
      </c>
      <c r="AF76" s="249">
        <v>1242607</v>
      </c>
    </row>
    <row r="77" spans="1:32" s="88" customFormat="1" ht="15" customHeight="1" thickTop="1" x14ac:dyDescent="0.2">
      <c r="A77" s="1738" t="s">
        <v>398</v>
      </c>
      <c r="B77" s="1739"/>
      <c r="C77" s="809"/>
      <c r="D77" s="810"/>
      <c r="E77" s="810"/>
      <c r="F77" s="810"/>
      <c r="G77" s="810"/>
      <c r="H77" s="809"/>
      <c r="I77" s="810"/>
      <c r="J77" s="810"/>
      <c r="K77" s="809"/>
      <c r="L77" s="810"/>
      <c r="M77" s="810"/>
      <c r="N77" s="809"/>
      <c r="O77" s="810"/>
      <c r="P77" s="810"/>
      <c r="Q77" s="809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1"/>
      <c r="AC77" s="811"/>
      <c r="AD77" s="810"/>
      <c r="AE77" s="811"/>
      <c r="AF77" s="811"/>
    </row>
    <row r="78" spans="1:32" s="88" customFormat="1" ht="15" customHeight="1" x14ac:dyDescent="0.2">
      <c r="A78" s="1740" t="s">
        <v>1301</v>
      </c>
      <c r="B78" s="1741"/>
      <c r="C78" s="809"/>
      <c r="D78" s="810"/>
      <c r="E78" s="810"/>
      <c r="F78" s="810"/>
      <c r="G78" s="810"/>
      <c r="H78" s="809"/>
      <c r="I78" s="810"/>
      <c r="J78" s="810"/>
      <c r="K78" s="809"/>
      <c r="L78" s="810"/>
      <c r="M78" s="810"/>
      <c r="N78" s="809"/>
      <c r="O78" s="810"/>
      <c r="P78" s="810"/>
      <c r="Q78" s="809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222">
        <v>0</v>
      </c>
      <c r="AC78" s="811">
        <v>0</v>
      </c>
      <c r="AD78" s="810">
        <v>0</v>
      </c>
      <c r="AE78" s="222">
        <v>0</v>
      </c>
      <c r="AF78" s="222">
        <v>0</v>
      </c>
    </row>
    <row r="79" spans="1:32" s="88" customFormat="1" ht="15" customHeight="1" x14ac:dyDescent="0.2">
      <c r="A79" s="1742" t="s">
        <v>1302</v>
      </c>
      <c r="B79" s="1743"/>
      <c r="C79" s="809"/>
      <c r="D79" s="810"/>
      <c r="E79" s="810"/>
      <c r="F79" s="810"/>
      <c r="G79" s="810"/>
      <c r="H79" s="809"/>
      <c r="I79" s="810"/>
      <c r="J79" s="810"/>
      <c r="K79" s="809"/>
      <c r="L79" s="810"/>
      <c r="M79" s="810"/>
      <c r="N79" s="809"/>
      <c r="O79" s="810"/>
      <c r="P79" s="810"/>
      <c r="Q79" s="809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1"/>
      <c r="AC79" s="811"/>
      <c r="AD79" s="810"/>
      <c r="AE79" s="811"/>
      <c r="AF79" s="222">
        <v>0</v>
      </c>
    </row>
    <row r="80" spans="1:32" ht="15" customHeight="1" x14ac:dyDescent="0.2">
      <c r="A80" s="1744" t="s">
        <v>1028</v>
      </c>
      <c r="B80" s="1745"/>
      <c r="C80" s="809"/>
      <c r="D80" s="810"/>
      <c r="E80" s="810"/>
      <c r="F80" s="810"/>
      <c r="G80" s="810"/>
      <c r="H80" s="809"/>
      <c r="I80" s="810"/>
      <c r="J80" s="810"/>
      <c r="K80" s="809"/>
      <c r="L80" s="810"/>
      <c r="M80" s="810"/>
      <c r="N80" s="809"/>
      <c r="O80" s="810"/>
      <c r="P80" s="810"/>
      <c r="Q80" s="809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1"/>
      <c r="AC80" s="811"/>
      <c r="AD80" s="810"/>
      <c r="AE80" s="811"/>
      <c r="AF80" s="222">
        <v>0</v>
      </c>
    </row>
    <row r="81" spans="1:32" s="88" customFormat="1" ht="15" customHeight="1" x14ac:dyDescent="0.2">
      <c r="A81" s="1744" t="s">
        <v>410</v>
      </c>
      <c r="B81" s="1745"/>
      <c r="C81" s="809"/>
      <c r="D81" s="810"/>
      <c r="E81" s="810"/>
      <c r="F81" s="810"/>
      <c r="G81" s="810"/>
      <c r="H81" s="809"/>
      <c r="I81" s="810"/>
      <c r="J81" s="810"/>
      <c r="K81" s="809"/>
      <c r="L81" s="810"/>
      <c r="M81" s="810"/>
      <c r="N81" s="809"/>
      <c r="O81" s="810"/>
      <c r="P81" s="810"/>
      <c r="Q81" s="809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1"/>
      <c r="AC81" s="811"/>
      <c r="AD81" s="810"/>
      <c r="AE81" s="811"/>
      <c r="AF81" s="222">
        <v>0</v>
      </c>
    </row>
    <row r="82" spans="1:32" s="88" customFormat="1" ht="15" customHeight="1" x14ac:dyDescent="0.2">
      <c r="A82" s="1734" t="s">
        <v>265</v>
      </c>
      <c r="B82" s="1735"/>
      <c r="C82" s="813"/>
      <c r="D82" s="814"/>
      <c r="E82" s="814"/>
      <c r="F82" s="814"/>
      <c r="G82" s="814"/>
      <c r="H82" s="813"/>
      <c r="I82" s="814"/>
      <c r="J82" s="814"/>
      <c r="K82" s="813"/>
      <c r="L82" s="814"/>
      <c r="M82" s="814"/>
      <c r="N82" s="813"/>
      <c r="O82" s="814"/>
      <c r="P82" s="814"/>
      <c r="Q82" s="813"/>
      <c r="R82" s="814"/>
      <c r="S82" s="814"/>
      <c r="T82" s="814"/>
      <c r="U82" s="814"/>
      <c r="V82" s="814"/>
      <c r="W82" s="814"/>
      <c r="X82" s="814"/>
      <c r="Y82" s="814"/>
      <c r="Z82" s="814"/>
      <c r="AA82" s="814"/>
      <c r="AB82" s="237">
        <v>0</v>
      </c>
      <c r="AC82" s="236">
        <v>1515</v>
      </c>
      <c r="AD82" s="814">
        <v>-1515</v>
      </c>
      <c r="AE82" s="237">
        <v>-1515</v>
      </c>
      <c r="AF82" s="237">
        <v>0</v>
      </c>
    </row>
    <row r="83" spans="1:32" ht="15" customHeight="1" x14ac:dyDescent="0.2">
      <c r="A83" s="1744" t="s">
        <v>1189</v>
      </c>
      <c r="B83" s="1745"/>
      <c r="C83" s="809"/>
      <c r="D83" s="810"/>
      <c r="E83" s="810"/>
      <c r="F83" s="810"/>
      <c r="G83" s="810"/>
      <c r="H83" s="809"/>
      <c r="I83" s="810"/>
      <c r="J83" s="810"/>
      <c r="K83" s="809"/>
      <c r="L83" s="810"/>
      <c r="M83" s="810"/>
      <c r="N83" s="809"/>
      <c r="O83" s="810"/>
      <c r="P83" s="810"/>
      <c r="Q83" s="809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222">
        <v>22492</v>
      </c>
      <c r="AC83" s="811">
        <v>20721</v>
      </c>
      <c r="AD83" s="810">
        <v>1771</v>
      </c>
      <c r="AE83" s="222">
        <v>1771</v>
      </c>
      <c r="AF83" s="222">
        <v>22492</v>
      </c>
    </row>
    <row r="84" spans="1:32" s="88" customFormat="1" ht="15" customHeight="1" x14ac:dyDescent="0.2">
      <c r="A84" s="1744" t="s">
        <v>1190</v>
      </c>
      <c r="B84" s="1745"/>
      <c r="C84" s="809"/>
      <c r="D84" s="810"/>
      <c r="E84" s="810"/>
      <c r="F84" s="810"/>
      <c r="G84" s="810"/>
      <c r="H84" s="809"/>
      <c r="I84" s="810"/>
      <c r="J84" s="810"/>
      <c r="K84" s="809"/>
      <c r="L84" s="810"/>
      <c r="M84" s="810"/>
      <c r="N84" s="809"/>
      <c r="O84" s="810"/>
      <c r="P84" s="810"/>
      <c r="Q84" s="809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222">
        <v>17993</v>
      </c>
      <c r="AC84" s="811">
        <v>16576</v>
      </c>
      <c r="AD84" s="810">
        <v>1417</v>
      </c>
      <c r="AE84" s="222">
        <v>1417</v>
      </c>
      <c r="AF84" s="222">
        <v>17993</v>
      </c>
    </row>
    <row r="85" spans="1:32" s="88" customFormat="1" ht="15" customHeight="1" thickBot="1" x14ac:dyDescent="0.25">
      <c r="A85" s="1728" t="s">
        <v>430</v>
      </c>
      <c r="B85" s="1729"/>
      <c r="C85" s="1352">
        <v>120</v>
      </c>
      <c r="D85" s="1427"/>
      <c r="E85" s="244">
        <v>1100212.2397325465</v>
      </c>
      <c r="F85" s="1427"/>
      <c r="G85" s="244">
        <v>79105.200000000012</v>
      </c>
      <c r="H85" s="1352">
        <v>51</v>
      </c>
      <c r="I85" s="1427"/>
      <c r="J85" s="244">
        <v>29999.930354997068</v>
      </c>
      <c r="K85" s="1352">
        <v>12</v>
      </c>
      <c r="L85" s="1427"/>
      <c r="M85" s="244">
        <v>1896.3220588187428</v>
      </c>
      <c r="N85" s="1352">
        <v>30</v>
      </c>
      <c r="O85" s="1427"/>
      <c r="P85" s="244">
        <v>121989.83727823831</v>
      </c>
      <c r="Q85" s="1352">
        <v>0</v>
      </c>
      <c r="R85" s="1427"/>
      <c r="S85" s="244">
        <v>0</v>
      </c>
      <c r="T85" s="246">
        <v>1333204</v>
      </c>
      <c r="U85" s="244">
        <v>-74206</v>
      </c>
      <c r="V85" s="244">
        <v>-13277</v>
      </c>
      <c r="W85" s="247">
        <v>-87483</v>
      </c>
      <c r="X85" s="246">
        <v>1245721</v>
      </c>
      <c r="Y85" s="244">
        <v>-3114</v>
      </c>
      <c r="Z85" s="246">
        <v>1242607</v>
      </c>
      <c r="AA85" s="244">
        <v>0</v>
      </c>
      <c r="AB85" s="246">
        <v>1283092</v>
      </c>
      <c r="AC85" s="244">
        <v>1180283</v>
      </c>
      <c r="AD85" s="244">
        <v>102809</v>
      </c>
      <c r="AE85" s="246">
        <v>102809</v>
      </c>
      <c r="AF85" s="249">
        <v>1283092</v>
      </c>
    </row>
    <row r="86" spans="1:32" s="1203" customFormat="1" ht="8.4499999999999993" customHeight="1" thickTop="1" x14ac:dyDescent="0.2"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39"/>
      <c r="U86" s="1339"/>
      <c r="V86" s="1339"/>
      <c r="W86" s="1339"/>
      <c r="X86" s="1339"/>
      <c r="AA86" s="1339"/>
      <c r="AB86" s="1339"/>
      <c r="AC86" s="1339"/>
      <c r="AD86" s="1339"/>
      <c r="AE86" s="1339"/>
      <c r="AF86" s="133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37"/>
      <c r="G89" s="1237"/>
      <c r="H89" s="32"/>
      <c r="I89" s="32"/>
      <c r="J89" s="32"/>
      <c r="K89" s="32"/>
      <c r="L89" s="873"/>
      <c r="M89" s="873"/>
      <c r="N89" s="873"/>
      <c r="O89" s="873"/>
      <c r="P89" s="873"/>
      <c r="Q89" s="873"/>
      <c r="R89" s="873"/>
      <c r="S89" s="873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37"/>
      <c r="G90" s="1237"/>
      <c r="H90" s="32"/>
      <c r="I90" s="32"/>
      <c r="J90" s="32"/>
      <c r="K90" s="32"/>
      <c r="L90" s="873"/>
      <c r="M90" s="873"/>
      <c r="N90" s="873"/>
      <c r="O90" s="873"/>
      <c r="P90" s="873"/>
      <c r="Q90" s="873"/>
      <c r="R90" s="873"/>
      <c r="S90" s="873"/>
      <c r="T90" s="32"/>
      <c r="U90" s="32"/>
      <c r="V90" s="32"/>
      <c r="W90" s="32"/>
      <c r="X90" s="32"/>
      <c r="Y90" s="562"/>
      <c r="Z90" s="874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874" t="s">
        <v>1677</v>
      </c>
      <c r="Z91" s="874"/>
      <c r="AA91" s="32"/>
      <c r="AB91" s="32"/>
      <c r="AC91" s="32" t="s">
        <v>1677</v>
      </c>
      <c r="AD91" s="32"/>
      <c r="AE91" s="32"/>
      <c r="AF91" s="32"/>
    </row>
    <row r="92" spans="1:32" x14ac:dyDescent="0.2">
      <c r="A92" s="32"/>
      <c r="B92" s="876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875" t="s">
        <v>1745</v>
      </c>
      <c r="Z92" s="32"/>
      <c r="AA92" s="32"/>
      <c r="AB92" s="32"/>
      <c r="AC92" s="32" t="s">
        <v>1678</v>
      </c>
      <c r="AD92" s="32"/>
      <c r="AE92" s="32">
        <v>1</v>
      </c>
      <c r="AF92" s="32"/>
    </row>
    <row r="93" spans="1:32" x14ac:dyDescent="0.2">
      <c r="A93" s="32"/>
      <c r="B93" s="876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1744</v>
      </c>
      <c r="AD93" s="32"/>
      <c r="AE93" s="32"/>
      <c r="AF93" s="32"/>
    </row>
    <row r="94" spans="1:32" x14ac:dyDescent="0.2">
      <c r="A94" s="32"/>
      <c r="B94" s="876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76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5:B85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U9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2.5703125" defaultRowHeight="12.75" x14ac:dyDescent="0.2"/>
  <cols>
    <col min="1" max="1" width="6.28515625" style="359" customWidth="1"/>
    <col min="2" max="2" width="27.42578125" style="359" customWidth="1"/>
    <col min="3" max="3" width="12.140625" style="1224" customWidth="1"/>
    <col min="4" max="4" width="14.5703125" style="1224" customWidth="1"/>
    <col min="5" max="5" width="11.7109375" style="1224" bestFit="1" customWidth="1"/>
    <col min="6" max="6" width="12.85546875" style="1224" bestFit="1" customWidth="1"/>
    <col min="7" max="7" width="13.42578125" style="1224" customWidth="1"/>
    <col min="8" max="9" width="11.42578125" style="1224" customWidth="1"/>
    <col min="10" max="10" width="11.28515625" style="1224" customWidth="1"/>
    <col min="11" max="11" width="12.7109375" style="1224" customWidth="1"/>
    <col min="12" max="12" width="15.7109375" style="1224" customWidth="1"/>
    <col min="13" max="14" width="12.7109375" style="1224" customWidth="1"/>
    <col min="15" max="16" width="15.7109375" style="1224" customWidth="1"/>
    <col min="17" max="18" width="14" style="1224" customWidth="1"/>
    <col min="19" max="19" width="15.7109375" style="1224" customWidth="1"/>
    <col min="20" max="21" width="14.42578125" style="359" bestFit="1" customWidth="1"/>
    <col min="22" max="16384" width="12.5703125" style="359"/>
  </cols>
  <sheetData>
    <row r="1" spans="1:21" s="1225" customFormat="1" ht="30" customHeight="1" x14ac:dyDescent="0.2">
      <c r="A1" s="1958" t="s">
        <v>520</v>
      </c>
      <c r="B1" s="1959"/>
      <c r="C1" s="1986" t="s">
        <v>1664</v>
      </c>
      <c r="D1" s="1986"/>
      <c r="E1" s="1986"/>
      <c r="F1" s="1986"/>
      <c r="G1" s="1986"/>
      <c r="H1" s="1986"/>
      <c r="I1" s="1986"/>
      <c r="J1" s="1986"/>
      <c r="K1" s="1986"/>
      <c r="L1" s="1985" t="s">
        <v>362</v>
      </c>
      <c r="M1" s="1985"/>
      <c r="N1" s="1985"/>
      <c r="O1" s="1985"/>
      <c r="P1" s="1985"/>
      <c r="Q1" s="1985"/>
      <c r="R1" s="1985"/>
      <c r="S1" s="1985"/>
      <c r="T1" s="1989" t="s">
        <v>951</v>
      </c>
      <c r="U1" s="1989" t="s">
        <v>952</v>
      </c>
    </row>
    <row r="2" spans="1:21" ht="91.5" customHeight="1" x14ac:dyDescent="0.2">
      <c r="A2" s="1960"/>
      <c r="B2" s="1961"/>
      <c r="C2" s="1988" t="s">
        <v>1665</v>
      </c>
      <c r="D2" s="1988" t="s">
        <v>1608</v>
      </c>
      <c r="E2" s="1206" t="s">
        <v>535</v>
      </c>
      <c r="F2" s="1206" t="s">
        <v>534</v>
      </c>
      <c r="G2" s="1988" t="s">
        <v>1193</v>
      </c>
      <c r="H2" s="1990" t="s">
        <v>1113</v>
      </c>
      <c r="I2" s="1988" t="s">
        <v>283</v>
      </c>
      <c r="J2" s="1988" t="s">
        <v>401</v>
      </c>
      <c r="K2" s="1988" t="s">
        <v>1116</v>
      </c>
      <c r="L2" s="1984" t="s">
        <v>1559</v>
      </c>
      <c r="M2" s="1984" t="s">
        <v>1217</v>
      </c>
      <c r="N2" s="1984" t="s">
        <v>1218</v>
      </c>
      <c r="O2" s="1984" t="s">
        <v>363</v>
      </c>
      <c r="P2" s="1984" t="s">
        <v>1117</v>
      </c>
      <c r="Q2" s="1990" t="s">
        <v>1118</v>
      </c>
      <c r="R2" s="1984" t="s">
        <v>283</v>
      </c>
      <c r="S2" s="1984" t="s">
        <v>1119</v>
      </c>
      <c r="T2" s="1989"/>
      <c r="U2" s="1989"/>
    </row>
    <row r="3" spans="1:21" ht="15.75" customHeight="1" x14ac:dyDescent="0.2">
      <c r="A3" s="1962"/>
      <c r="B3" s="1963"/>
      <c r="C3" s="1988"/>
      <c r="D3" s="1988"/>
      <c r="E3" s="99">
        <v>0.31638418079096048</v>
      </c>
      <c r="F3" s="100">
        <v>1470.3473918621949</v>
      </c>
      <c r="G3" s="1988"/>
      <c r="H3" s="1990"/>
      <c r="I3" s="1988"/>
      <c r="J3" s="1988"/>
      <c r="K3" s="1988"/>
      <c r="L3" s="1984"/>
      <c r="M3" s="1984"/>
      <c r="N3" s="1984"/>
      <c r="O3" s="1984"/>
      <c r="P3" s="1984"/>
      <c r="Q3" s="1990"/>
      <c r="R3" s="1984"/>
      <c r="S3" s="1984"/>
      <c r="T3" s="1989"/>
      <c r="U3" s="1989"/>
    </row>
    <row r="4" spans="1:21" s="1226" customFormat="1" ht="14.25" customHeight="1" x14ac:dyDescent="0.2">
      <c r="A4" s="16"/>
      <c r="B4" s="17"/>
      <c r="C4" s="1004">
        <v>1</v>
      </c>
      <c r="D4" s="1004">
        <v>2</v>
      </c>
      <c r="E4" s="1004">
        <v>3</v>
      </c>
      <c r="F4" s="1004">
        <v>4</v>
      </c>
      <c r="G4" s="1004">
        <v>5</v>
      </c>
      <c r="H4" s="1004">
        <v>6</v>
      </c>
      <c r="I4" s="1004">
        <v>7</v>
      </c>
      <c r="J4" s="1004">
        <v>8</v>
      </c>
      <c r="K4" s="1004">
        <v>9</v>
      </c>
      <c r="L4" s="1004">
        <v>10</v>
      </c>
      <c r="M4" s="1004">
        <v>11</v>
      </c>
      <c r="N4" s="1004">
        <v>12</v>
      </c>
      <c r="O4" s="1004">
        <v>13</v>
      </c>
      <c r="P4" s="1004">
        <v>14</v>
      </c>
      <c r="Q4" s="1004">
        <v>15</v>
      </c>
      <c r="R4" s="1004">
        <v>16</v>
      </c>
      <c r="S4" s="1004">
        <v>17</v>
      </c>
      <c r="T4" s="1004">
        <v>18</v>
      </c>
      <c r="U4" s="1004">
        <v>19</v>
      </c>
    </row>
    <row r="5" spans="1:21" s="1227" customFormat="1" ht="22.5" hidden="1" x14ac:dyDescent="0.2">
      <c r="A5" s="1005"/>
      <c r="B5" s="1005"/>
      <c r="C5" s="639" t="s">
        <v>768</v>
      </c>
      <c r="D5" s="639" t="s">
        <v>594</v>
      </c>
      <c r="E5" s="639" t="s">
        <v>595</v>
      </c>
      <c r="F5" s="639" t="s">
        <v>595</v>
      </c>
      <c r="G5" s="739" t="s">
        <v>761</v>
      </c>
      <c r="H5" s="639" t="s">
        <v>747</v>
      </c>
      <c r="I5" s="639" t="s">
        <v>595</v>
      </c>
      <c r="J5" s="639" t="s">
        <v>595</v>
      </c>
      <c r="K5" s="739" t="s">
        <v>762</v>
      </c>
      <c r="L5" s="639" t="s">
        <v>594</v>
      </c>
      <c r="M5" s="639" t="s">
        <v>594</v>
      </c>
      <c r="N5" s="639" t="s">
        <v>595</v>
      </c>
      <c r="O5" s="639" t="s">
        <v>595</v>
      </c>
      <c r="P5" s="639" t="s">
        <v>595</v>
      </c>
      <c r="Q5" s="639" t="s">
        <v>747</v>
      </c>
      <c r="R5" s="639" t="s">
        <v>595</v>
      </c>
      <c r="S5" s="639" t="s">
        <v>595</v>
      </c>
      <c r="T5" s="639" t="s">
        <v>595</v>
      </c>
      <c r="U5" s="639" t="s">
        <v>595</v>
      </c>
    </row>
    <row r="6" spans="1:21" s="1227" customFormat="1" ht="33.75" x14ac:dyDescent="0.2">
      <c r="A6" s="1005"/>
      <c r="B6" s="1005"/>
      <c r="C6" s="639" t="s">
        <v>856</v>
      </c>
      <c r="D6" s="639" t="s">
        <v>439</v>
      </c>
      <c r="E6" s="639" t="s">
        <v>857</v>
      </c>
      <c r="F6" s="639" t="s">
        <v>858</v>
      </c>
      <c r="G6" s="639" t="s">
        <v>1553</v>
      </c>
      <c r="H6" s="639" t="s">
        <v>1556</v>
      </c>
      <c r="I6" s="639" t="s">
        <v>763</v>
      </c>
      <c r="J6" s="639" t="s">
        <v>860</v>
      </c>
      <c r="K6" s="639" t="s">
        <v>1555</v>
      </c>
      <c r="L6" s="639" t="s">
        <v>1558</v>
      </c>
      <c r="M6" s="639" t="s">
        <v>249</v>
      </c>
      <c r="N6" s="639" t="s">
        <v>764</v>
      </c>
      <c r="O6" s="639" t="s">
        <v>855</v>
      </c>
      <c r="P6" s="639" t="s">
        <v>687</v>
      </c>
      <c r="Q6" s="639" t="s">
        <v>1557</v>
      </c>
      <c r="R6" s="639" t="s">
        <v>765</v>
      </c>
      <c r="S6" s="639" t="s">
        <v>859</v>
      </c>
      <c r="T6" s="739" t="s">
        <v>766</v>
      </c>
      <c r="U6" s="739" t="s">
        <v>767</v>
      </c>
    </row>
    <row r="7" spans="1:21" ht="15.6" customHeight="1" x14ac:dyDescent="0.2">
      <c r="A7" s="1006">
        <v>1</v>
      </c>
      <c r="B7" s="1007" t="s">
        <v>5</v>
      </c>
      <c r="C7" s="1562">
        <v>4.2840239999999996</v>
      </c>
      <c r="D7" s="1616">
        <v>5958.7864902656775</v>
      </c>
      <c r="E7" s="1616">
        <v>7844.0522724966258</v>
      </c>
      <c r="F7" s="1616">
        <v>9314.3996643588216</v>
      </c>
      <c r="G7" s="1617">
        <v>39903</v>
      </c>
      <c r="H7" s="1604">
        <v>36578</v>
      </c>
      <c r="I7" s="1604">
        <v>3325</v>
      </c>
      <c r="J7" s="1610">
        <v>3325</v>
      </c>
      <c r="K7" s="1617">
        <v>39903</v>
      </c>
      <c r="L7" s="1619">
        <v>24766410</v>
      </c>
      <c r="M7" s="1248">
        <v>9297</v>
      </c>
      <c r="N7" s="1562">
        <v>9301.2840240000005</v>
      </c>
      <c r="O7" s="1607">
        <v>2662.6872092170829</v>
      </c>
      <c r="P7" s="1613">
        <v>11407</v>
      </c>
      <c r="Q7" s="1607">
        <v>10458</v>
      </c>
      <c r="R7" s="1607">
        <v>949</v>
      </c>
      <c r="S7" s="1613">
        <v>949</v>
      </c>
      <c r="T7" s="1008">
        <v>51310</v>
      </c>
      <c r="U7" s="1009">
        <v>4274</v>
      </c>
    </row>
    <row r="8" spans="1:21" ht="15.6" customHeight="1" x14ac:dyDescent="0.2">
      <c r="A8" s="1010">
        <v>2</v>
      </c>
      <c r="B8" s="1011" t="s">
        <v>6</v>
      </c>
      <c r="C8" s="1563">
        <v>0.57396400000000003</v>
      </c>
      <c r="D8" s="1605">
        <v>7483.7106076210093</v>
      </c>
      <c r="E8" s="1605">
        <v>9851.4382574898027</v>
      </c>
      <c r="F8" s="1605">
        <v>11321.785649351998</v>
      </c>
      <c r="G8" s="1611">
        <v>6498</v>
      </c>
      <c r="H8" s="1605">
        <v>5959</v>
      </c>
      <c r="I8" s="1605">
        <v>539</v>
      </c>
      <c r="J8" s="1611">
        <v>539</v>
      </c>
      <c r="K8" s="1611">
        <v>6498</v>
      </c>
      <c r="L8" s="1620">
        <v>11437373.460000001</v>
      </c>
      <c r="M8" s="1249">
        <v>3884</v>
      </c>
      <c r="N8" s="1563">
        <v>3884.5739640000002</v>
      </c>
      <c r="O8" s="1608">
        <v>2944.305750384729</v>
      </c>
      <c r="P8" s="1614">
        <v>1690</v>
      </c>
      <c r="Q8" s="1608">
        <v>1551</v>
      </c>
      <c r="R8" s="1608">
        <v>139</v>
      </c>
      <c r="S8" s="1614">
        <v>139</v>
      </c>
      <c r="T8" s="1012">
        <v>8188</v>
      </c>
      <c r="U8" s="1013">
        <v>678</v>
      </c>
    </row>
    <row r="9" spans="1:21" ht="15.6" customHeight="1" x14ac:dyDescent="0.2">
      <c r="A9" s="1010">
        <v>3</v>
      </c>
      <c r="B9" s="1011" t="s">
        <v>7</v>
      </c>
      <c r="C9" s="1563">
        <v>0.60355000000000003</v>
      </c>
      <c r="D9" s="1605">
        <v>4802.926621457138</v>
      </c>
      <c r="E9" s="1605">
        <v>6322.4966259859502</v>
      </c>
      <c r="F9" s="1605">
        <v>7792.8440178481451</v>
      </c>
      <c r="G9" s="1611">
        <v>4703</v>
      </c>
      <c r="H9" s="1605">
        <v>4312</v>
      </c>
      <c r="I9" s="1605">
        <v>391</v>
      </c>
      <c r="J9" s="1611">
        <v>391</v>
      </c>
      <c r="K9" s="1611">
        <v>4703</v>
      </c>
      <c r="L9" s="1620">
        <v>85601225.140000001</v>
      </c>
      <c r="M9" s="1249">
        <v>23004</v>
      </c>
      <c r="N9" s="1563">
        <v>23004.60355</v>
      </c>
      <c r="O9" s="1608">
        <v>3721.0476135329877</v>
      </c>
      <c r="P9" s="1614">
        <v>2246</v>
      </c>
      <c r="Q9" s="1608">
        <v>2060</v>
      </c>
      <c r="R9" s="1608">
        <v>186</v>
      </c>
      <c r="S9" s="1614">
        <v>186</v>
      </c>
      <c r="T9" s="1012">
        <v>6949</v>
      </c>
      <c r="U9" s="1013">
        <v>577</v>
      </c>
    </row>
    <row r="10" spans="1:21" ht="15.6" customHeight="1" x14ac:dyDescent="0.2">
      <c r="A10" s="1010">
        <v>4</v>
      </c>
      <c r="B10" s="1011" t="s">
        <v>8</v>
      </c>
      <c r="C10" s="1563">
        <v>0</v>
      </c>
      <c r="D10" s="1605">
        <v>6690.0888213441403</v>
      </c>
      <c r="E10" s="1605">
        <v>8806.7270925038683</v>
      </c>
      <c r="F10" s="1605">
        <v>10277.074484366063</v>
      </c>
      <c r="G10" s="1611">
        <v>0</v>
      </c>
      <c r="H10" s="1605">
        <v>0</v>
      </c>
      <c r="I10" s="1605">
        <v>0</v>
      </c>
      <c r="J10" s="1611">
        <v>0</v>
      </c>
      <c r="K10" s="1611">
        <v>0</v>
      </c>
      <c r="L10" s="1620">
        <v>10748351.140000001</v>
      </c>
      <c r="M10" s="1249">
        <v>2961</v>
      </c>
      <c r="N10" s="1563">
        <v>2961</v>
      </c>
      <c r="O10" s="1608">
        <v>3629.9733671057079</v>
      </c>
      <c r="P10" s="1614">
        <v>0</v>
      </c>
      <c r="Q10" s="1608">
        <v>0</v>
      </c>
      <c r="R10" s="1608">
        <v>0</v>
      </c>
      <c r="S10" s="1614">
        <v>0</v>
      </c>
      <c r="T10" s="1012">
        <v>0</v>
      </c>
      <c r="U10" s="1013">
        <v>0</v>
      </c>
    </row>
    <row r="11" spans="1:21" ht="15.6" customHeight="1" x14ac:dyDescent="0.2">
      <c r="A11" s="1014">
        <v>5</v>
      </c>
      <c r="B11" s="1015" t="s">
        <v>9</v>
      </c>
      <c r="C11" s="1564">
        <v>1.994083</v>
      </c>
      <c r="D11" s="1606">
        <v>6284.5134979896611</v>
      </c>
      <c r="E11" s="1606">
        <v>8272.834152720854</v>
      </c>
      <c r="F11" s="1606">
        <v>9743.1815445830489</v>
      </c>
      <c r="G11" s="1612">
        <v>19429</v>
      </c>
      <c r="H11" s="1606">
        <v>17809</v>
      </c>
      <c r="I11" s="1606">
        <v>1620</v>
      </c>
      <c r="J11" s="1612">
        <v>1620</v>
      </c>
      <c r="K11" s="1612">
        <v>19429</v>
      </c>
      <c r="L11" s="1621">
        <v>12272789</v>
      </c>
      <c r="M11" s="1250">
        <v>5223</v>
      </c>
      <c r="N11" s="1564">
        <v>5224.9940829999996</v>
      </c>
      <c r="O11" s="1609">
        <v>2348.8617987014859</v>
      </c>
      <c r="P11" s="1615">
        <v>4684</v>
      </c>
      <c r="Q11" s="1609">
        <v>4293</v>
      </c>
      <c r="R11" s="1609">
        <v>391</v>
      </c>
      <c r="S11" s="1615">
        <v>391</v>
      </c>
      <c r="T11" s="1016">
        <v>24113</v>
      </c>
      <c r="U11" s="1017">
        <v>2011</v>
      </c>
    </row>
    <row r="12" spans="1:21" ht="15.6" customHeight="1" x14ac:dyDescent="0.2">
      <c r="A12" s="1006">
        <v>6</v>
      </c>
      <c r="B12" s="1007" t="s">
        <v>10</v>
      </c>
      <c r="C12" s="1562">
        <v>1.8875740000000001</v>
      </c>
      <c r="D12" s="1616">
        <v>6206.1516873889877</v>
      </c>
      <c r="E12" s="1616">
        <v>8169.6799048679895</v>
      </c>
      <c r="F12" s="1616">
        <v>9640.0272967301844</v>
      </c>
      <c r="G12" s="1617">
        <v>18196</v>
      </c>
      <c r="H12" s="1604">
        <v>16679</v>
      </c>
      <c r="I12" s="1604">
        <v>1517</v>
      </c>
      <c r="J12" s="1610">
        <v>1517</v>
      </c>
      <c r="K12" s="1617">
        <v>18196</v>
      </c>
      <c r="L12" s="1619">
        <v>19963705.379999999</v>
      </c>
      <c r="M12" s="1248">
        <v>5630</v>
      </c>
      <c r="N12" s="1562">
        <v>5631.8875740000003</v>
      </c>
      <c r="O12" s="1607">
        <v>3544.7627669564695</v>
      </c>
      <c r="P12" s="1613">
        <v>6691</v>
      </c>
      <c r="Q12" s="1607">
        <v>6135</v>
      </c>
      <c r="R12" s="1607">
        <v>556</v>
      </c>
      <c r="S12" s="1613">
        <v>556</v>
      </c>
      <c r="T12" s="1008">
        <v>24887</v>
      </c>
      <c r="U12" s="1009">
        <v>2073</v>
      </c>
    </row>
    <row r="13" spans="1:21" ht="15.6" customHeight="1" x14ac:dyDescent="0.2">
      <c r="A13" s="1010">
        <v>7</v>
      </c>
      <c r="B13" s="1011" t="s">
        <v>11</v>
      </c>
      <c r="C13" s="1563">
        <v>0</v>
      </c>
      <c r="D13" s="1605">
        <v>4079.7647357723577</v>
      </c>
      <c r="E13" s="1605">
        <v>5370.5377595195441</v>
      </c>
      <c r="F13" s="1605">
        <v>6840.885151381739</v>
      </c>
      <c r="G13" s="1611">
        <v>0</v>
      </c>
      <c r="H13" s="1605">
        <v>0</v>
      </c>
      <c r="I13" s="1605">
        <v>0</v>
      </c>
      <c r="J13" s="1611">
        <v>0</v>
      </c>
      <c r="K13" s="1611">
        <v>0</v>
      </c>
      <c r="L13" s="1620">
        <v>10823069.380000001</v>
      </c>
      <c r="M13" s="1249">
        <v>1968</v>
      </c>
      <c r="N13" s="1563">
        <v>1968</v>
      </c>
      <c r="O13" s="1608">
        <v>5499.5271239837402</v>
      </c>
      <c r="P13" s="1614">
        <v>0</v>
      </c>
      <c r="Q13" s="1608">
        <v>0</v>
      </c>
      <c r="R13" s="1608">
        <v>0</v>
      </c>
      <c r="S13" s="1614">
        <v>0</v>
      </c>
      <c r="T13" s="1012">
        <v>0</v>
      </c>
      <c r="U13" s="1013">
        <v>0</v>
      </c>
    </row>
    <row r="14" spans="1:21" ht="15.6" customHeight="1" x14ac:dyDescent="0.2">
      <c r="A14" s="1010">
        <v>8</v>
      </c>
      <c r="B14" s="1011" t="s">
        <v>12</v>
      </c>
      <c r="C14" s="1563">
        <v>0.92899399999999999</v>
      </c>
      <c r="D14" s="1605">
        <v>5867.7344061650047</v>
      </c>
      <c r="E14" s="1605">
        <v>7724.1927493584526</v>
      </c>
      <c r="F14" s="1605">
        <v>9194.5401412206484</v>
      </c>
      <c r="G14" s="1611">
        <v>8542</v>
      </c>
      <c r="H14" s="1605">
        <v>7940</v>
      </c>
      <c r="I14" s="1605">
        <v>602</v>
      </c>
      <c r="J14" s="1611">
        <v>602</v>
      </c>
      <c r="K14" s="1611">
        <v>8542</v>
      </c>
      <c r="L14" s="1620">
        <v>76682688.319999993</v>
      </c>
      <c r="M14" s="1249">
        <v>22060</v>
      </c>
      <c r="N14" s="1563">
        <v>22060.928994000002</v>
      </c>
      <c r="O14" s="1608">
        <v>3475.9500989670782</v>
      </c>
      <c r="P14" s="1614">
        <v>3229</v>
      </c>
      <c r="Q14" s="1608">
        <v>3001</v>
      </c>
      <c r="R14" s="1608">
        <v>228</v>
      </c>
      <c r="S14" s="1614">
        <v>228</v>
      </c>
      <c r="T14" s="1012">
        <v>11771</v>
      </c>
      <c r="U14" s="1013">
        <v>830</v>
      </c>
    </row>
    <row r="15" spans="1:21" ht="15.6" customHeight="1" x14ac:dyDescent="0.2">
      <c r="A15" s="1010">
        <v>9</v>
      </c>
      <c r="B15" s="1011" t="s">
        <v>13</v>
      </c>
      <c r="C15" s="1563">
        <v>18.029585999999998</v>
      </c>
      <c r="D15" s="1605">
        <v>5522.5889262203282</v>
      </c>
      <c r="E15" s="1605">
        <v>7269.8486994877767</v>
      </c>
      <c r="F15" s="1605">
        <v>8740.1960913499715</v>
      </c>
      <c r="G15" s="1611">
        <v>157582</v>
      </c>
      <c r="H15" s="1605">
        <v>144866</v>
      </c>
      <c r="I15" s="1605">
        <v>12716</v>
      </c>
      <c r="J15" s="1611">
        <v>12716</v>
      </c>
      <c r="K15" s="1611">
        <v>157582</v>
      </c>
      <c r="L15" s="1620">
        <v>135509297.36000001</v>
      </c>
      <c r="M15" s="1249">
        <v>36609</v>
      </c>
      <c r="N15" s="1563">
        <v>36627.029585999997</v>
      </c>
      <c r="O15" s="1608">
        <v>3699.7075354370513</v>
      </c>
      <c r="P15" s="1614">
        <v>66704</v>
      </c>
      <c r="Q15" s="1608">
        <v>61320</v>
      </c>
      <c r="R15" s="1608">
        <v>5384</v>
      </c>
      <c r="S15" s="1614">
        <v>5384</v>
      </c>
      <c r="T15" s="1012">
        <v>224286</v>
      </c>
      <c r="U15" s="1013">
        <v>18100</v>
      </c>
    </row>
    <row r="16" spans="1:21" ht="15.6" customHeight="1" x14ac:dyDescent="0.2">
      <c r="A16" s="1014">
        <v>10</v>
      </c>
      <c r="B16" s="1015" t="s">
        <v>14</v>
      </c>
      <c r="C16" s="1564">
        <v>13.538461</v>
      </c>
      <c r="D16" s="1606">
        <v>4261.6575994441546</v>
      </c>
      <c r="E16" s="1606">
        <v>5609.9786478558644</v>
      </c>
      <c r="F16" s="1606">
        <v>7080.3260397180593</v>
      </c>
      <c r="G16" s="1612">
        <v>95857</v>
      </c>
      <c r="H16" s="1606">
        <v>87918</v>
      </c>
      <c r="I16" s="1606">
        <v>7939</v>
      </c>
      <c r="J16" s="1612">
        <v>7939</v>
      </c>
      <c r="K16" s="1612">
        <v>95857</v>
      </c>
      <c r="L16" s="1621">
        <v>136261819.02000001</v>
      </c>
      <c r="M16" s="1250">
        <v>28785</v>
      </c>
      <c r="N16" s="1564">
        <v>28798.538461</v>
      </c>
      <c r="O16" s="1609">
        <v>4731.5532767237682</v>
      </c>
      <c r="P16" s="1615">
        <v>64058</v>
      </c>
      <c r="Q16" s="1609">
        <v>58755</v>
      </c>
      <c r="R16" s="1609">
        <v>5303</v>
      </c>
      <c r="S16" s="1615">
        <v>5303</v>
      </c>
      <c r="T16" s="1016">
        <v>159915</v>
      </c>
      <c r="U16" s="1017">
        <v>13242</v>
      </c>
    </row>
    <row r="17" spans="1:21" ht="15.6" customHeight="1" x14ac:dyDescent="0.2">
      <c r="A17" s="1006">
        <v>11</v>
      </c>
      <c r="B17" s="1007" t="s">
        <v>15</v>
      </c>
      <c r="C17" s="1562">
        <v>0</v>
      </c>
      <c r="D17" s="1616">
        <v>7878.4217914438505</v>
      </c>
      <c r="E17" s="1616">
        <v>10371.029815855463</v>
      </c>
      <c r="F17" s="1616">
        <v>11841.377207717658</v>
      </c>
      <c r="G17" s="1617">
        <v>0</v>
      </c>
      <c r="H17" s="1604">
        <v>0</v>
      </c>
      <c r="I17" s="1604">
        <v>0</v>
      </c>
      <c r="J17" s="1610">
        <v>0</v>
      </c>
      <c r="K17" s="1617">
        <v>0</v>
      </c>
      <c r="L17" s="1619">
        <v>5158380.32</v>
      </c>
      <c r="M17" s="1248">
        <v>1496</v>
      </c>
      <c r="N17" s="1562">
        <v>1496</v>
      </c>
      <c r="O17" s="1607">
        <v>3448.1151871657758</v>
      </c>
      <c r="P17" s="1613">
        <v>0</v>
      </c>
      <c r="Q17" s="1607">
        <v>0</v>
      </c>
      <c r="R17" s="1607">
        <v>0</v>
      </c>
      <c r="S17" s="1613">
        <v>0</v>
      </c>
      <c r="T17" s="1008">
        <v>0</v>
      </c>
      <c r="U17" s="1009">
        <v>0</v>
      </c>
    </row>
    <row r="18" spans="1:21" ht="15.6" customHeight="1" x14ac:dyDescent="0.2">
      <c r="A18" s="1010">
        <v>12</v>
      </c>
      <c r="B18" s="1011" t="s">
        <v>16</v>
      </c>
      <c r="C18" s="1563">
        <v>0</v>
      </c>
      <c r="D18" s="1605">
        <v>2935.1220159151194</v>
      </c>
      <c r="E18" s="1605">
        <v>3863.7481904419369</v>
      </c>
      <c r="F18" s="1605">
        <v>5334.0955823041313</v>
      </c>
      <c r="G18" s="1611">
        <v>0</v>
      </c>
      <c r="H18" s="1605">
        <v>0</v>
      </c>
      <c r="I18" s="1605">
        <v>0</v>
      </c>
      <c r="J18" s="1611">
        <v>0</v>
      </c>
      <c r="K18" s="1611">
        <v>0</v>
      </c>
      <c r="L18" s="1620">
        <v>8385214.3799999999</v>
      </c>
      <c r="M18" s="1249">
        <v>1131</v>
      </c>
      <c r="N18" s="1563">
        <v>1131</v>
      </c>
      <c r="O18" s="1608">
        <v>7413.9826525198941</v>
      </c>
      <c r="P18" s="1614">
        <v>0</v>
      </c>
      <c r="Q18" s="1608">
        <v>0</v>
      </c>
      <c r="R18" s="1608">
        <v>0</v>
      </c>
      <c r="S18" s="1614">
        <v>0</v>
      </c>
      <c r="T18" s="1012">
        <v>0</v>
      </c>
      <c r="U18" s="1013">
        <v>0</v>
      </c>
    </row>
    <row r="19" spans="1:21" ht="15.6" customHeight="1" x14ac:dyDescent="0.2">
      <c r="A19" s="1010">
        <v>13</v>
      </c>
      <c r="B19" s="1011" t="s">
        <v>17</v>
      </c>
      <c r="C19" s="1563">
        <v>0</v>
      </c>
      <c r="D19" s="1605">
        <v>7629.6066270178417</v>
      </c>
      <c r="E19" s="1605">
        <v>10043.493469464163</v>
      </c>
      <c r="F19" s="1605">
        <v>11513.840861326358</v>
      </c>
      <c r="G19" s="1611">
        <v>0</v>
      </c>
      <c r="H19" s="1605">
        <v>0</v>
      </c>
      <c r="I19" s="1605">
        <v>0</v>
      </c>
      <c r="J19" s="1611">
        <v>0</v>
      </c>
      <c r="K19" s="1611">
        <v>0</v>
      </c>
      <c r="L19" s="1620">
        <v>3719408</v>
      </c>
      <c r="M19" s="1249">
        <v>1177</v>
      </c>
      <c r="N19" s="1563">
        <v>1177</v>
      </c>
      <c r="O19" s="1608">
        <v>3160.0747663551401</v>
      </c>
      <c r="P19" s="1614">
        <v>0</v>
      </c>
      <c r="Q19" s="1608">
        <v>0</v>
      </c>
      <c r="R19" s="1608">
        <v>0</v>
      </c>
      <c r="S19" s="1614">
        <v>0</v>
      </c>
      <c r="T19" s="1012">
        <v>0</v>
      </c>
      <c r="U19" s="1013">
        <v>0</v>
      </c>
    </row>
    <row r="20" spans="1:21" ht="15.6" customHeight="1" x14ac:dyDescent="0.2">
      <c r="A20" s="1010">
        <v>14</v>
      </c>
      <c r="B20" s="1011" t="s">
        <v>18</v>
      </c>
      <c r="C20" s="1563">
        <v>0</v>
      </c>
      <c r="D20" s="1605">
        <v>7735.3857808857811</v>
      </c>
      <c r="E20" s="1605">
        <v>10182.739474273372</v>
      </c>
      <c r="F20" s="1605">
        <v>11653.086866135567</v>
      </c>
      <c r="G20" s="1611">
        <v>0</v>
      </c>
      <c r="H20" s="1605">
        <v>0</v>
      </c>
      <c r="I20" s="1605">
        <v>0</v>
      </c>
      <c r="J20" s="1611">
        <v>0</v>
      </c>
      <c r="K20" s="1611">
        <v>0</v>
      </c>
      <c r="L20" s="1620">
        <v>7022092.1200000001</v>
      </c>
      <c r="M20" s="1249">
        <v>1716</v>
      </c>
      <c r="N20" s="1563">
        <v>1716</v>
      </c>
      <c r="O20" s="1608">
        <v>4092.128275058275</v>
      </c>
      <c r="P20" s="1614">
        <v>0</v>
      </c>
      <c r="Q20" s="1608">
        <v>0</v>
      </c>
      <c r="R20" s="1608">
        <v>0</v>
      </c>
      <c r="S20" s="1614">
        <v>0</v>
      </c>
      <c r="T20" s="1012">
        <v>0</v>
      </c>
      <c r="U20" s="1013">
        <v>0</v>
      </c>
    </row>
    <row r="21" spans="1:21" ht="15.6" customHeight="1" x14ac:dyDescent="0.2">
      <c r="A21" s="1014">
        <v>15</v>
      </c>
      <c r="B21" s="1015" t="s">
        <v>19</v>
      </c>
      <c r="C21" s="1564">
        <v>0.491124</v>
      </c>
      <c r="D21" s="1606">
        <v>7027.7337587006959</v>
      </c>
      <c r="E21" s="1606">
        <v>9251.1975467641932</v>
      </c>
      <c r="F21" s="1606">
        <v>10721.544938626388</v>
      </c>
      <c r="G21" s="1612">
        <v>5266</v>
      </c>
      <c r="H21" s="1606">
        <v>4829</v>
      </c>
      <c r="I21" s="1606">
        <v>437</v>
      </c>
      <c r="J21" s="1612">
        <v>437</v>
      </c>
      <c r="K21" s="1612">
        <v>5266</v>
      </c>
      <c r="L21" s="1621">
        <v>11208404</v>
      </c>
      <c r="M21" s="1250">
        <v>3448</v>
      </c>
      <c r="N21" s="1564">
        <v>3448.4911240000001</v>
      </c>
      <c r="O21" s="1609">
        <v>3250.2342610060318</v>
      </c>
      <c r="P21" s="1615">
        <v>1596</v>
      </c>
      <c r="Q21" s="1609">
        <v>1463</v>
      </c>
      <c r="R21" s="1609">
        <v>133</v>
      </c>
      <c r="S21" s="1615">
        <v>133</v>
      </c>
      <c r="T21" s="1016">
        <v>6862</v>
      </c>
      <c r="U21" s="1017">
        <v>570</v>
      </c>
    </row>
    <row r="22" spans="1:21" ht="15.6" customHeight="1" x14ac:dyDescent="0.2">
      <c r="A22" s="1006">
        <v>16</v>
      </c>
      <c r="B22" s="1007" t="s">
        <v>20</v>
      </c>
      <c r="C22" s="1562">
        <v>2.4674559999999999</v>
      </c>
      <c r="D22" s="1616">
        <v>2712.0098395721925</v>
      </c>
      <c r="E22" s="1616">
        <v>3570.0468509622647</v>
      </c>
      <c r="F22" s="1616">
        <v>5040.3942428244591</v>
      </c>
      <c r="G22" s="1617">
        <v>12437</v>
      </c>
      <c r="H22" s="1604">
        <v>11399</v>
      </c>
      <c r="I22" s="1604">
        <v>1038</v>
      </c>
      <c r="J22" s="1610">
        <v>1038</v>
      </c>
      <c r="K22" s="1617">
        <v>12437</v>
      </c>
      <c r="L22" s="1619">
        <v>27413948.98</v>
      </c>
      <c r="M22" s="1248">
        <v>4675</v>
      </c>
      <c r="N22" s="1562">
        <v>4677.4674560000003</v>
      </c>
      <c r="O22" s="1607">
        <v>5860.8529589735317</v>
      </c>
      <c r="P22" s="1613">
        <v>14461</v>
      </c>
      <c r="Q22" s="1607">
        <v>13255</v>
      </c>
      <c r="R22" s="1607">
        <v>1206</v>
      </c>
      <c r="S22" s="1613">
        <v>1206</v>
      </c>
      <c r="T22" s="1008">
        <v>26898</v>
      </c>
      <c r="U22" s="1009">
        <v>2244</v>
      </c>
    </row>
    <row r="23" spans="1:21" ht="15.6" customHeight="1" x14ac:dyDescent="0.2">
      <c r="A23" s="1010">
        <v>17</v>
      </c>
      <c r="B23" s="1011" t="s">
        <v>21</v>
      </c>
      <c r="C23" s="1563">
        <v>15.798819</v>
      </c>
      <c r="D23" s="1605">
        <v>4389.6468894647087</v>
      </c>
      <c r="E23" s="1605">
        <v>5778.4617245495883</v>
      </c>
      <c r="F23" s="1605">
        <v>7248.8091164117832</v>
      </c>
      <c r="G23" s="1611">
        <v>114523</v>
      </c>
      <c r="H23" s="1605">
        <v>105223</v>
      </c>
      <c r="I23" s="1605">
        <v>9300</v>
      </c>
      <c r="J23" s="1611">
        <v>9300</v>
      </c>
      <c r="K23" s="1611">
        <v>114523</v>
      </c>
      <c r="L23" s="1620">
        <v>208734250.47999999</v>
      </c>
      <c r="M23" s="1249">
        <v>45153</v>
      </c>
      <c r="N23" s="1563">
        <v>45168.798819000003</v>
      </c>
      <c r="O23" s="1608">
        <v>4621.2043697783056</v>
      </c>
      <c r="P23" s="1614">
        <v>73010</v>
      </c>
      <c r="Q23" s="1608">
        <v>67083</v>
      </c>
      <c r="R23" s="1608">
        <v>5927</v>
      </c>
      <c r="S23" s="1614">
        <v>5927</v>
      </c>
      <c r="T23" s="1012">
        <v>187533</v>
      </c>
      <c r="U23" s="1013">
        <v>15227</v>
      </c>
    </row>
    <row r="24" spans="1:21" ht="15.6" customHeight="1" x14ac:dyDescent="0.2">
      <c r="A24" s="1010">
        <v>18</v>
      </c>
      <c r="B24" s="1011" t="s">
        <v>22</v>
      </c>
      <c r="C24" s="1563">
        <v>0</v>
      </c>
      <c r="D24" s="1605">
        <v>7093.865504358655</v>
      </c>
      <c r="E24" s="1605">
        <v>9338.2523305964205</v>
      </c>
      <c r="F24" s="1605">
        <v>10808.599722458615</v>
      </c>
      <c r="G24" s="1611">
        <v>0</v>
      </c>
      <c r="H24" s="1605">
        <v>0</v>
      </c>
      <c r="I24" s="1605">
        <v>0</v>
      </c>
      <c r="J24" s="1611">
        <v>0</v>
      </c>
      <c r="K24" s="1611">
        <v>0</v>
      </c>
      <c r="L24" s="1620">
        <v>2727515</v>
      </c>
      <c r="M24" s="1249">
        <v>803</v>
      </c>
      <c r="N24" s="1563">
        <v>803</v>
      </c>
      <c r="O24" s="1608">
        <v>3396.656288916563</v>
      </c>
      <c r="P24" s="1614">
        <v>0</v>
      </c>
      <c r="Q24" s="1608">
        <v>0</v>
      </c>
      <c r="R24" s="1608">
        <v>0</v>
      </c>
      <c r="S24" s="1614">
        <v>0</v>
      </c>
      <c r="T24" s="1012">
        <v>0</v>
      </c>
      <c r="U24" s="1013">
        <v>0</v>
      </c>
    </row>
    <row r="25" spans="1:21" ht="15.6" customHeight="1" x14ac:dyDescent="0.2">
      <c r="A25" s="1010">
        <v>19</v>
      </c>
      <c r="B25" s="1011" t="s">
        <v>23</v>
      </c>
      <c r="C25" s="1563">
        <v>0</v>
      </c>
      <c r="D25" s="1605">
        <v>5643.7211367673181</v>
      </c>
      <c r="E25" s="1605">
        <v>7429.305225236074</v>
      </c>
      <c r="F25" s="1605">
        <v>8899.6526170982688</v>
      </c>
      <c r="G25" s="1611">
        <v>0</v>
      </c>
      <c r="H25" s="1605">
        <v>0</v>
      </c>
      <c r="I25" s="1605">
        <v>0</v>
      </c>
      <c r="J25" s="1611">
        <v>0</v>
      </c>
      <c r="K25" s="1611">
        <v>0</v>
      </c>
      <c r="L25" s="1620">
        <v>7561689</v>
      </c>
      <c r="M25" s="1249">
        <v>1689</v>
      </c>
      <c r="N25" s="1563">
        <v>1689</v>
      </c>
      <c r="O25" s="1608">
        <v>4477.0213143872115</v>
      </c>
      <c r="P25" s="1614">
        <v>0</v>
      </c>
      <c r="Q25" s="1608">
        <v>0</v>
      </c>
      <c r="R25" s="1608">
        <v>0</v>
      </c>
      <c r="S25" s="1614">
        <v>0</v>
      </c>
      <c r="T25" s="1012">
        <v>0</v>
      </c>
      <c r="U25" s="1013">
        <v>0</v>
      </c>
    </row>
    <row r="26" spans="1:21" ht="15.6" customHeight="1" x14ac:dyDescent="0.2">
      <c r="A26" s="1014">
        <v>20</v>
      </c>
      <c r="B26" s="1015" t="s">
        <v>24</v>
      </c>
      <c r="C26" s="1564">
        <v>1.260354</v>
      </c>
      <c r="D26" s="1606">
        <v>6641.2895976803193</v>
      </c>
      <c r="E26" s="1606">
        <v>8742.4885664379344</v>
      </c>
      <c r="F26" s="1606">
        <v>10212.835958300129</v>
      </c>
      <c r="G26" s="1612">
        <v>12872</v>
      </c>
      <c r="H26" s="1606">
        <v>11980</v>
      </c>
      <c r="I26" s="1606">
        <v>892</v>
      </c>
      <c r="J26" s="1612">
        <v>892</v>
      </c>
      <c r="K26" s="1612">
        <v>12872</v>
      </c>
      <c r="L26" s="1621">
        <v>15447989</v>
      </c>
      <c r="M26" s="1250">
        <v>5518</v>
      </c>
      <c r="N26" s="1564">
        <v>5519.260354</v>
      </c>
      <c r="O26" s="1609">
        <v>2798.9237704295479</v>
      </c>
      <c r="P26" s="1615">
        <v>3528</v>
      </c>
      <c r="Q26" s="1609">
        <v>3284</v>
      </c>
      <c r="R26" s="1609">
        <v>244</v>
      </c>
      <c r="S26" s="1615">
        <v>244</v>
      </c>
      <c r="T26" s="1016">
        <v>16400</v>
      </c>
      <c r="U26" s="1017">
        <v>1136</v>
      </c>
    </row>
    <row r="27" spans="1:21" ht="15.6" customHeight="1" x14ac:dyDescent="0.2">
      <c r="A27" s="1006">
        <v>21</v>
      </c>
      <c r="B27" s="1007" t="s">
        <v>25</v>
      </c>
      <c r="C27" s="1562">
        <v>0.43195299999999998</v>
      </c>
      <c r="D27" s="1616">
        <v>7136.7768595041325</v>
      </c>
      <c r="E27" s="1616">
        <v>9394.740159686231</v>
      </c>
      <c r="F27" s="1616">
        <v>10865.087551548426</v>
      </c>
      <c r="G27" s="1617">
        <v>4693</v>
      </c>
      <c r="H27" s="1604">
        <v>3519</v>
      </c>
      <c r="I27" s="1604">
        <v>1174</v>
      </c>
      <c r="J27" s="1610">
        <v>1174</v>
      </c>
      <c r="K27" s="1617">
        <v>4693</v>
      </c>
      <c r="L27" s="1619">
        <v>8181730</v>
      </c>
      <c r="M27" s="1248">
        <v>2783</v>
      </c>
      <c r="N27" s="1562">
        <v>2783.4319529999998</v>
      </c>
      <c r="O27" s="1607">
        <v>2939.4395617186478</v>
      </c>
      <c r="P27" s="1613">
        <v>1270</v>
      </c>
      <c r="Q27" s="1607">
        <v>954</v>
      </c>
      <c r="R27" s="1607">
        <v>316</v>
      </c>
      <c r="S27" s="1613">
        <v>316</v>
      </c>
      <c r="T27" s="1008">
        <v>5963</v>
      </c>
      <c r="U27" s="1009">
        <v>1490</v>
      </c>
    </row>
    <row r="28" spans="1:21" ht="15.6" customHeight="1" x14ac:dyDescent="0.2">
      <c r="A28" s="1010">
        <v>22</v>
      </c>
      <c r="B28" s="1011" t="s">
        <v>26</v>
      </c>
      <c r="C28" s="1563">
        <v>0</v>
      </c>
      <c r="D28" s="1605">
        <v>7751.5663247258581</v>
      </c>
      <c r="E28" s="1605">
        <v>10204.039286221045</v>
      </c>
      <c r="F28" s="1605">
        <v>11674.38667808324</v>
      </c>
      <c r="G28" s="1611">
        <v>0</v>
      </c>
      <c r="H28" s="1605">
        <v>0</v>
      </c>
      <c r="I28" s="1605">
        <v>0</v>
      </c>
      <c r="J28" s="1611">
        <v>0</v>
      </c>
      <c r="K28" s="1611">
        <v>0</v>
      </c>
      <c r="L28" s="1620">
        <v>6488999</v>
      </c>
      <c r="M28" s="1249">
        <v>2827</v>
      </c>
      <c r="N28" s="1563">
        <v>2827</v>
      </c>
      <c r="O28" s="1608">
        <v>2295.3657587548637</v>
      </c>
      <c r="P28" s="1614">
        <v>0</v>
      </c>
      <c r="Q28" s="1608">
        <v>0</v>
      </c>
      <c r="R28" s="1608">
        <v>0</v>
      </c>
      <c r="S28" s="1614">
        <v>0</v>
      </c>
      <c r="T28" s="1012">
        <v>0</v>
      </c>
      <c r="U28" s="1013">
        <v>0</v>
      </c>
    </row>
    <row r="29" spans="1:21" ht="15.6" customHeight="1" x14ac:dyDescent="0.2">
      <c r="A29" s="1010">
        <v>23</v>
      </c>
      <c r="B29" s="1011" t="s">
        <v>27</v>
      </c>
      <c r="C29" s="1563">
        <v>4.6153849999999998</v>
      </c>
      <c r="D29" s="1605">
        <v>6086.3476662677376</v>
      </c>
      <c r="E29" s="1605">
        <v>8011.9717866688297</v>
      </c>
      <c r="F29" s="1605">
        <v>9482.3191785310246</v>
      </c>
      <c r="G29" s="1611">
        <v>43765</v>
      </c>
      <c r="H29" s="1605">
        <v>40117</v>
      </c>
      <c r="I29" s="1605">
        <v>3648</v>
      </c>
      <c r="J29" s="1611">
        <v>3648</v>
      </c>
      <c r="K29" s="1611">
        <v>43765</v>
      </c>
      <c r="L29" s="1620">
        <v>41211080.520000003</v>
      </c>
      <c r="M29" s="1249">
        <v>11698</v>
      </c>
      <c r="N29" s="1563">
        <v>11702.615384999999</v>
      </c>
      <c r="O29" s="1608">
        <v>3521.5273820605021</v>
      </c>
      <c r="P29" s="1614">
        <v>16253</v>
      </c>
      <c r="Q29" s="1608">
        <v>14897</v>
      </c>
      <c r="R29" s="1608">
        <v>1356</v>
      </c>
      <c r="S29" s="1614">
        <v>1356</v>
      </c>
      <c r="T29" s="1012">
        <v>60018</v>
      </c>
      <c r="U29" s="1013">
        <v>5004</v>
      </c>
    </row>
    <row r="30" spans="1:21" ht="15.6" customHeight="1" x14ac:dyDescent="0.2">
      <c r="A30" s="1010">
        <v>24</v>
      </c>
      <c r="B30" s="1011" t="s">
        <v>28</v>
      </c>
      <c r="C30" s="1563">
        <v>0.224852</v>
      </c>
      <c r="D30" s="1605">
        <v>2843.1374940219989</v>
      </c>
      <c r="E30" s="1605">
        <v>3742.6612209442133</v>
      </c>
      <c r="F30" s="1605">
        <v>5213.0086128064086</v>
      </c>
      <c r="G30" s="1611">
        <v>1172</v>
      </c>
      <c r="H30" s="1605">
        <v>1075</v>
      </c>
      <c r="I30" s="1605">
        <v>97</v>
      </c>
      <c r="J30" s="1611">
        <v>97</v>
      </c>
      <c r="K30" s="1611">
        <v>1172</v>
      </c>
      <c r="L30" s="1620">
        <v>27226425.48</v>
      </c>
      <c r="M30" s="1249">
        <v>4182</v>
      </c>
      <c r="N30" s="1563">
        <v>4182.2248520000003</v>
      </c>
      <c r="O30" s="1608">
        <v>6510.0338799287492</v>
      </c>
      <c r="P30" s="1614">
        <v>1464</v>
      </c>
      <c r="Q30" s="1608">
        <v>1342</v>
      </c>
      <c r="R30" s="1608">
        <v>122</v>
      </c>
      <c r="S30" s="1614">
        <v>122</v>
      </c>
      <c r="T30" s="1012">
        <v>2636</v>
      </c>
      <c r="U30" s="1013">
        <v>219</v>
      </c>
    </row>
    <row r="31" spans="1:21" ht="15.6" customHeight="1" x14ac:dyDescent="0.2">
      <c r="A31" s="1014">
        <v>25</v>
      </c>
      <c r="B31" s="1015" t="s">
        <v>29</v>
      </c>
      <c r="C31" s="1564">
        <v>0.40828399999999998</v>
      </c>
      <c r="D31" s="1606">
        <v>5898.0650444548428</v>
      </c>
      <c r="E31" s="1606">
        <v>7764.1195217964878</v>
      </c>
      <c r="F31" s="1606">
        <v>9234.4669136586817</v>
      </c>
      <c r="G31" s="1612">
        <v>3770</v>
      </c>
      <c r="H31" s="1606">
        <v>3457</v>
      </c>
      <c r="I31" s="1606">
        <v>313</v>
      </c>
      <c r="J31" s="1612">
        <v>313</v>
      </c>
      <c r="K31" s="1612">
        <v>3770</v>
      </c>
      <c r="L31" s="1621">
        <v>8703795.5600000005</v>
      </c>
      <c r="M31" s="1250">
        <v>2137</v>
      </c>
      <c r="N31" s="1564">
        <v>2137.4082840000001</v>
      </c>
      <c r="O31" s="1609">
        <v>4072.1258662437185</v>
      </c>
      <c r="P31" s="1615">
        <v>1663</v>
      </c>
      <c r="Q31" s="1609">
        <v>1526</v>
      </c>
      <c r="R31" s="1609">
        <v>137</v>
      </c>
      <c r="S31" s="1615">
        <v>137</v>
      </c>
      <c r="T31" s="1016">
        <v>5433</v>
      </c>
      <c r="U31" s="1017">
        <v>450</v>
      </c>
    </row>
    <row r="32" spans="1:21" ht="15.6" customHeight="1" x14ac:dyDescent="0.2">
      <c r="A32" s="1006">
        <v>26</v>
      </c>
      <c r="B32" s="1007" t="s">
        <v>30</v>
      </c>
      <c r="C32" s="1562">
        <v>5.1479290000000004</v>
      </c>
      <c r="D32" s="1616">
        <v>4905.648300493599</v>
      </c>
      <c r="E32" s="1616">
        <v>6457.7178192938336</v>
      </c>
      <c r="F32" s="1616">
        <v>7928.0652111560285</v>
      </c>
      <c r="G32" s="1617">
        <v>40813</v>
      </c>
      <c r="H32" s="1604">
        <v>37333</v>
      </c>
      <c r="I32" s="1604">
        <v>3480</v>
      </c>
      <c r="J32" s="1610">
        <v>3480</v>
      </c>
      <c r="K32" s="1617">
        <v>40813</v>
      </c>
      <c r="L32" s="1619">
        <v>226112584.66</v>
      </c>
      <c r="M32" s="1248">
        <v>49838</v>
      </c>
      <c r="N32" s="1562">
        <v>49843.147928999999</v>
      </c>
      <c r="O32" s="1607">
        <v>4536.4828277317129</v>
      </c>
      <c r="P32" s="1613">
        <v>23353</v>
      </c>
      <c r="Q32" s="1607">
        <v>21362</v>
      </c>
      <c r="R32" s="1607">
        <v>1991</v>
      </c>
      <c r="S32" s="1613">
        <v>1991</v>
      </c>
      <c r="T32" s="1008">
        <v>64166</v>
      </c>
      <c r="U32" s="1009">
        <v>5471</v>
      </c>
    </row>
    <row r="33" spans="1:21" ht="15.6" customHeight="1" x14ac:dyDescent="0.2">
      <c r="A33" s="1010">
        <v>27</v>
      </c>
      <c r="B33" s="1011" t="s">
        <v>31</v>
      </c>
      <c r="C33" s="1563">
        <v>1.6035509999999999</v>
      </c>
      <c r="D33" s="1605">
        <v>6792.9734743090339</v>
      </c>
      <c r="E33" s="1605">
        <v>8942.1628221130213</v>
      </c>
      <c r="F33" s="1605">
        <v>10412.510213975216</v>
      </c>
      <c r="G33" s="1611">
        <v>16697</v>
      </c>
      <c r="H33" s="1605">
        <v>15120</v>
      </c>
      <c r="I33" s="1605">
        <v>1577</v>
      </c>
      <c r="J33" s="1611">
        <v>1577</v>
      </c>
      <c r="K33" s="1611">
        <v>16697</v>
      </c>
      <c r="L33" s="1620">
        <v>17938729.420000002</v>
      </c>
      <c r="M33" s="1249">
        <v>5391</v>
      </c>
      <c r="N33" s="1563">
        <v>5392.6035510000002</v>
      </c>
      <c r="O33" s="1608">
        <v>3326.5433385462684</v>
      </c>
      <c r="P33" s="1614">
        <v>5334</v>
      </c>
      <c r="Q33" s="1608">
        <v>4832</v>
      </c>
      <c r="R33" s="1608">
        <v>502</v>
      </c>
      <c r="S33" s="1614">
        <v>502</v>
      </c>
      <c r="T33" s="1012">
        <v>22031</v>
      </c>
      <c r="U33" s="1013">
        <v>2079</v>
      </c>
    </row>
    <row r="34" spans="1:21" ht="15.6" customHeight="1" x14ac:dyDescent="0.2">
      <c r="A34" s="1010">
        <v>28</v>
      </c>
      <c r="B34" s="1011" t="s">
        <v>32</v>
      </c>
      <c r="C34" s="1563">
        <v>9.6331349999999993</v>
      </c>
      <c r="D34" s="1605">
        <v>4534.8720538720536</v>
      </c>
      <c r="E34" s="1605">
        <v>5969.6338336281833</v>
      </c>
      <c r="F34" s="1605">
        <v>7439.9812254903782</v>
      </c>
      <c r="G34" s="1611">
        <v>71670</v>
      </c>
      <c r="H34" s="1605">
        <v>65538</v>
      </c>
      <c r="I34" s="1605">
        <v>6132</v>
      </c>
      <c r="J34" s="1611">
        <v>6132</v>
      </c>
      <c r="K34" s="1611">
        <v>71670</v>
      </c>
      <c r="L34" s="1620">
        <v>137766678.08000001</v>
      </c>
      <c r="M34" s="1249">
        <v>33561</v>
      </c>
      <c r="N34" s="1563">
        <v>33570.633134999996</v>
      </c>
      <c r="O34" s="1608">
        <v>4103.7855177168976</v>
      </c>
      <c r="P34" s="1614">
        <v>39532</v>
      </c>
      <c r="Q34" s="1608">
        <v>36149</v>
      </c>
      <c r="R34" s="1608">
        <v>3383</v>
      </c>
      <c r="S34" s="1614">
        <v>3383</v>
      </c>
      <c r="T34" s="1012">
        <v>111202</v>
      </c>
      <c r="U34" s="1013">
        <v>9515</v>
      </c>
    </row>
    <row r="35" spans="1:21" ht="15.6" customHeight="1" x14ac:dyDescent="0.2">
      <c r="A35" s="1010">
        <v>29</v>
      </c>
      <c r="B35" s="1011" t="s">
        <v>33</v>
      </c>
      <c r="C35" s="1563">
        <v>2.266273</v>
      </c>
      <c r="D35" s="1605">
        <v>5269.1248841685083</v>
      </c>
      <c r="E35" s="1605">
        <v>6936.1926441314263</v>
      </c>
      <c r="F35" s="1605">
        <v>8406.5400359936211</v>
      </c>
      <c r="G35" s="1611">
        <v>19052</v>
      </c>
      <c r="H35" s="1605">
        <v>17805</v>
      </c>
      <c r="I35" s="1605">
        <v>1247</v>
      </c>
      <c r="J35" s="1611">
        <v>1247</v>
      </c>
      <c r="K35" s="1611">
        <v>19052</v>
      </c>
      <c r="L35" s="1620">
        <v>50990820.420000002</v>
      </c>
      <c r="M35" s="1249">
        <v>14029</v>
      </c>
      <c r="N35" s="1563">
        <v>14031.266272999999</v>
      </c>
      <c r="O35" s="1608">
        <v>3634.0854366166732</v>
      </c>
      <c r="P35" s="1614">
        <v>8236</v>
      </c>
      <c r="Q35" s="1608">
        <v>7697</v>
      </c>
      <c r="R35" s="1608">
        <v>539</v>
      </c>
      <c r="S35" s="1614">
        <v>539</v>
      </c>
      <c r="T35" s="1012">
        <v>27288</v>
      </c>
      <c r="U35" s="1013">
        <v>1786</v>
      </c>
    </row>
    <row r="36" spans="1:21" ht="15.6" customHeight="1" x14ac:dyDescent="0.2">
      <c r="A36" s="1014">
        <v>30</v>
      </c>
      <c r="B36" s="1015" t="s">
        <v>34</v>
      </c>
      <c r="C36" s="1564">
        <v>0</v>
      </c>
      <c r="D36" s="1606">
        <v>6843.2272354388842</v>
      </c>
      <c r="E36" s="1606">
        <v>9008.3160782896048</v>
      </c>
      <c r="F36" s="1606">
        <v>10478.6634701518</v>
      </c>
      <c r="G36" s="1612">
        <v>0</v>
      </c>
      <c r="H36" s="1606">
        <v>0</v>
      </c>
      <c r="I36" s="1606">
        <v>0</v>
      </c>
      <c r="J36" s="1612">
        <v>0</v>
      </c>
      <c r="K36" s="1612">
        <v>0</v>
      </c>
      <c r="L36" s="1621">
        <v>8076700.96</v>
      </c>
      <c r="M36" s="1250">
        <v>2438</v>
      </c>
      <c r="N36" s="1564">
        <v>2438</v>
      </c>
      <c r="O36" s="1609">
        <v>3312.8387858900737</v>
      </c>
      <c r="P36" s="1615">
        <v>0</v>
      </c>
      <c r="Q36" s="1609">
        <v>0</v>
      </c>
      <c r="R36" s="1609">
        <v>0</v>
      </c>
      <c r="S36" s="1615">
        <v>0</v>
      </c>
      <c r="T36" s="1016">
        <v>0</v>
      </c>
      <c r="U36" s="1017">
        <v>0</v>
      </c>
    </row>
    <row r="37" spans="1:21" ht="15.6" customHeight="1" x14ac:dyDescent="0.2">
      <c r="A37" s="1006">
        <v>31</v>
      </c>
      <c r="B37" s="1007" t="s">
        <v>35</v>
      </c>
      <c r="C37" s="1562">
        <v>0.15976299999999999</v>
      </c>
      <c r="D37" s="1616">
        <v>5415.9198686371101</v>
      </c>
      <c r="E37" s="1616">
        <v>7129.4312395053485</v>
      </c>
      <c r="F37" s="1616">
        <v>8599.7786313675424</v>
      </c>
      <c r="G37" s="1617">
        <v>1374</v>
      </c>
      <c r="H37" s="1604">
        <v>1262</v>
      </c>
      <c r="I37" s="1604">
        <v>112</v>
      </c>
      <c r="J37" s="1610">
        <v>112</v>
      </c>
      <c r="K37" s="1617">
        <v>1374</v>
      </c>
      <c r="L37" s="1619">
        <v>25850857.68</v>
      </c>
      <c r="M37" s="1248">
        <v>6090</v>
      </c>
      <c r="N37" s="1562">
        <v>6090.1597629999997</v>
      </c>
      <c r="O37" s="1607">
        <v>4244.6928629120102</v>
      </c>
      <c r="P37" s="1613">
        <v>678</v>
      </c>
      <c r="Q37" s="1607">
        <v>624</v>
      </c>
      <c r="R37" s="1607">
        <v>54</v>
      </c>
      <c r="S37" s="1613">
        <v>54</v>
      </c>
      <c r="T37" s="1008">
        <v>2052</v>
      </c>
      <c r="U37" s="1009">
        <v>166</v>
      </c>
    </row>
    <row r="38" spans="1:21" ht="15.6" customHeight="1" x14ac:dyDescent="0.2">
      <c r="A38" s="1010">
        <v>32</v>
      </c>
      <c r="B38" s="1011" t="s">
        <v>36</v>
      </c>
      <c r="C38" s="1563">
        <v>0</v>
      </c>
      <c r="D38" s="1605">
        <v>6656.9061881668285</v>
      </c>
      <c r="E38" s="1605">
        <v>8763.0459991122661</v>
      </c>
      <c r="F38" s="1605">
        <v>10233.393390974461</v>
      </c>
      <c r="G38" s="1611">
        <v>0</v>
      </c>
      <c r="H38" s="1605">
        <v>0</v>
      </c>
      <c r="I38" s="1605">
        <v>0</v>
      </c>
      <c r="J38" s="1611">
        <v>0</v>
      </c>
      <c r="K38" s="1611">
        <v>0</v>
      </c>
      <c r="L38" s="1620">
        <v>73201563</v>
      </c>
      <c r="M38" s="1249">
        <v>25775</v>
      </c>
      <c r="N38" s="1563">
        <v>25775</v>
      </c>
      <c r="O38" s="1608">
        <v>2840.0218428709991</v>
      </c>
      <c r="P38" s="1614">
        <v>0</v>
      </c>
      <c r="Q38" s="1608">
        <v>0</v>
      </c>
      <c r="R38" s="1608">
        <v>0</v>
      </c>
      <c r="S38" s="1614">
        <v>0</v>
      </c>
      <c r="T38" s="1012">
        <v>0</v>
      </c>
      <c r="U38" s="1013">
        <v>0</v>
      </c>
    </row>
    <row r="39" spans="1:21" ht="15.6" customHeight="1" x14ac:dyDescent="0.2">
      <c r="A39" s="1010">
        <v>33</v>
      </c>
      <c r="B39" s="1011" t="s">
        <v>37</v>
      </c>
      <c r="C39" s="1563">
        <v>1.1538459999999999</v>
      </c>
      <c r="D39" s="1605">
        <v>6601.3281133482478</v>
      </c>
      <c r="E39" s="1605">
        <v>8689.8839006222697</v>
      </c>
      <c r="F39" s="1605">
        <v>10160.231292484465</v>
      </c>
      <c r="G39" s="1611">
        <v>11723</v>
      </c>
      <c r="H39" s="1605">
        <v>10937</v>
      </c>
      <c r="I39" s="1605">
        <v>786</v>
      </c>
      <c r="J39" s="1611">
        <v>786</v>
      </c>
      <c r="K39" s="1611">
        <v>11723</v>
      </c>
      <c r="L39" s="1620">
        <v>5713115.5</v>
      </c>
      <c r="M39" s="1249">
        <v>1341</v>
      </c>
      <c r="N39" s="1563">
        <v>1342.1538459999999</v>
      </c>
      <c r="O39" s="1608">
        <v>4256.677069492971</v>
      </c>
      <c r="P39" s="1614">
        <v>4912</v>
      </c>
      <c r="Q39" s="1608">
        <v>4582</v>
      </c>
      <c r="R39" s="1608">
        <v>330</v>
      </c>
      <c r="S39" s="1614">
        <v>330</v>
      </c>
      <c r="T39" s="1012">
        <v>16635</v>
      </c>
      <c r="U39" s="1013">
        <v>1116</v>
      </c>
    </row>
    <row r="40" spans="1:21" ht="15.6" customHeight="1" x14ac:dyDescent="0.2">
      <c r="A40" s="1010">
        <v>34</v>
      </c>
      <c r="B40" s="1011" t="s">
        <v>38</v>
      </c>
      <c r="C40" s="1563">
        <v>1.893491</v>
      </c>
      <c r="D40" s="1605">
        <v>7161.6014362657088</v>
      </c>
      <c r="E40" s="1605">
        <v>9427.4188398300012</v>
      </c>
      <c r="F40" s="1605">
        <v>10897.766231692196</v>
      </c>
      <c r="G40" s="1611">
        <v>20635</v>
      </c>
      <c r="H40" s="1605">
        <v>19379</v>
      </c>
      <c r="I40" s="1605">
        <v>1256</v>
      </c>
      <c r="J40" s="1611">
        <v>1256</v>
      </c>
      <c r="K40" s="1611">
        <v>20635</v>
      </c>
      <c r="L40" s="1620">
        <v>12032038.1</v>
      </c>
      <c r="M40" s="1249">
        <v>3342</v>
      </c>
      <c r="N40" s="1563">
        <v>3343.8934909999998</v>
      </c>
      <c r="O40" s="1608">
        <v>3598.2121237963797</v>
      </c>
      <c r="P40" s="1614">
        <v>6813</v>
      </c>
      <c r="Q40" s="1608">
        <v>6397</v>
      </c>
      <c r="R40" s="1608">
        <v>416</v>
      </c>
      <c r="S40" s="1614">
        <v>416</v>
      </c>
      <c r="T40" s="1012">
        <v>27448</v>
      </c>
      <c r="U40" s="1013">
        <v>1672</v>
      </c>
    </row>
    <row r="41" spans="1:21" ht="15.6" customHeight="1" x14ac:dyDescent="0.2">
      <c r="A41" s="1014">
        <v>35</v>
      </c>
      <c r="B41" s="1015" t="s">
        <v>39</v>
      </c>
      <c r="C41" s="1564">
        <v>0.51479299999999995</v>
      </c>
      <c r="D41" s="1606">
        <v>5612.7857670979665</v>
      </c>
      <c r="E41" s="1606">
        <v>7388.5823939764186</v>
      </c>
      <c r="F41" s="1606">
        <v>8858.9297858386126</v>
      </c>
      <c r="G41" s="1612">
        <v>4561</v>
      </c>
      <c r="H41" s="1606">
        <v>4180</v>
      </c>
      <c r="I41" s="1606">
        <v>381</v>
      </c>
      <c r="J41" s="1612">
        <v>381</v>
      </c>
      <c r="K41" s="1612">
        <v>4561</v>
      </c>
      <c r="L41" s="1621">
        <v>21028442.559999999</v>
      </c>
      <c r="M41" s="1250">
        <v>5410</v>
      </c>
      <c r="N41" s="1564">
        <v>5410.5147930000003</v>
      </c>
      <c r="O41" s="1609">
        <v>3886.5881278443439</v>
      </c>
      <c r="P41" s="1615">
        <v>2001</v>
      </c>
      <c r="Q41" s="1609">
        <v>1834</v>
      </c>
      <c r="R41" s="1609">
        <v>167</v>
      </c>
      <c r="S41" s="1615">
        <v>167</v>
      </c>
      <c r="T41" s="1016">
        <v>6562</v>
      </c>
      <c r="U41" s="1017">
        <v>548</v>
      </c>
    </row>
    <row r="42" spans="1:21" ht="15.6" customHeight="1" x14ac:dyDescent="0.2">
      <c r="A42" s="1006">
        <v>36</v>
      </c>
      <c r="B42" s="1007" t="s">
        <v>40</v>
      </c>
      <c r="C42" s="1562">
        <v>25.869821999999999</v>
      </c>
      <c r="D42" s="1616">
        <v>4489.0518380743979</v>
      </c>
      <c r="E42" s="1616">
        <v>5909.3168263917214</v>
      </c>
      <c r="F42" s="1616">
        <v>7379.6642182539163</v>
      </c>
      <c r="G42" s="1617">
        <v>190911</v>
      </c>
      <c r="H42" s="1604">
        <v>174500</v>
      </c>
      <c r="I42" s="1604">
        <v>16411</v>
      </c>
      <c r="J42" s="1610">
        <v>16411</v>
      </c>
      <c r="K42" s="1617">
        <v>190911</v>
      </c>
      <c r="L42" s="1619">
        <v>214996372.80000001</v>
      </c>
      <c r="M42" s="1248">
        <v>45700</v>
      </c>
      <c r="N42" s="1562">
        <v>45725.869822000001</v>
      </c>
      <c r="O42" s="1607">
        <v>4701.854194068479</v>
      </c>
      <c r="P42" s="1613">
        <v>121636</v>
      </c>
      <c r="Q42" s="1607">
        <v>111181</v>
      </c>
      <c r="R42" s="1607">
        <v>10455</v>
      </c>
      <c r="S42" s="1613">
        <v>10455</v>
      </c>
      <c r="T42" s="1008">
        <v>312547</v>
      </c>
      <c r="U42" s="1009">
        <v>26866</v>
      </c>
    </row>
    <row r="43" spans="1:21" ht="15.6" customHeight="1" x14ac:dyDescent="0.2">
      <c r="A43" s="1010">
        <v>37</v>
      </c>
      <c r="B43" s="1011" t="s">
        <v>41</v>
      </c>
      <c r="C43" s="1563">
        <v>4.5502960000000003</v>
      </c>
      <c r="D43" s="1605">
        <v>6448.1300606729183</v>
      </c>
      <c r="E43" s="1605">
        <v>8488.2164075524852</v>
      </c>
      <c r="F43" s="1605">
        <v>9958.56379941468</v>
      </c>
      <c r="G43" s="1611">
        <v>45314</v>
      </c>
      <c r="H43" s="1605">
        <v>42257</v>
      </c>
      <c r="I43" s="1605">
        <v>3057</v>
      </c>
      <c r="J43" s="1611">
        <v>3057</v>
      </c>
      <c r="K43" s="1611">
        <v>45314</v>
      </c>
      <c r="L43" s="1620">
        <v>57368006.799999997</v>
      </c>
      <c r="M43" s="1249">
        <v>18130</v>
      </c>
      <c r="N43" s="1563">
        <v>18134.550296000001</v>
      </c>
      <c r="O43" s="1608">
        <v>3163.4645394351937</v>
      </c>
      <c r="P43" s="1614">
        <v>14395</v>
      </c>
      <c r="Q43" s="1608">
        <v>13423</v>
      </c>
      <c r="R43" s="1608">
        <v>972</v>
      </c>
      <c r="S43" s="1614">
        <v>972</v>
      </c>
      <c r="T43" s="1012">
        <v>59709</v>
      </c>
      <c r="U43" s="1013">
        <v>4029</v>
      </c>
    </row>
    <row r="44" spans="1:21" ht="15.6" customHeight="1" x14ac:dyDescent="0.2">
      <c r="A44" s="1010">
        <v>38</v>
      </c>
      <c r="B44" s="1011" t="s">
        <v>42</v>
      </c>
      <c r="C44" s="1563">
        <v>0</v>
      </c>
      <c r="D44" s="1605">
        <v>2817.026274303731</v>
      </c>
      <c r="E44" s="1605">
        <v>3708.2888243659286</v>
      </c>
      <c r="F44" s="1605">
        <v>5178.6362162281239</v>
      </c>
      <c r="G44" s="1611">
        <v>0</v>
      </c>
      <c r="H44" s="1605">
        <v>0</v>
      </c>
      <c r="I44" s="1605">
        <v>0</v>
      </c>
      <c r="J44" s="1611">
        <v>0</v>
      </c>
      <c r="K44" s="1611">
        <v>0</v>
      </c>
      <c r="L44" s="1620">
        <v>25829958.059999999</v>
      </c>
      <c r="M44" s="1249">
        <v>3806</v>
      </c>
      <c r="N44" s="1563">
        <v>3806</v>
      </c>
      <c r="O44" s="1608">
        <v>6786.6416342616922</v>
      </c>
      <c r="P44" s="1614">
        <v>0</v>
      </c>
      <c r="Q44" s="1608">
        <v>0</v>
      </c>
      <c r="R44" s="1608">
        <v>0</v>
      </c>
      <c r="S44" s="1614">
        <v>0</v>
      </c>
      <c r="T44" s="1012">
        <v>0</v>
      </c>
      <c r="U44" s="1013">
        <v>0</v>
      </c>
    </row>
    <row r="45" spans="1:21" ht="15.6" customHeight="1" x14ac:dyDescent="0.2">
      <c r="A45" s="1010">
        <v>39</v>
      </c>
      <c r="B45" s="1011" t="s">
        <v>43</v>
      </c>
      <c r="C45" s="1563">
        <v>1.4260360000000001</v>
      </c>
      <c r="D45" s="1605">
        <v>3901.548751950078</v>
      </c>
      <c r="E45" s="1605">
        <v>5135.9370576517977</v>
      </c>
      <c r="F45" s="1605">
        <v>6606.2844495139925</v>
      </c>
      <c r="G45" s="1611">
        <v>9421</v>
      </c>
      <c r="H45" s="1605">
        <v>8649</v>
      </c>
      <c r="I45" s="1605">
        <v>772</v>
      </c>
      <c r="J45" s="1611">
        <v>772</v>
      </c>
      <c r="K45" s="1611">
        <v>9421</v>
      </c>
      <c r="L45" s="1620">
        <v>15165800.720000001</v>
      </c>
      <c r="M45" s="1249">
        <v>2564</v>
      </c>
      <c r="N45" s="1563">
        <v>2565.4260359999998</v>
      </c>
      <c r="O45" s="1608">
        <v>5911.6109789103275</v>
      </c>
      <c r="P45" s="1614">
        <v>8430</v>
      </c>
      <c r="Q45" s="1608">
        <v>7740</v>
      </c>
      <c r="R45" s="1608">
        <v>690</v>
      </c>
      <c r="S45" s="1614">
        <v>690</v>
      </c>
      <c r="T45" s="1012">
        <v>17851</v>
      </c>
      <c r="U45" s="1013">
        <v>1462</v>
      </c>
    </row>
    <row r="46" spans="1:21" ht="15.6" customHeight="1" x14ac:dyDescent="0.2">
      <c r="A46" s="1014">
        <v>40</v>
      </c>
      <c r="B46" s="1015" t="s">
        <v>44</v>
      </c>
      <c r="C46" s="1564">
        <v>2.3609469999999999</v>
      </c>
      <c r="D46" s="1606">
        <v>6119.4024635848436</v>
      </c>
      <c r="E46" s="1606">
        <v>8055.4845989563191</v>
      </c>
      <c r="F46" s="1606">
        <v>9525.8319908185149</v>
      </c>
      <c r="G46" s="1612">
        <v>22490</v>
      </c>
      <c r="H46" s="1606">
        <v>20485</v>
      </c>
      <c r="I46" s="1606">
        <v>2005</v>
      </c>
      <c r="J46" s="1612">
        <v>2005</v>
      </c>
      <c r="K46" s="1612">
        <v>22490</v>
      </c>
      <c r="L46" s="1621">
        <v>73629113.379999995</v>
      </c>
      <c r="M46" s="1250">
        <v>21351</v>
      </c>
      <c r="N46" s="1564">
        <v>21353.360947000001</v>
      </c>
      <c r="O46" s="1609">
        <v>3448.1276068320467</v>
      </c>
      <c r="P46" s="1615">
        <v>8141</v>
      </c>
      <c r="Q46" s="1609">
        <v>7415</v>
      </c>
      <c r="R46" s="1609">
        <v>726</v>
      </c>
      <c r="S46" s="1615">
        <v>726</v>
      </c>
      <c r="T46" s="1016">
        <v>30631</v>
      </c>
      <c r="U46" s="1017">
        <v>2731</v>
      </c>
    </row>
    <row r="47" spans="1:21" ht="15.6" customHeight="1" x14ac:dyDescent="0.2">
      <c r="A47" s="1006">
        <v>41</v>
      </c>
      <c r="B47" s="1007" t="s">
        <v>45</v>
      </c>
      <c r="C47" s="1562">
        <v>0</v>
      </c>
      <c r="D47" s="1616">
        <v>3489.129109863673</v>
      </c>
      <c r="E47" s="1616">
        <v>4593.0343649617844</v>
      </c>
      <c r="F47" s="1616">
        <v>6063.3817568239792</v>
      </c>
      <c r="G47" s="1617">
        <v>0</v>
      </c>
      <c r="H47" s="1604">
        <v>0</v>
      </c>
      <c r="I47" s="1604">
        <v>0</v>
      </c>
      <c r="J47" s="1610">
        <v>0</v>
      </c>
      <c r="K47" s="1617">
        <v>0</v>
      </c>
      <c r="L47" s="1619">
        <v>7666168.4400000004</v>
      </c>
      <c r="M47" s="1248">
        <v>1247</v>
      </c>
      <c r="N47" s="1562">
        <v>1247</v>
      </c>
      <c r="O47" s="1607">
        <v>6147.6892060946275</v>
      </c>
      <c r="P47" s="1613">
        <v>0</v>
      </c>
      <c r="Q47" s="1607">
        <v>0</v>
      </c>
      <c r="R47" s="1607">
        <v>0</v>
      </c>
      <c r="S47" s="1613">
        <v>0</v>
      </c>
      <c r="T47" s="1008">
        <v>0</v>
      </c>
      <c r="U47" s="1009">
        <v>0</v>
      </c>
    </row>
    <row r="48" spans="1:21" ht="15.6" customHeight="1" x14ac:dyDescent="0.2">
      <c r="A48" s="1010">
        <v>42</v>
      </c>
      <c r="B48" s="1011" t="s">
        <v>46</v>
      </c>
      <c r="C48" s="1563">
        <v>1.6745570000000001</v>
      </c>
      <c r="D48" s="1605">
        <v>5909.2871985157699</v>
      </c>
      <c r="E48" s="1605">
        <v>7778.8921878766914</v>
      </c>
      <c r="F48" s="1605">
        <v>9249.2395797388854</v>
      </c>
      <c r="G48" s="1611">
        <v>15488</v>
      </c>
      <c r="H48" s="1605">
        <v>14198</v>
      </c>
      <c r="I48" s="1605">
        <v>1290</v>
      </c>
      <c r="J48" s="1611">
        <v>1290</v>
      </c>
      <c r="K48" s="1611">
        <v>15488</v>
      </c>
      <c r="L48" s="1620">
        <v>11232248.619999999</v>
      </c>
      <c r="M48" s="1249">
        <v>2695</v>
      </c>
      <c r="N48" s="1563">
        <v>2696.6745569999998</v>
      </c>
      <c r="O48" s="1608">
        <v>4165.2221588413195</v>
      </c>
      <c r="P48" s="1614">
        <v>6975</v>
      </c>
      <c r="Q48" s="1608">
        <v>6394</v>
      </c>
      <c r="R48" s="1608">
        <v>581</v>
      </c>
      <c r="S48" s="1614">
        <v>581</v>
      </c>
      <c r="T48" s="1012">
        <v>22463</v>
      </c>
      <c r="U48" s="1013">
        <v>1871</v>
      </c>
    </row>
    <row r="49" spans="1:21" ht="15.6" customHeight="1" x14ac:dyDescent="0.2">
      <c r="A49" s="1010">
        <v>43</v>
      </c>
      <c r="B49" s="1011" t="s">
        <v>47</v>
      </c>
      <c r="C49" s="1563">
        <v>0</v>
      </c>
      <c r="D49" s="1605">
        <v>6229.9299136617574</v>
      </c>
      <c r="E49" s="1605">
        <v>8200.9811857807308</v>
      </c>
      <c r="F49" s="1605">
        <v>9671.3285776429257</v>
      </c>
      <c r="G49" s="1611">
        <v>0</v>
      </c>
      <c r="H49" s="1605">
        <v>0</v>
      </c>
      <c r="I49" s="1605">
        <v>0</v>
      </c>
      <c r="J49" s="1611">
        <v>0</v>
      </c>
      <c r="K49" s="1611">
        <v>0</v>
      </c>
      <c r="L49" s="1620">
        <v>14778787.32</v>
      </c>
      <c r="M49" s="1249">
        <v>3938</v>
      </c>
      <c r="N49" s="1563">
        <v>3938</v>
      </c>
      <c r="O49" s="1608">
        <v>3752.8662569832404</v>
      </c>
      <c r="P49" s="1614">
        <v>0</v>
      </c>
      <c r="Q49" s="1608">
        <v>0</v>
      </c>
      <c r="R49" s="1608">
        <v>0</v>
      </c>
      <c r="S49" s="1614">
        <v>0</v>
      </c>
      <c r="T49" s="1012">
        <v>0</v>
      </c>
      <c r="U49" s="1013">
        <v>0</v>
      </c>
    </row>
    <row r="50" spans="1:21" ht="15.6" customHeight="1" x14ac:dyDescent="0.2">
      <c r="A50" s="1010">
        <v>44</v>
      </c>
      <c r="B50" s="1011" t="s">
        <v>48</v>
      </c>
      <c r="C50" s="1563">
        <v>2.3786969999999998</v>
      </c>
      <c r="D50" s="1605">
        <v>6016.1966284735945</v>
      </c>
      <c r="E50" s="1605">
        <v>7919.6260702505506</v>
      </c>
      <c r="F50" s="1605">
        <v>9389.9734621127463</v>
      </c>
      <c r="G50" s="1611">
        <v>22336</v>
      </c>
      <c r="H50" s="1605">
        <v>20724</v>
      </c>
      <c r="I50" s="1605">
        <v>1612</v>
      </c>
      <c r="J50" s="1611">
        <v>1612</v>
      </c>
      <c r="K50" s="1611">
        <v>22336</v>
      </c>
      <c r="L50" s="1620">
        <v>25557354.239999998</v>
      </c>
      <c r="M50" s="1249">
        <v>7593</v>
      </c>
      <c r="N50" s="1563">
        <v>7595.3786970000001</v>
      </c>
      <c r="O50" s="1608">
        <v>3364.8558234620436</v>
      </c>
      <c r="P50" s="1614">
        <v>8004</v>
      </c>
      <c r="Q50" s="1608">
        <v>7427</v>
      </c>
      <c r="R50" s="1608">
        <v>577</v>
      </c>
      <c r="S50" s="1614">
        <v>577</v>
      </c>
      <c r="T50" s="1012">
        <v>30340</v>
      </c>
      <c r="U50" s="1013">
        <v>2189</v>
      </c>
    </row>
    <row r="51" spans="1:21" ht="15.6" customHeight="1" x14ac:dyDescent="0.2">
      <c r="A51" s="1014">
        <v>45</v>
      </c>
      <c r="B51" s="1015" t="s">
        <v>49</v>
      </c>
      <c r="C51" s="1564">
        <v>0</v>
      </c>
      <c r="D51" s="1606">
        <v>2910.2130709166754</v>
      </c>
      <c r="E51" s="1606">
        <v>3830.958449285793</v>
      </c>
      <c r="F51" s="1606">
        <v>5301.3058411479878</v>
      </c>
      <c r="G51" s="1612">
        <v>0</v>
      </c>
      <c r="H51" s="1606">
        <v>0</v>
      </c>
      <c r="I51" s="1606">
        <v>0</v>
      </c>
      <c r="J51" s="1612">
        <v>0</v>
      </c>
      <c r="K51" s="1612">
        <v>0</v>
      </c>
      <c r="L51" s="1621">
        <v>53133003.299999997</v>
      </c>
      <c r="M51" s="1250">
        <v>9349</v>
      </c>
      <c r="N51" s="1564">
        <v>9349</v>
      </c>
      <c r="O51" s="1609">
        <v>5683.2819873783292</v>
      </c>
      <c r="P51" s="1615">
        <v>0</v>
      </c>
      <c r="Q51" s="1609">
        <v>0</v>
      </c>
      <c r="R51" s="1609">
        <v>0</v>
      </c>
      <c r="S51" s="1615">
        <v>0</v>
      </c>
      <c r="T51" s="1016">
        <v>0</v>
      </c>
      <c r="U51" s="1017">
        <v>0</v>
      </c>
    </row>
    <row r="52" spans="1:21" ht="15.6" customHeight="1" x14ac:dyDescent="0.2">
      <c r="A52" s="1006">
        <v>46</v>
      </c>
      <c r="B52" s="1007" t="s">
        <v>50</v>
      </c>
      <c r="C52" s="1562">
        <v>0</v>
      </c>
      <c r="D52" s="1616">
        <v>8333.8022260273974</v>
      </c>
      <c r="E52" s="1616">
        <v>10970.485416182957</v>
      </c>
      <c r="F52" s="1616">
        <v>12440.832808045152</v>
      </c>
      <c r="G52" s="1617">
        <v>0</v>
      </c>
      <c r="H52" s="1604">
        <v>0</v>
      </c>
      <c r="I52" s="1604">
        <v>0</v>
      </c>
      <c r="J52" s="1610">
        <v>0</v>
      </c>
      <c r="K52" s="1617">
        <v>0</v>
      </c>
      <c r="L52" s="1619">
        <v>3710118</v>
      </c>
      <c r="M52" s="1248">
        <v>1168</v>
      </c>
      <c r="N52" s="1562">
        <v>1168</v>
      </c>
      <c r="O52" s="1607">
        <v>3176.4708904109589</v>
      </c>
      <c r="P52" s="1613">
        <v>0</v>
      </c>
      <c r="Q52" s="1607">
        <v>0</v>
      </c>
      <c r="R52" s="1607">
        <v>0</v>
      </c>
      <c r="S52" s="1613">
        <v>0</v>
      </c>
      <c r="T52" s="1008">
        <v>0</v>
      </c>
      <c r="U52" s="1009">
        <v>0</v>
      </c>
    </row>
    <row r="53" spans="1:21" ht="15.6" customHeight="1" x14ac:dyDescent="0.2">
      <c r="A53" s="1010">
        <v>47</v>
      </c>
      <c r="B53" s="1011" t="s">
        <v>51</v>
      </c>
      <c r="C53" s="1563">
        <v>0</v>
      </c>
      <c r="D53" s="1605">
        <v>2870.8077952990179</v>
      </c>
      <c r="E53" s="1605">
        <v>3779.0859678230008</v>
      </c>
      <c r="F53" s="1605">
        <v>5249.4333596851957</v>
      </c>
      <c r="G53" s="1611">
        <v>0</v>
      </c>
      <c r="H53" s="1605">
        <v>0</v>
      </c>
      <c r="I53" s="1605">
        <v>0</v>
      </c>
      <c r="J53" s="1611">
        <v>0</v>
      </c>
      <c r="K53" s="1611">
        <v>0</v>
      </c>
      <c r="L53" s="1620">
        <v>22632790.52</v>
      </c>
      <c r="M53" s="1249">
        <v>3361</v>
      </c>
      <c r="N53" s="1563">
        <v>3361</v>
      </c>
      <c r="O53" s="1608">
        <v>6733.9454091044327</v>
      </c>
      <c r="P53" s="1614">
        <v>0</v>
      </c>
      <c r="Q53" s="1608">
        <v>0</v>
      </c>
      <c r="R53" s="1608">
        <v>0</v>
      </c>
      <c r="S53" s="1614">
        <v>0</v>
      </c>
      <c r="T53" s="1012">
        <v>0</v>
      </c>
      <c r="U53" s="1013">
        <v>0</v>
      </c>
    </row>
    <row r="54" spans="1:21" ht="15.6" customHeight="1" x14ac:dyDescent="0.2">
      <c r="A54" s="1010">
        <v>48</v>
      </c>
      <c r="B54" s="1011" t="s">
        <v>89</v>
      </c>
      <c r="C54" s="1563">
        <v>0.57396400000000003</v>
      </c>
      <c r="D54" s="1605">
        <v>4861.8813008130082</v>
      </c>
      <c r="E54" s="1605">
        <v>6400.1036332736212</v>
      </c>
      <c r="F54" s="1605">
        <v>7870.4510251358161</v>
      </c>
      <c r="G54" s="1611">
        <v>4517</v>
      </c>
      <c r="H54" s="1605">
        <v>4139</v>
      </c>
      <c r="I54" s="1605">
        <v>378</v>
      </c>
      <c r="J54" s="1611">
        <v>378</v>
      </c>
      <c r="K54" s="1611">
        <v>4517</v>
      </c>
      <c r="L54" s="1620">
        <v>26242982.16</v>
      </c>
      <c r="M54" s="1249">
        <v>5535</v>
      </c>
      <c r="N54" s="1563">
        <v>5535.5739640000002</v>
      </c>
      <c r="O54" s="1608">
        <v>4740.7879166041976</v>
      </c>
      <c r="P54" s="1614">
        <v>2721</v>
      </c>
      <c r="Q54" s="1608">
        <v>2494</v>
      </c>
      <c r="R54" s="1608">
        <v>227</v>
      </c>
      <c r="S54" s="1614">
        <v>227</v>
      </c>
      <c r="T54" s="1012">
        <v>7238</v>
      </c>
      <c r="U54" s="1013">
        <v>605</v>
      </c>
    </row>
    <row r="55" spans="1:21" ht="15.6" customHeight="1" x14ac:dyDescent="0.2">
      <c r="A55" s="1010">
        <v>49</v>
      </c>
      <c r="B55" s="1011" t="s">
        <v>52</v>
      </c>
      <c r="C55" s="1563">
        <v>4.1124260000000001</v>
      </c>
      <c r="D55" s="1605">
        <v>6018.6366130929046</v>
      </c>
      <c r="E55" s="1605">
        <v>7922.838027404784</v>
      </c>
      <c r="F55" s="1605">
        <v>9393.185419266978</v>
      </c>
      <c r="G55" s="1611">
        <v>38629</v>
      </c>
      <c r="H55" s="1605">
        <v>35279</v>
      </c>
      <c r="I55" s="1605">
        <v>3350</v>
      </c>
      <c r="J55" s="1611">
        <v>3350</v>
      </c>
      <c r="K55" s="1611">
        <v>38629</v>
      </c>
      <c r="L55" s="1620">
        <v>38615761</v>
      </c>
      <c r="M55" s="1249">
        <v>12755</v>
      </c>
      <c r="N55" s="1563">
        <v>12759.112426</v>
      </c>
      <c r="O55" s="1608">
        <v>3026.5240802573676</v>
      </c>
      <c r="P55" s="1614">
        <v>12446</v>
      </c>
      <c r="Q55" s="1608">
        <v>11368</v>
      </c>
      <c r="R55" s="1608">
        <v>1078</v>
      </c>
      <c r="S55" s="1614">
        <v>1078</v>
      </c>
      <c r="T55" s="1012">
        <v>51075</v>
      </c>
      <c r="U55" s="1013">
        <v>4428</v>
      </c>
    </row>
    <row r="56" spans="1:21" ht="15.6" customHeight="1" x14ac:dyDescent="0.2">
      <c r="A56" s="1014">
        <v>50</v>
      </c>
      <c r="B56" s="1015" t="s">
        <v>53</v>
      </c>
      <c r="C56" s="1564">
        <v>0.57396499999999995</v>
      </c>
      <c r="D56" s="1606">
        <v>5883.8164297430294</v>
      </c>
      <c r="E56" s="1606">
        <v>7745.3628707916714</v>
      </c>
      <c r="F56" s="1606">
        <v>9215.7102626538654</v>
      </c>
      <c r="G56" s="1612">
        <v>5289</v>
      </c>
      <c r="H56" s="1606">
        <v>4848</v>
      </c>
      <c r="I56" s="1606">
        <v>441</v>
      </c>
      <c r="J56" s="1612">
        <v>441</v>
      </c>
      <c r="K56" s="1612">
        <v>5289</v>
      </c>
      <c r="L56" s="1621">
        <v>25228104.66</v>
      </c>
      <c r="M56" s="1250">
        <v>7316</v>
      </c>
      <c r="N56" s="1564">
        <v>7316.5739649999996</v>
      </c>
      <c r="O56" s="1609">
        <v>3448.0762144526479</v>
      </c>
      <c r="P56" s="1615">
        <v>1979</v>
      </c>
      <c r="Q56" s="1609">
        <v>1815</v>
      </c>
      <c r="R56" s="1609">
        <v>164</v>
      </c>
      <c r="S56" s="1615">
        <v>164</v>
      </c>
      <c r="T56" s="1016">
        <v>7268</v>
      </c>
      <c r="U56" s="1017">
        <v>605</v>
      </c>
    </row>
    <row r="57" spans="1:21" ht="15.6" customHeight="1" x14ac:dyDescent="0.2">
      <c r="A57" s="1006">
        <v>51</v>
      </c>
      <c r="B57" s="1007" t="s">
        <v>54</v>
      </c>
      <c r="C57" s="1562">
        <v>0.81065100000000001</v>
      </c>
      <c r="D57" s="1616">
        <v>5860.7456707159472</v>
      </c>
      <c r="E57" s="1616">
        <v>7714.9928885695799</v>
      </c>
      <c r="F57" s="1616">
        <v>9185.3402804317739</v>
      </c>
      <c r="G57" s="1617">
        <v>7446</v>
      </c>
      <c r="H57" s="1604">
        <v>6828</v>
      </c>
      <c r="I57" s="1604">
        <v>618</v>
      </c>
      <c r="J57" s="1610">
        <v>618</v>
      </c>
      <c r="K57" s="1617">
        <v>7446</v>
      </c>
      <c r="L57" s="1619">
        <v>31401383.960000001</v>
      </c>
      <c r="M57" s="1248">
        <v>7738</v>
      </c>
      <c r="N57" s="1562">
        <v>7738.8106509999998</v>
      </c>
      <c r="O57" s="1607">
        <v>4057.6498606982136</v>
      </c>
      <c r="P57" s="1613">
        <v>3289</v>
      </c>
      <c r="Q57" s="1607">
        <v>3014</v>
      </c>
      <c r="R57" s="1607">
        <v>275</v>
      </c>
      <c r="S57" s="1613">
        <v>275</v>
      </c>
      <c r="T57" s="1008">
        <v>10735</v>
      </c>
      <c r="U57" s="1009">
        <v>893</v>
      </c>
    </row>
    <row r="58" spans="1:21" ht="15.6" customHeight="1" x14ac:dyDescent="0.2">
      <c r="A58" s="1010">
        <v>52</v>
      </c>
      <c r="B58" s="1011" t="s">
        <v>55</v>
      </c>
      <c r="C58" s="1563">
        <v>4.0414209999999997</v>
      </c>
      <c r="D58" s="1605">
        <v>5747.4225428070649</v>
      </c>
      <c r="E58" s="1605">
        <v>7565.8161156725764</v>
      </c>
      <c r="F58" s="1605">
        <v>9036.1635075347713</v>
      </c>
      <c r="G58" s="1611">
        <v>36519</v>
      </c>
      <c r="H58" s="1605">
        <v>33770</v>
      </c>
      <c r="I58" s="1605">
        <v>2749</v>
      </c>
      <c r="J58" s="1611">
        <v>2749</v>
      </c>
      <c r="K58" s="1611">
        <v>36519</v>
      </c>
      <c r="L58" s="1620">
        <v>143812403.68000001</v>
      </c>
      <c r="M58" s="1249">
        <v>37085</v>
      </c>
      <c r="N58" s="1563">
        <v>37089.041421000002</v>
      </c>
      <c r="O58" s="1608">
        <v>3877.4904438099793</v>
      </c>
      <c r="P58" s="1614">
        <v>15671</v>
      </c>
      <c r="Q58" s="1608">
        <v>14492</v>
      </c>
      <c r="R58" s="1608">
        <v>1179</v>
      </c>
      <c r="S58" s="1614">
        <v>1179</v>
      </c>
      <c r="T58" s="1012">
        <v>52190</v>
      </c>
      <c r="U58" s="1013">
        <v>3928</v>
      </c>
    </row>
    <row r="59" spans="1:21" ht="15.6" customHeight="1" x14ac:dyDescent="0.2">
      <c r="A59" s="1010">
        <v>53</v>
      </c>
      <c r="B59" s="1011" t="s">
        <v>56</v>
      </c>
      <c r="C59" s="1563">
        <v>2.420118</v>
      </c>
      <c r="D59" s="1605">
        <v>6179.8009744341998</v>
      </c>
      <c r="E59" s="1605">
        <v>8134.9922431817431</v>
      </c>
      <c r="F59" s="1605">
        <v>9605.339635043938</v>
      </c>
      <c r="G59" s="1611">
        <v>23246</v>
      </c>
      <c r="H59" s="1605">
        <v>21480</v>
      </c>
      <c r="I59" s="1605">
        <v>1766</v>
      </c>
      <c r="J59" s="1611">
        <v>1766</v>
      </c>
      <c r="K59" s="1611">
        <v>23246</v>
      </c>
      <c r="L59" s="1620">
        <v>55004111</v>
      </c>
      <c r="M59" s="1249">
        <v>19088</v>
      </c>
      <c r="N59" s="1563">
        <v>19090.420117999998</v>
      </c>
      <c r="O59" s="1608">
        <v>2881.2415159024008</v>
      </c>
      <c r="P59" s="1614">
        <v>6973</v>
      </c>
      <c r="Q59" s="1608">
        <v>6443</v>
      </c>
      <c r="R59" s="1608">
        <v>530</v>
      </c>
      <c r="S59" s="1614">
        <v>530</v>
      </c>
      <c r="T59" s="1012">
        <v>30219</v>
      </c>
      <c r="U59" s="1013">
        <v>2296</v>
      </c>
    </row>
    <row r="60" spans="1:21" ht="15.6" customHeight="1" x14ac:dyDescent="0.2">
      <c r="A60" s="1010">
        <v>54</v>
      </c>
      <c r="B60" s="1011" t="s">
        <v>57</v>
      </c>
      <c r="C60" s="1563">
        <v>0.99408300000000005</v>
      </c>
      <c r="D60" s="1605">
        <v>5859.39205955335</v>
      </c>
      <c r="E60" s="1605">
        <v>7713.2110162481949</v>
      </c>
      <c r="F60" s="1605">
        <v>9183.5584081103898</v>
      </c>
      <c r="G60" s="1611">
        <v>9129</v>
      </c>
      <c r="H60" s="1605">
        <v>8368</v>
      </c>
      <c r="I60" s="1605">
        <v>761</v>
      </c>
      <c r="J60" s="1611">
        <v>761</v>
      </c>
      <c r="K60" s="1611">
        <v>9129</v>
      </c>
      <c r="L60" s="1620">
        <v>2135449.2400000002</v>
      </c>
      <c r="M60" s="1249">
        <v>403</v>
      </c>
      <c r="N60" s="1563">
        <v>403.99408299999999</v>
      </c>
      <c r="O60" s="1608">
        <v>5285.8428622084557</v>
      </c>
      <c r="P60" s="1614">
        <v>5255</v>
      </c>
      <c r="Q60" s="1608">
        <v>4818</v>
      </c>
      <c r="R60" s="1608">
        <v>437</v>
      </c>
      <c r="S60" s="1614">
        <v>437</v>
      </c>
      <c r="T60" s="1012">
        <v>14384</v>
      </c>
      <c r="U60" s="1013">
        <v>1198</v>
      </c>
    </row>
    <row r="61" spans="1:21" ht="15.6" customHeight="1" x14ac:dyDescent="0.2">
      <c r="A61" s="1014">
        <v>55</v>
      </c>
      <c r="B61" s="1015" t="s">
        <v>58</v>
      </c>
      <c r="C61" s="1564">
        <v>5.7218939999999998</v>
      </c>
      <c r="D61" s="1606">
        <v>5533.9040209896884</v>
      </c>
      <c r="E61" s="1606">
        <v>7284.7437112463131</v>
      </c>
      <c r="F61" s="1606">
        <v>8755.0911031085088</v>
      </c>
      <c r="G61" s="1612">
        <v>50096</v>
      </c>
      <c r="H61" s="1606">
        <v>46060</v>
      </c>
      <c r="I61" s="1606">
        <v>4036</v>
      </c>
      <c r="J61" s="1612">
        <v>4036</v>
      </c>
      <c r="K61" s="1612">
        <v>50096</v>
      </c>
      <c r="L61" s="1621">
        <v>61717486.68</v>
      </c>
      <c r="M61" s="1250">
        <v>16389</v>
      </c>
      <c r="N61" s="1564">
        <v>16394.721893999998</v>
      </c>
      <c r="O61" s="1609">
        <v>3764.4729248250833</v>
      </c>
      <c r="P61" s="1615">
        <v>21540</v>
      </c>
      <c r="Q61" s="1609">
        <v>19805</v>
      </c>
      <c r="R61" s="1609">
        <v>1735</v>
      </c>
      <c r="S61" s="1615">
        <v>1735</v>
      </c>
      <c r="T61" s="1016">
        <v>71636</v>
      </c>
      <c r="U61" s="1017">
        <v>5771</v>
      </c>
    </row>
    <row r="62" spans="1:21" ht="15.6" customHeight="1" x14ac:dyDescent="0.2">
      <c r="A62" s="1006">
        <v>56</v>
      </c>
      <c r="B62" s="1007" t="s">
        <v>59</v>
      </c>
      <c r="C62" s="1562">
        <v>0.24852099999999999</v>
      </c>
      <c r="D62" s="1616">
        <v>6769.5994531784008</v>
      </c>
      <c r="E62" s="1616">
        <v>8911.3936304551826</v>
      </c>
      <c r="F62" s="1616">
        <v>10381.741022317377</v>
      </c>
      <c r="G62" s="1617">
        <v>2580</v>
      </c>
      <c r="H62" s="1604">
        <v>2365</v>
      </c>
      <c r="I62" s="1604">
        <v>215</v>
      </c>
      <c r="J62" s="1610">
        <v>215</v>
      </c>
      <c r="K62" s="1617">
        <v>2580</v>
      </c>
      <c r="L62" s="1619">
        <v>10147770.800000001</v>
      </c>
      <c r="M62" s="1248">
        <v>2926</v>
      </c>
      <c r="N62" s="1562">
        <v>2926.248521</v>
      </c>
      <c r="O62" s="1607">
        <v>3467.8431196719266</v>
      </c>
      <c r="P62" s="1613">
        <v>862</v>
      </c>
      <c r="Q62" s="1607">
        <v>792</v>
      </c>
      <c r="R62" s="1607">
        <v>70</v>
      </c>
      <c r="S62" s="1613">
        <v>70</v>
      </c>
      <c r="T62" s="1008">
        <v>3442</v>
      </c>
      <c r="U62" s="1009">
        <v>285</v>
      </c>
    </row>
    <row r="63" spans="1:21" ht="15.6" customHeight="1" x14ac:dyDescent="0.2">
      <c r="A63" s="1010">
        <v>57</v>
      </c>
      <c r="B63" s="1011" t="s">
        <v>60</v>
      </c>
      <c r="C63" s="1563">
        <v>1.118344</v>
      </c>
      <c r="D63" s="1605">
        <v>6234.186968228325</v>
      </c>
      <c r="E63" s="1605">
        <v>8206.5851050689253</v>
      </c>
      <c r="F63" s="1605">
        <v>9676.9324969311201</v>
      </c>
      <c r="G63" s="1611">
        <v>10822</v>
      </c>
      <c r="H63" s="1605">
        <v>9998</v>
      </c>
      <c r="I63" s="1605">
        <v>824</v>
      </c>
      <c r="J63" s="1611">
        <v>824</v>
      </c>
      <c r="K63" s="1611">
        <v>10822</v>
      </c>
      <c r="L63" s="1620">
        <v>24426148</v>
      </c>
      <c r="M63" s="1249">
        <v>9285</v>
      </c>
      <c r="N63" s="1563">
        <v>9286.1183440000004</v>
      </c>
      <c r="O63" s="1608">
        <v>2630.3937872795213</v>
      </c>
      <c r="P63" s="1614">
        <v>2942</v>
      </c>
      <c r="Q63" s="1608">
        <v>2720</v>
      </c>
      <c r="R63" s="1608">
        <v>222</v>
      </c>
      <c r="S63" s="1614">
        <v>222</v>
      </c>
      <c r="T63" s="1012">
        <v>13764</v>
      </c>
      <c r="U63" s="1013">
        <v>1046</v>
      </c>
    </row>
    <row r="64" spans="1:21" ht="15.6" customHeight="1" x14ac:dyDescent="0.2">
      <c r="A64" s="1010">
        <v>58</v>
      </c>
      <c r="B64" s="1011" t="s">
        <v>61</v>
      </c>
      <c r="C64" s="1563">
        <v>1</v>
      </c>
      <c r="D64" s="1605">
        <v>6905.2490595407962</v>
      </c>
      <c r="E64" s="1605">
        <v>9089.9606264011618</v>
      </c>
      <c r="F64" s="1605">
        <v>10560.308018263357</v>
      </c>
      <c r="G64" s="1611">
        <v>10560</v>
      </c>
      <c r="H64" s="1605">
        <v>9680</v>
      </c>
      <c r="I64" s="1605">
        <v>880</v>
      </c>
      <c r="J64" s="1611">
        <v>880</v>
      </c>
      <c r="K64" s="1611">
        <v>10560</v>
      </c>
      <c r="L64" s="1620">
        <v>21657357</v>
      </c>
      <c r="M64" s="1249">
        <v>7709</v>
      </c>
      <c r="N64" s="1563">
        <v>7710</v>
      </c>
      <c r="O64" s="1608">
        <v>2808.9957198443581</v>
      </c>
      <c r="P64" s="1614">
        <v>2809</v>
      </c>
      <c r="Q64" s="1608">
        <v>2574</v>
      </c>
      <c r="R64" s="1608">
        <v>235</v>
      </c>
      <c r="S64" s="1614">
        <v>235</v>
      </c>
      <c r="T64" s="1012">
        <v>13369</v>
      </c>
      <c r="U64" s="1013">
        <v>1115</v>
      </c>
    </row>
    <row r="65" spans="1:21" ht="15.6" customHeight="1" x14ac:dyDescent="0.2">
      <c r="A65" s="1010">
        <v>59</v>
      </c>
      <c r="B65" s="1011" t="s">
        <v>62</v>
      </c>
      <c r="C65" s="1563">
        <v>0.38461499999999998</v>
      </c>
      <c r="D65" s="1605">
        <v>7487.3309128630708</v>
      </c>
      <c r="E65" s="1605">
        <v>9856.2039700400874</v>
      </c>
      <c r="F65" s="1605">
        <v>11326.551361902282</v>
      </c>
      <c r="G65" s="1611">
        <v>4356</v>
      </c>
      <c r="H65" s="1605">
        <v>3759</v>
      </c>
      <c r="I65" s="1605">
        <v>597</v>
      </c>
      <c r="J65" s="1611">
        <v>597</v>
      </c>
      <c r="K65" s="1611">
        <v>4356</v>
      </c>
      <c r="L65" s="1620">
        <v>8320176</v>
      </c>
      <c r="M65" s="1249">
        <v>4820</v>
      </c>
      <c r="N65" s="1563">
        <v>4820.3846149999999</v>
      </c>
      <c r="O65" s="1608">
        <v>1726.0398629000272</v>
      </c>
      <c r="P65" s="1614">
        <v>664</v>
      </c>
      <c r="Q65" s="1608">
        <v>572</v>
      </c>
      <c r="R65" s="1608">
        <v>92</v>
      </c>
      <c r="S65" s="1614">
        <v>92</v>
      </c>
      <c r="T65" s="1012">
        <v>5020</v>
      </c>
      <c r="U65" s="1013">
        <v>689</v>
      </c>
    </row>
    <row r="66" spans="1:21" ht="15.6" customHeight="1" x14ac:dyDescent="0.2">
      <c r="A66" s="1014">
        <v>60</v>
      </c>
      <c r="B66" s="1015" t="s">
        <v>63</v>
      </c>
      <c r="C66" s="1564">
        <v>0.41420099999999999</v>
      </c>
      <c r="D66" s="1606">
        <v>6373.4300881770741</v>
      </c>
      <c r="E66" s="1606">
        <v>8389.8825454534363</v>
      </c>
      <c r="F66" s="1606">
        <v>9860.2299373156311</v>
      </c>
      <c r="G66" s="1612">
        <v>4084</v>
      </c>
      <c r="H66" s="1606">
        <v>3743</v>
      </c>
      <c r="I66" s="1606">
        <v>341</v>
      </c>
      <c r="J66" s="1612">
        <v>341</v>
      </c>
      <c r="K66" s="1612">
        <v>4084</v>
      </c>
      <c r="L66" s="1621">
        <v>20225115.579999998</v>
      </c>
      <c r="M66" s="1250">
        <v>5557</v>
      </c>
      <c r="N66" s="1564">
        <v>5557.4142009999996</v>
      </c>
      <c r="O66" s="1609">
        <v>3639.3032530058126</v>
      </c>
      <c r="P66" s="1615">
        <v>1507</v>
      </c>
      <c r="Q66" s="1609">
        <v>1383</v>
      </c>
      <c r="R66" s="1609">
        <v>124</v>
      </c>
      <c r="S66" s="1615">
        <v>124</v>
      </c>
      <c r="T66" s="1016">
        <v>5591</v>
      </c>
      <c r="U66" s="1017">
        <v>465</v>
      </c>
    </row>
    <row r="67" spans="1:21" ht="15.6" customHeight="1" x14ac:dyDescent="0.2">
      <c r="A67" s="1006">
        <v>61</v>
      </c>
      <c r="B67" s="1007" t="s">
        <v>64</v>
      </c>
      <c r="C67" s="1562">
        <v>1.218934</v>
      </c>
      <c r="D67" s="1616">
        <v>4003.0308562612495</v>
      </c>
      <c r="E67" s="1616">
        <v>5269.526494400402</v>
      </c>
      <c r="F67" s="1616">
        <v>6739.8738862625969</v>
      </c>
      <c r="G67" s="1617">
        <v>8215</v>
      </c>
      <c r="H67" s="1604">
        <v>7532</v>
      </c>
      <c r="I67" s="1604">
        <v>683</v>
      </c>
      <c r="J67" s="1610">
        <v>683</v>
      </c>
      <c r="K67" s="1617">
        <v>8215</v>
      </c>
      <c r="L67" s="1619">
        <v>20363210.079999998</v>
      </c>
      <c r="M67" s="1248">
        <v>3889</v>
      </c>
      <c r="N67" s="1562">
        <v>3890.218934</v>
      </c>
      <c r="O67" s="1607">
        <v>5234.4637732412002</v>
      </c>
      <c r="P67" s="1613">
        <v>6380</v>
      </c>
      <c r="Q67" s="1607">
        <v>5849</v>
      </c>
      <c r="R67" s="1607">
        <v>531</v>
      </c>
      <c r="S67" s="1613">
        <v>531</v>
      </c>
      <c r="T67" s="1008">
        <v>14595</v>
      </c>
      <c r="U67" s="1009">
        <v>1214</v>
      </c>
    </row>
    <row r="68" spans="1:21" ht="15.6" customHeight="1" x14ac:dyDescent="0.2">
      <c r="A68" s="1010">
        <v>62</v>
      </c>
      <c r="B68" s="1011" t="s">
        <v>65</v>
      </c>
      <c r="C68" s="1563">
        <v>1.1124259999999999</v>
      </c>
      <c r="D68" s="1605">
        <v>6884.1115949918349</v>
      </c>
      <c r="E68" s="1605">
        <v>9062.1356024468787</v>
      </c>
      <c r="F68" s="1605">
        <v>10532.482994309074</v>
      </c>
      <c r="G68" s="1611">
        <v>11717</v>
      </c>
      <c r="H68" s="1605">
        <v>10739</v>
      </c>
      <c r="I68" s="1605">
        <v>978</v>
      </c>
      <c r="J68" s="1611">
        <v>978</v>
      </c>
      <c r="K68" s="1611">
        <v>11717</v>
      </c>
      <c r="L68" s="1620">
        <v>4846065</v>
      </c>
      <c r="M68" s="1249">
        <v>1837</v>
      </c>
      <c r="N68" s="1563">
        <v>1838.1124259999999</v>
      </c>
      <c r="O68" s="1608">
        <v>2636.4355800290969</v>
      </c>
      <c r="P68" s="1614">
        <v>2933</v>
      </c>
      <c r="Q68" s="1608">
        <v>2687</v>
      </c>
      <c r="R68" s="1608">
        <v>246</v>
      </c>
      <c r="S68" s="1614">
        <v>246</v>
      </c>
      <c r="T68" s="1012">
        <v>14650</v>
      </c>
      <c r="U68" s="1013">
        <v>1224</v>
      </c>
    </row>
    <row r="69" spans="1:21" ht="15.6" customHeight="1" x14ac:dyDescent="0.2">
      <c r="A69" s="1010">
        <v>63</v>
      </c>
      <c r="B69" s="1011" t="s">
        <v>66</v>
      </c>
      <c r="C69" s="1563">
        <v>0.55621299999999996</v>
      </c>
      <c r="D69" s="1605">
        <v>3982.1353310778154</v>
      </c>
      <c r="E69" s="1605">
        <v>5242.0199555996096</v>
      </c>
      <c r="F69" s="1605">
        <v>6712.3673474618045</v>
      </c>
      <c r="G69" s="1611">
        <v>3734</v>
      </c>
      <c r="H69" s="1605">
        <v>3424</v>
      </c>
      <c r="I69" s="1605">
        <v>310</v>
      </c>
      <c r="J69" s="1611">
        <v>310</v>
      </c>
      <c r="K69" s="1611">
        <v>3734</v>
      </c>
      <c r="L69" s="1620">
        <v>11646282.4</v>
      </c>
      <c r="M69" s="1249">
        <v>2069</v>
      </c>
      <c r="N69" s="1563">
        <v>2069.5562129999998</v>
      </c>
      <c r="O69" s="1608">
        <v>5627.4298455115222</v>
      </c>
      <c r="P69" s="1614">
        <v>3130</v>
      </c>
      <c r="Q69" s="1608">
        <v>2871</v>
      </c>
      <c r="R69" s="1608">
        <v>259</v>
      </c>
      <c r="S69" s="1614">
        <v>259</v>
      </c>
      <c r="T69" s="1012">
        <v>6864</v>
      </c>
      <c r="U69" s="1013">
        <v>569</v>
      </c>
    </row>
    <row r="70" spans="1:21" ht="15.6" customHeight="1" x14ac:dyDescent="0.2">
      <c r="A70" s="1010">
        <v>64</v>
      </c>
      <c r="B70" s="1011" t="s">
        <v>67</v>
      </c>
      <c r="C70" s="1563">
        <v>0</v>
      </c>
      <c r="D70" s="1605">
        <v>7134.0052798310453</v>
      </c>
      <c r="E70" s="1605">
        <v>9391.0916960487775</v>
      </c>
      <c r="F70" s="1605">
        <v>10861.439087910972</v>
      </c>
      <c r="G70" s="1611">
        <v>0</v>
      </c>
      <c r="H70" s="1605">
        <v>0</v>
      </c>
      <c r="I70" s="1605">
        <v>0</v>
      </c>
      <c r="J70" s="1611">
        <v>0</v>
      </c>
      <c r="K70" s="1611">
        <v>0</v>
      </c>
      <c r="L70" s="1620">
        <v>6672127</v>
      </c>
      <c r="M70" s="1249">
        <v>1894</v>
      </c>
      <c r="N70" s="1563">
        <v>1894</v>
      </c>
      <c r="O70" s="1608">
        <v>3522.7703273495249</v>
      </c>
      <c r="P70" s="1614">
        <v>0</v>
      </c>
      <c r="Q70" s="1608">
        <v>0</v>
      </c>
      <c r="R70" s="1608">
        <v>0</v>
      </c>
      <c r="S70" s="1614">
        <v>0</v>
      </c>
      <c r="T70" s="1012">
        <v>0</v>
      </c>
      <c r="U70" s="1013">
        <v>0</v>
      </c>
    </row>
    <row r="71" spans="1:21" ht="15.6" customHeight="1" x14ac:dyDescent="0.2">
      <c r="A71" s="1014">
        <v>65</v>
      </c>
      <c r="B71" s="1015" t="s">
        <v>68</v>
      </c>
      <c r="C71" s="1564">
        <v>0.94674599999999998</v>
      </c>
      <c r="D71" s="1606">
        <v>5966.8592611530103</v>
      </c>
      <c r="E71" s="1606">
        <v>7854.6791403878606</v>
      </c>
      <c r="F71" s="1606">
        <v>9325.0265322500563</v>
      </c>
      <c r="G71" s="1612">
        <v>8828</v>
      </c>
      <c r="H71" s="1606">
        <v>8395</v>
      </c>
      <c r="I71" s="1606">
        <v>433</v>
      </c>
      <c r="J71" s="1612">
        <v>433</v>
      </c>
      <c r="K71" s="1612">
        <v>8828</v>
      </c>
      <c r="L71" s="1621">
        <v>31806458.719999999</v>
      </c>
      <c r="M71" s="1250">
        <v>7823</v>
      </c>
      <c r="N71" s="1564">
        <v>7823.9467459999996</v>
      </c>
      <c r="O71" s="1609">
        <v>4065.27034917014</v>
      </c>
      <c r="P71" s="1615">
        <v>3849</v>
      </c>
      <c r="Q71" s="1609">
        <v>3660</v>
      </c>
      <c r="R71" s="1609">
        <v>189</v>
      </c>
      <c r="S71" s="1615">
        <v>189</v>
      </c>
      <c r="T71" s="1016">
        <v>12677</v>
      </c>
      <c r="U71" s="1017">
        <v>622</v>
      </c>
    </row>
    <row r="72" spans="1:21" ht="15.6" customHeight="1" x14ac:dyDescent="0.2">
      <c r="A72" s="1006">
        <v>66</v>
      </c>
      <c r="B72" s="1007" t="s">
        <v>69</v>
      </c>
      <c r="C72" s="1562">
        <v>0</v>
      </c>
      <c r="D72" s="1616">
        <v>7231.74920466596</v>
      </c>
      <c r="E72" s="1616">
        <v>9519.7602524698796</v>
      </c>
      <c r="F72" s="1616">
        <v>10990.107644332074</v>
      </c>
      <c r="G72" s="1617">
        <v>0</v>
      </c>
      <c r="H72" s="1604">
        <v>0</v>
      </c>
      <c r="I72" s="1604">
        <v>0</v>
      </c>
      <c r="J72" s="1610">
        <v>0</v>
      </c>
      <c r="K72" s="1617">
        <v>0</v>
      </c>
      <c r="L72" s="1619">
        <v>8047771.2199999997</v>
      </c>
      <c r="M72" s="1248">
        <v>1886</v>
      </c>
      <c r="N72" s="1562">
        <v>1886</v>
      </c>
      <c r="O72" s="1607">
        <v>4267.1109331919406</v>
      </c>
      <c r="P72" s="1613">
        <v>0</v>
      </c>
      <c r="Q72" s="1607">
        <v>0</v>
      </c>
      <c r="R72" s="1607">
        <v>0</v>
      </c>
      <c r="S72" s="1613">
        <v>0</v>
      </c>
      <c r="T72" s="1008">
        <v>0</v>
      </c>
      <c r="U72" s="1009">
        <v>0</v>
      </c>
    </row>
    <row r="73" spans="1:21" ht="15.6" customHeight="1" x14ac:dyDescent="0.2">
      <c r="A73" s="1010">
        <v>67</v>
      </c>
      <c r="B73" s="1011" t="s">
        <v>3</v>
      </c>
      <c r="C73" s="1563">
        <v>0</v>
      </c>
      <c r="D73" s="1605">
        <v>6072.4582014522439</v>
      </c>
      <c r="E73" s="1605">
        <v>7993.6879149060605</v>
      </c>
      <c r="F73" s="1605">
        <v>9464.0353067682554</v>
      </c>
      <c r="G73" s="1611">
        <v>0</v>
      </c>
      <c r="H73" s="1605">
        <v>0</v>
      </c>
      <c r="I73" s="1605">
        <v>0</v>
      </c>
      <c r="J73" s="1611">
        <v>0</v>
      </c>
      <c r="K73" s="1611">
        <v>0</v>
      </c>
      <c r="L73" s="1620">
        <v>18196329.739999998</v>
      </c>
      <c r="M73" s="1249">
        <v>5371</v>
      </c>
      <c r="N73" s="1563">
        <v>5371</v>
      </c>
      <c r="O73" s="1608">
        <v>3387.8848892198844</v>
      </c>
      <c r="P73" s="1614">
        <v>0</v>
      </c>
      <c r="Q73" s="1608">
        <v>0</v>
      </c>
      <c r="R73" s="1608">
        <v>0</v>
      </c>
      <c r="S73" s="1614">
        <v>0</v>
      </c>
      <c r="T73" s="1012">
        <v>0</v>
      </c>
      <c r="U73" s="1013">
        <v>0</v>
      </c>
    </row>
    <row r="74" spans="1:21" ht="15.6" customHeight="1" x14ac:dyDescent="0.2">
      <c r="A74" s="1010">
        <v>68</v>
      </c>
      <c r="B74" s="1018" t="s">
        <v>2</v>
      </c>
      <c r="C74" s="1563">
        <v>0.33136100000000002</v>
      </c>
      <c r="D74" s="1605">
        <v>7230.8801036941022</v>
      </c>
      <c r="E74" s="1605">
        <v>9518.6161816990152</v>
      </c>
      <c r="F74" s="1605">
        <v>10988.96357356121</v>
      </c>
      <c r="G74" s="1611">
        <v>3641</v>
      </c>
      <c r="H74" s="1605">
        <v>3336</v>
      </c>
      <c r="I74" s="1605">
        <v>305</v>
      </c>
      <c r="J74" s="1611">
        <v>305</v>
      </c>
      <c r="K74" s="1611">
        <v>3641</v>
      </c>
      <c r="L74" s="1620">
        <v>5327782.74</v>
      </c>
      <c r="M74" s="1249">
        <v>1543</v>
      </c>
      <c r="N74" s="1563">
        <v>1543.331361</v>
      </c>
      <c r="O74" s="1608">
        <v>3452.1314570759896</v>
      </c>
      <c r="P74" s="1614">
        <v>1144</v>
      </c>
      <c r="Q74" s="1608">
        <v>1048</v>
      </c>
      <c r="R74" s="1608">
        <v>96</v>
      </c>
      <c r="S74" s="1614">
        <v>96</v>
      </c>
      <c r="T74" s="1012">
        <v>4785</v>
      </c>
      <c r="U74" s="1013">
        <v>401</v>
      </c>
    </row>
    <row r="75" spans="1:21" ht="15.6" customHeight="1" x14ac:dyDescent="0.2">
      <c r="A75" s="1010">
        <v>69</v>
      </c>
      <c r="B75" s="1011" t="s">
        <v>91</v>
      </c>
      <c r="C75" s="1563">
        <v>0</v>
      </c>
      <c r="D75" s="1605">
        <v>6776.1302521008402</v>
      </c>
      <c r="E75" s="1605">
        <v>8919.9906708446088</v>
      </c>
      <c r="F75" s="1605">
        <v>10390.338062706804</v>
      </c>
      <c r="G75" s="1611">
        <v>0</v>
      </c>
      <c r="H75" s="1605">
        <v>0</v>
      </c>
      <c r="I75" s="1605">
        <v>0</v>
      </c>
      <c r="J75" s="1611">
        <v>0</v>
      </c>
      <c r="K75" s="1611">
        <v>0</v>
      </c>
      <c r="L75" s="1620">
        <v>14248979.6</v>
      </c>
      <c r="M75" s="1249">
        <v>4760</v>
      </c>
      <c r="N75" s="1563">
        <v>4760</v>
      </c>
      <c r="O75" s="1608">
        <v>2993.4831092436975</v>
      </c>
      <c r="P75" s="1614">
        <v>0</v>
      </c>
      <c r="Q75" s="1608">
        <v>0</v>
      </c>
      <c r="R75" s="1608">
        <v>0</v>
      </c>
      <c r="S75" s="1614">
        <v>0</v>
      </c>
      <c r="T75" s="1012">
        <v>0</v>
      </c>
      <c r="U75" s="1013">
        <v>0</v>
      </c>
    </row>
    <row r="76" spans="1:21" s="350" customFormat="1" ht="15.6" customHeight="1" thickBot="1" x14ac:dyDescent="0.25">
      <c r="A76" s="1728" t="s">
        <v>429</v>
      </c>
      <c r="B76" s="1729"/>
      <c r="C76" s="1565">
        <v>154.7514819999999</v>
      </c>
      <c r="D76" s="1427"/>
      <c r="E76" s="1427"/>
      <c r="F76" s="1427"/>
      <c r="G76" s="1576">
        <v>1285101</v>
      </c>
      <c r="H76" s="433">
        <v>1179770</v>
      </c>
      <c r="I76" s="433">
        <v>105331</v>
      </c>
      <c r="J76" s="1576">
        <v>105331</v>
      </c>
      <c r="K76" s="1618">
        <v>1285101</v>
      </c>
      <c r="L76" s="1251">
        <v>2607758158.8799987</v>
      </c>
      <c r="M76" s="1252">
        <v>665649</v>
      </c>
      <c r="N76" s="1565">
        <v>665803.75148199976</v>
      </c>
      <c r="O76" s="1427"/>
      <c r="P76" s="1019">
        <v>628488</v>
      </c>
      <c r="Q76" s="244">
        <v>576839</v>
      </c>
      <c r="R76" s="1020">
        <v>51649</v>
      </c>
      <c r="S76" s="1019">
        <v>51649</v>
      </c>
      <c r="T76" s="1021">
        <v>1913589</v>
      </c>
      <c r="U76" s="1021">
        <v>156980</v>
      </c>
    </row>
    <row r="77" spans="1:21" s="350" customFormat="1" ht="15.6" customHeight="1" thickTop="1" x14ac:dyDescent="0.2">
      <c r="A77" s="1994" t="s">
        <v>398</v>
      </c>
      <c r="B77" s="1995"/>
      <c r="C77" s="1566"/>
      <c r="D77" s="810"/>
      <c r="E77" s="810"/>
      <c r="F77" s="810"/>
      <c r="G77" s="811"/>
      <c r="H77" s="811"/>
      <c r="I77" s="810"/>
      <c r="J77" s="811"/>
      <c r="K77" s="811"/>
      <c r="L77" s="1557"/>
      <c r="M77" s="1022"/>
      <c r="N77" s="1571"/>
      <c r="O77" s="810"/>
      <c r="P77" s="1024"/>
      <c r="Q77" s="1023"/>
      <c r="R77" s="1024"/>
      <c r="S77" s="1024"/>
      <c r="T77" s="1025"/>
      <c r="U77" s="1026"/>
    </row>
    <row r="78" spans="1:21" s="350" customFormat="1" ht="15.6" customHeight="1" x14ac:dyDescent="0.2">
      <c r="A78" s="1742" t="s">
        <v>1301</v>
      </c>
      <c r="B78" s="1987"/>
      <c r="C78" s="1567"/>
      <c r="D78" s="810"/>
      <c r="E78" s="810"/>
      <c r="F78" s="810"/>
      <c r="G78" s="222">
        <v>0</v>
      </c>
      <c r="H78" s="811">
        <v>0</v>
      </c>
      <c r="I78" s="810">
        <v>0</v>
      </c>
      <c r="J78" s="222">
        <v>0</v>
      </c>
      <c r="K78" s="222">
        <v>0</v>
      </c>
      <c r="L78" s="1558"/>
      <c r="M78" s="1003"/>
      <c r="N78" s="1572"/>
      <c r="O78" s="810"/>
      <c r="P78" s="436"/>
      <c r="Q78" s="431"/>
      <c r="R78" s="436"/>
      <c r="S78" s="436"/>
      <c r="T78" s="1027">
        <v>0</v>
      </c>
      <c r="U78" s="1027">
        <v>0</v>
      </c>
    </row>
    <row r="79" spans="1:21" s="350" customFormat="1" ht="15.6" customHeight="1" x14ac:dyDescent="0.2">
      <c r="A79" s="1742" t="s">
        <v>1302</v>
      </c>
      <c r="B79" s="1987"/>
      <c r="C79" s="1568"/>
      <c r="D79" s="810"/>
      <c r="E79" s="810"/>
      <c r="F79" s="810"/>
      <c r="G79" s="811"/>
      <c r="H79" s="811"/>
      <c r="I79" s="810"/>
      <c r="J79" s="811"/>
      <c r="K79" s="222">
        <v>0</v>
      </c>
      <c r="L79" s="1559"/>
      <c r="M79" s="1253"/>
      <c r="N79" s="1573"/>
      <c r="O79" s="810"/>
      <c r="P79" s="1028"/>
      <c r="Q79" s="431"/>
      <c r="R79" s="437"/>
      <c r="S79" s="437"/>
      <c r="T79" s="1025">
        <v>0</v>
      </c>
      <c r="U79" s="1026">
        <v>0</v>
      </c>
    </row>
    <row r="80" spans="1:21" s="350" customFormat="1" ht="15.6" customHeight="1" x14ac:dyDescent="0.2">
      <c r="A80" s="1744" t="s">
        <v>1028</v>
      </c>
      <c r="B80" s="1991"/>
      <c r="C80" s="1568"/>
      <c r="D80" s="810"/>
      <c r="E80" s="810"/>
      <c r="F80" s="810"/>
      <c r="G80" s="811"/>
      <c r="H80" s="811"/>
      <c r="I80" s="810"/>
      <c r="J80" s="811"/>
      <c r="K80" s="222">
        <v>53984</v>
      </c>
      <c r="L80" s="1559"/>
      <c r="M80" s="1254"/>
      <c r="N80" s="1574"/>
      <c r="O80" s="810"/>
      <c r="P80" s="1028"/>
      <c r="Q80" s="431"/>
      <c r="R80" s="437"/>
      <c r="S80" s="437"/>
      <c r="T80" s="1025">
        <v>0</v>
      </c>
      <c r="U80" s="1026">
        <v>0</v>
      </c>
    </row>
    <row r="81" spans="1:21" s="350" customFormat="1" ht="15.6" customHeight="1" x14ac:dyDescent="0.2">
      <c r="A81" s="1744" t="s">
        <v>410</v>
      </c>
      <c r="B81" s="1991"/>
      <c r="C81" s="1568"/>
      <c r="D81" s="810"/>
      <c r="E81" s="810"/>
      <c r="F81" s="810"/>
      <c r="G81" s="811"/>
      <c r="H81" s="811"/>
      <c r="I81" s="810"/>
      <c r="J81" s="811"/>
      <c r="K81" s="222">
        <v>0</v>
      </c>
      <c r="L81" s="1559"/>
      <c r="M81" s="1254"/>
      <c r="N81" s="1574"/>
      <c r="O81" s="810"/>
      <c r="P81" s="1028"/>
      <c r="Q81" s="431"/>
      <c r="R81" s="437"/>
      <c r="S81" s="437"/>
      <c r="T81" s="1025">
        <v>0</v>
      </c>
      <c r="U81" s="1026">
        <v>0</v>
      </c>
    </row>
    <row r="82" spans="1:21" s="350" customFormat="1" ht="15.6" customHeight="1" x14ac:dyDescent="0.2">
      <c r="A82" s="1734" t="s">
        <v>265</v>
      </c>
      <c r="B82" s="1992"/>
      <c r="C82" s="1569"/>
      <c r="D82" s="814"/>
      <c r="E82" s="814"/>
      <c r="F82" s="814"/>
      <c r="G82" s="237">
        <v>0</v>
      </c>
      <c r="H82" s="236">
        <v>9248</v>
      </c>
      <c r="I82" s="814">
        <v>-9248</v>
      </c>
      <c r="J82" s="237">
        <v>-9248</v>
      </c>
      <c r="K82" s="237">
        <v>0</v>
      </c>
      <c r="L82" s="1560"/>
      <c r="M82" s="1255"/>
      <c r="N82" s="1575"/>
      <c r="O82" s="814"/>
      <c r="P82" s="1030"/>
      <c r="Q82" s="1029"/>
      <c r="R82" s="438"/>
      <c r="S82" s="438"/>
      <c r="T82" s="1031">
        <v>0</v>
      </c>
      <c r="U82" s="1032">
        <v>-9248</v>
      </c>
    </row>
    <row r="83" spans="1:21" s="350" customFormat="1" ht="15.6" customHeight="1" x14ac:dyDescent="0.2">
      <c r="A83" s="1744" t="s">
        <v>1189</v>
      </c>
      <c r="B83" s="1991"/>
      <c r="C83" s="1568"/>
      <c r="D83" s="810"/>
      <c r="E83" s="810"/>
      <c r="F83" s="810"/>
      <c r="G83" s="222">
        <v>55365</v>
      </c>
      <c r="H83" s="811">
        <v>52217</v>
      </c>
      <c r="I83" s="810">
        <v>3148</v>
      </c>
      <c r="J83" s="222">
        <v>3148</v>
      </c>
      <c r="K83" s="222">
        <v>55365</v>
      </c>
      <c r="L83" s="1559"/>
      <c r="M83" s="1254"/>
      <c r="N83" s="1574"/>
      <c r="O83" s="810"/>
      <c r="P83" s="1028"/>
      <c r="Q83" s="431"/>
      <c r="R83" s="437"/>
      <c r="S83" s="437"/>
      <c r="T83" s="1025">
        <v>55365</v>
      </c>
      <c r="U83" s="1026">
        <v>3148</v>
      </c>
    </row>
    <row r="84" spans="1:21" s="350" customFormat="1" ht="15.6" customHeight="1" x14ac:dyDescent="0.2">
      <c r="A84" s="1744" t="s">
        <v>1190</v>
      </c>
      <c r="B84" s="1991"/>
      <c r="C84" s="1568"/>
      <c r="D84" s="810"/>
      <c r="E84" s="810"/>
      <c r="F84" s="810"/>
      <c r="G84" s="222">
        <v>44292</v>
      </c>
      <c r="H84" s="811">
        <v>41775</v>
      </c>
      <c r="I84" s="810">
        <v>2517</v>
      </c>
      <c r="J84" s="222">
        <v>2517</v>
      </c>
      <c r="K84" s="222">
        <v>44292</v>
      </c>
      <c r="L84" s="1559"/>
      <c r="M84" s="1254"/>
      <c r="N84" s="1574"/>
      <c r="O84" s="810"/>
      <c r="P84" s="1028"/>
      <c r="Q84" s="431"/>
      <c r="R84" s="437"/>
      <c r="S84" s="437"/>
      <c r="T84" s="1025">
        <v>44292</v>
      </c>
      <c r="U84" s="1026">
        <v>2517</v>
      </c>
    </row>
    <row r="85" spans="1:21" s="350" customFormat="1" ht="15.6" customHeight="1" thickBot="1" x14ac:dyDescent="0.25">
      <c r="A85" s="1760" t="s">
        <v>430</v>
      </c>
      <c r="B85" s="1993"/>
      <c r="C85" s="1570">
        <v>154.7514819999999</v>
      </c>
      <c r="D85" s="1427"/>
      <c r="E85" s="1427"/>
      <c r="F85" s="1427"/>
      <c r="G85" s="1576">
        <v>1384758</v>
      </c>
      <c r="H85" s="433">
        <v>1283010</v>
      </c>
      <c r="I85" s="433">
        <v>101748</v>
      </c>
      <c r="J85" s="1576">
        <v>101748</v>
      </c>
      <c r="K85" s="1618">
        <v>1438742</v>
      </c>
      <c r="L85" s="1561">
        <v>2607758158.8799987</v>
      </c>
      <c r="M85" s="1252">
        <v>665649</v>
      </c>
      <c r="N85" s="1565">
        <v>665803.75148199976</v>
      </c>
      <c r="O85" s="1427"/>
      <c r="P85" s="1019">
        <v>628488</v>
      </c>
      <c r="Q85" s="244">
        <v>576839</v>
      </c>
      <c r="R85" s="1020">
        <v>51649</v>
      </c>
      <c r="S85" s="1019">
        <v>51649</v>
      </c>
      <c r="T85" s="1021">
        <v>2013246</v>
      </c>
      <c r="U85" s="1021">
        <v>153397</v>
      </c>
    </row>
    <row r="86" spans="1:21" ht="21" thickTop="1" x14ac:dyDescent="0.2">
      <c r="A86" s="1"/>
      <c r="C86" s="359"/>
      <c r="G86" s="1228"/>
      <c r="H86" s="1228"/>
      <c r="I86" s="1228"/>
      <c r="J86" s="1228"/>
      <c r="K86" s="1228"/>
      <c r="M86" s="359"/>
    </row>
    <row r="87" spans="1:21" ht="12.75" customHeight="1" x14ac:dyDescent="0.2">
      <c r="E87" s="359"/>
      <c r="F87" s="359"/>
      <c r="J87" s="1224">
        <v>1</v>
      </c>
      <c r="S87" s="1224">
        <v>1</v>
      </c>
    </row>
    <row r="88" spans="1:21" s="1228" customFormat="1" x14ac:dyDescent="0.2"/>
    <row r="92" spans="1:21" x14ac:dyDescent="0.2">
      <c r="B92" s="1229"/>
      <c r="H92" s="1625"/>
    </row>
    <row r="93" spans="1:21" x14ac:dyDescent="0.2">
      <c r="B93" s="1230"/>
      <c r="H93" s="1625"/>
      <c r="P93" s="1625"/>
      <c r="S93" s="1625"/>
    </row>
    <row r="94" spans="1:21" x14ac:dyDescent="0.2">
      <c r="B94" s="520"/>
      <c r="H94" s="1625"/>
      <c r="P94" s="1625"/>
      <c r="S94" s="1625"/>
    </row>
    <row r="95" spans="1:21" x14ac:dyDescent="0.2">
      <c r="B95" s="1231"/>
      <c r="P95" s="1625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30">
    <mergeCell ref="A83:B83"/>
    <mergeCell ref="A82:B82"/>
    <mergeCell ref="A85:B85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A84:B84"/>
    <mergeCell ref="U1:U3"/>
    <mergeCell ref="O2:O3"/>
    <mergeCell ref="P2:P3"/>
    <mergeCell ref="Q2:Q3"/>
    <mergeCell ref="R2:R3"/>
    <mergeCell ref="S2:S3"/>
    <mergeCell ref="T1:T3"/>
    <mergeCell ref="N2:N3"/>
    <mergeCell ref="L1:S1"/>
    <mergeCell ref="C1:K1"/>
    <mergeCell ref="A78:B78"/>
    <mergeCell ref="L2:L3"/>
    <mergeCell ref="M2:M3"/>
    <mergeCell ref="D2:D3"/>
    <mergeCell ref="A1:B3"/>
    <mergeCell ref="A76:B76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&amp;L&amp;"Arial,Bold"&amp;20&amp;K000000FY2021-22 Budget Letter
June 2022&amp;R&amp;"Arial,Bold"&amp;12&amp;KFF0000
</oddHeader>
    <oddFooter>&amp;R&amp;9&amp;P</oddFooter>
  </headerFooter>
  <colBreaks count="1" manualBreakCount="1">
    <brk id="11" max="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95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6.28515625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2001" t="s">
        <v>1029</v>
      </c>
      <c r="B1" s="2001"/>
      <c r="C1" s="1996" t="s">
        <v>350</v>
      </c>
      <c r="D1" s="1997"/>
      <c r="E1" s="1997"/>
      <c r="F1" s="1997"/>
      <c r="G1" s="1997"/>
      <c r="H1" s="1998"/>
      <c r="I1" s="1996" t="s">
        <v>350</v>
      </c>
      <c r="J1" s="1997"/>
      <c r="K1" s="1997"/>
      <c r="L1" s="1997"/>
      <c r="M1" s="1997"/>
      <c r="N1" s="1997"/>
      <c r="O1" s="1998"/>
    </row>
    <row r="2" spans="1:15" s="440" customFormat="1" ht="17.45" customHeight="1" x14ac:dyDescent="0.2">
      <c r="A2" s="2001"/>
      <c r="B2" s="2001"/>
      <c r="C2" s="96"/>
      <c r="D2" s="97"/>
      <c r="E2" s="97"/>
      <c r="F2" s="2002" t="s">
        <v>242</v>
      </c>
      <c r="G2" s="2003"/>
      <c r="H2" s="2004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2001"/>
      <c r="B3" s="2001"/>
      <c r="C3" s="256" t="s">
        <v>1211</v>
      </c>
      <c r="D3" s="255" t="s">
        <v>1567</v>
      </c>
      <c r="E3" s="255" t="s">
        <v>1568</v>
      </c>
      <c r="F3" s="94" t="s">
        <v>1197</v>
      </c>
      <c r="G3" s="94" t="s">
        <v>1198</v>
      </c>
      <c r="H3" s="94" t="s">
        <v>243</v>
      </c>
      <c r="I3" s="255" t="s">
        <v>533</v>
      </c>
      <c r="J3" s="1531" t="s">
        <v>1299</v>
      </c>
      <c r="K3" s="95" t="s">
        <v>861</v>
      </c>
      <c r="L3" s="1657" t="s">
        <v>1113</v>
      </c>
      <c r="M3" s="95" t="s">
        <v>283</v>
      </c>
      <c r="N3" s="95" t="s">
        <v>1114</v>
      </c>
      <c r="O3" s="95" t="s">
        <v>862</v>
      </c>
    </row>
    <row r="4" spans="1:15" ht="14.25" customHeight="1" x14ac:dyDescent="0.2">
      <c r="A4" s="441"/>
      <c r="B4" s="442"/>
      <c r="C4" s="443">
        <v>1</v>
      </c>
      <c r="D4" s="443">
        <v>2</v>
      </c>
      <c r="E4" s="443">
        <v>3</v>
      </c>
      <c r="F4" s="443">
        <v>4</v>
      </c>
      <c r="G4" s="443">
        <v>5</v>
      </c>
      <c r="H4" s="443">
        <v>6</v>
      </c>
      <c r="I4" s="443">
        <v>7</v>
      </c>
      <c r="J4" s="443">
        <v>8</v>
      </c>
      <c r="K4" s="443">
        <v>9</v>
      </c>
      <c r="L4" s="443">
        <v>10</v>
      </c>
      <c r="M4" s="443">
        <v>11</v>
      </c>
      <c r="N4" s="443">
        <v>12</v>
      </c>
      <c r="O4" s="443">
        <v>13</v>
      </c>
    </row>
    <row r="5" spans="1:15" s="488" customFormat="1" ht="11.25" hidden="1" x14ac:dyDescent="0.2">
      <c r="A5" s="771"/>
      <c r="B5" s="771"/>
      <c r="C5" s="642" t="s">
        <v>594</v>
      </c>
      <c r="D5" s="642" t="s">
        <v>594</v>
      </c>
      <c r="E5" s="642" t="s">
        <v>595</v>
      </c>
      <c r="F5" s="642" t="s">
        <v>745</v>
      </c>
      <c r="G5" s="642" t="s">
        <v>745</v>
      </c>
      <c r="H5" s="642" t="s">
        <v>595</v>
      </c>
      <c r="I5" s="642" t="s">
        <v>595</v>
      </c>
      <c r="J5" s="642" t="s">
        <v>746</v>
      </c>
      <c r="K5" s="642" t="s">
        <v>761</v>
      </c>
      <c r="L5" s="642" t="s">
        <v>770</v>
      </c>
      <c r="M5" s="642" t="s">
        <v>595</v>
      </c>
      <c r="N5" s="642" t="s">
        <v>595</v>
      </c>
      <c r="O5" s="642" t="s">
        <v>762</v>
      </c>
    </row>
    <row r="6" spans="1:15" s="488" customFormat="1" ht="22.5" customHeight="1" x14ac:dyDescent="0.2">
      <c r="A6" s="770"/>
      <c r="B6" s="770"/>
      <c r="C6" s="639" t="s">
        <v>1560</v>
      </c>
      <c r="D6" s="639" t="s">
        <v>1569</v>
      </c>
      <c r="E6" s="639" t="s">
        <v>742</v>
      </c>
      <c r="F6" s="639" t="s">
        <v>836</v>
      </c>
      <c r="G6" s="639" t="s">
        <v>837</v>
      </c>
      <c r="H6" s="639" t="s">
        <v>743</v>
      </c>
      <c r="I6" s="639" t="s">
        <v>1570</v>
      </c>
      <c r="J6" s="642" t="s">
        <v>746</v>
      </c>
      <c r="K6" s="639" t="s">
        <v>1571</v>
      </c>
      <c r="L6" s="639" t="s">
        <v>1572</v>
      </c>
      <c r="M6" s="639" t="s">
        <v>1573</v>
      </c>
      <c r="N6" s="639" t="s">
        <v>1574</v>
      </c>
      <c r="O6" s="639" t="s">
        <v>1575</v>
      </c>
    </row>
    <row r="7" spans="1:15" ht="15.6" customHeight="1" x14ac:dyDescent="0.2">
      <c r="A7" s="420">
        <v>1</v>
      </c>
      <c r="B7" s="197" t="s">
        <v>5</v>
      </c>
      <c r="C7" s="1428">
        <v>0</v>
      </c>
      <c r="D7" s="199">
        <v>8622.6964429385825</v>
      </c>
      <c r="E7" s="199">
        <v>0</v>
      </c>
      <c r="F7" s="199">
        <v>0</v>
      </c>
      <c r="G7" s="199">
        <v>0</v>
      </c>
      <c r="H7" s="203">
        <v>0</v>
      </c>
      <c r="I7" s="202">
        <v>0</v>
      </c>
      <c r="J7" s="199">
        <v>0</v>
      </c>
      <c r="K7" s="202">
        <v>0</v>
      </c>
      <c r="L7" s="199">
        <v>0</v>
      </c>
      <c r="M7" s="199">
        <v>0</v>
      </c>
      <c r="N7" s="202">
        <v>0</v>
      </c>
      <c r="O7" s="204">
        <v>0</v>
      </c>
    </row>
    <row r="8" spans="1:15" ht="15.6" customHeight="1" x14ac:dyDescent="0.2">
      <c r="A8" s="421">
        <v>2</v>
      </c>
      <c r="B8" s="214" t="s">
        <v>6</v>
      </c>
      <c r="C8" s="1429">
        <v>0</v>
      </c>
      <c r="D8" s="216">
        <v>10428.450576725025</v>
      </c>
      <c r="E8" s="216">
        <v>0</v>
      </c>
      <c r="F8" s="216">
        <v>0</v>
      </c>
      <c r="G8" s="216">
        <v>0</v>
      </c>
      <c r="H8" s="220">
        <v>0</v>
      </c>
      <c r="I8" s="219">
        <v>0</v>
      </c>
      <c r="J8" s="216">
        <v>0</v>
      </c>
      <c r="K8" s="219">
        <v>0</v>
      </c>
      <c r="L8" s="216">
        <v>0</v>
      </c>
      <c r="M8" s="216">
        <v>0</v>
      </c>
      <c r="N8" s="219">
        <v>0</v>
      </c>
      <c r="O8" s="219">
        <v>0</v>
      </c>
    </row>
    <row r="9" spans="1:15" ht="15.6" customHeight="1" x14ac:dyDescent="0.2">
      <c r="A9" s="421">
        <v>3</v>
      </c>
      <c r="B9" s="214" t="s">
        <v>7</v>
      </c>
      <c r="C9" s="1429">
        <v>0</v>
      </c>
      <c r="D9" s="216">
        <v>8524.0766371065911</v>
      </c>
      <c r="E9" s="216">
        <v>0</v>
      </c>
      <c r="F9" s="216">
        <v>0</v>
      </c>
      <c r="G9" s="216">
        <v>0</v>
      </c>
      <c r="H9" s="220">
        <v>0</v>
      </c>
      <c r="I9" s="219">
        <v>0</v>
      </c>
      <c r="J9" s="216">
        <v>0</v>
      </c>
      <c r="K9" s="219">
        <v>0</v>
      </c>
      <c r="L9" s="216">
        <v>0</v>
      </c>
      <c r="M9" s="216">
        <v>0</v>
      </c>
      <c r="N9" s="219">
        <v>0</v>
      </c>
      <c r="O9" s="219">
        <v>0</v>
      </c>
    </row>
    <row r="10" spans="1:15" ht="15.6" customHeight="1" x14ac:dyDescent="0.2">
      <c r="A10" s="421">
        <v>4</v>
      </c>
      <c r="B10" s="214" t="s">
        <v>8</v>
      </c>
      <c r="C10" s="1429">
        <v>0</v>
      </c>
      <c r="D10" s="216">
        <v>10320.058942924688</v>
      </c>
      <c r="E10" s="216">
        <v>0</v>
      </c>
      <c r="F10" s="216">
        <v>0</v>
      </c>
      <c r="G10" s="216">
        <v>0</v>
      </c>
      <c r="H10" s="220">
        <v>0</v>
      </c>
      <c r="I10" s="219">
        <v>0</v>
      </c>
      <c r="J10" s="216">
        <v>0</v>
      </c>
      <c r="K10" s="219">
        <v>0</v>
      </c>
      <c r="L10" s="216">
        <v>0</v>
      </c>
      <c r="M10" s="216">
        <v>0</v>
      </c>
      <c r="N10" s="219">
        <v>0</v>
      </c>
      <c r="O10" s="219">
        <v>0</v>
      </c>
    </row>
    <row r="11" spans="1:15" ht="15.6" customHeight="1" x14ac:dyDescent="0.2">
      <c r="A11" s="422">
        <v>5</v>
      </c>
      <c r="B11" s="228" t="s">
        <v>9</v>
      </c>
      <c r="C11" s="1430">
        <v>0</v>
      </c>
      <c r="D11" s="230">
        <v>8634.273484587402</v>
      </c>
      <c r="E11" s="230">
        <v>0</v>
      </c>
      <c r="F11" s="230">
        <v>0</v>
      </c>
      <c r="G11" s="230">
        <v>0</v>
      </c>
      <c r="H11" s="234">
        <v>0</v>
      </c>
      <c r="I11" s="233">
        <v>0</v>
      </c>
      <c r="J11" s="230">
        <v>0</v>
      </c>
      <c r="K11" s="233">
        <v>0</v>
      </c>
      <c r="L11" s="236">
        <v>0</v>
      </c>
      <c r="M11" s="230">
        <v>0</v>
      </c>
      <c r="N11" s="237">
        <v>0</v>
      </c>
      <c r="O11" s="237">
        <v>0</v>
      </c>
    </row>
    <row r="12" spans="1:15" ht="15.6" customHeight="1" x14ac:dyDescent="0.2">
      <c r="A12" s="420">
        <v>6</v>
      </c>
      <c r="B12" s="197" t="s">
        <v>10</v>
      </c>
      <c r="C12" s="1428">
        <v>0</v>
      </c>
      <c r="D12" s="199">
        <v>9752.1017584369438</v>
      </c>
      <c r="E12" s="199">
        <v>0</v>
      </c>
      <c r="F12" s="199">
        <v>0</v>
      </c>
      <c r="G12" s="199">
        <v>0</v>
      </c>
      <c r="H12" s="203">
        <v>0</v>
      </c>
      <c r="I12" s="202">
        <v>0</v>
      </c>
      <c r="J12" s="199">
        <v>0</v>
      </c>
      <c r="K12" s="202">
        <v>0</v>
      </c>
      <c r="L12" s="199">
        <v>0</v>
      </c>
      <c r="M12" s="199">
        <v>0</v>
      </c>
      <c r="N12" s="202">
        <v>0</v>
      </c>
      <c r="O12" s="204">
        <v>0</v>
      </c>
    </row>
    <row r="13" spans="1:15" ht="15.6" customHeight="1" x14ac:dyDescent="0.2">
      <c r="A13" s="421">
        <v>7</v>
      </c>
      <c r="B13" s="214" t="s">
        <v>11</v>
      </c>
      <c r="C13" s="1429">
        <v>0</v>
      </c>
      <c r="D13" s="216">
        <v>9579.2945121951216</v>
      </c>
      <c r="E13" s="216">
        <v>0</v>
      </c>
      <c r="F13" s="216">
        <v>0</v>
      </c>
      <c r="G13" s="216">
        <v>0</v>
      </c>
      <c r="H13" s="220">
        <v>0</v>
      </c>
      <c r="I13" s="219">
        <v>0</v>
      </c>
      <c r="J13" s="216">
        <v>0</v>
      </c>
      <c r="K13" s="219">
        <v>0</v>
      </c>
      <c r="L13" s="216">
        <v>0</v>
      </c>
      <c r="M13" s="216">
        <v>0</v>
      </c>
      <c r="N13" s="219">
        <v>0</v>
      </c>
      <c r="O13" s="219">
        <v>0</v>
      </c>
    </row>
    <row r="14" spans="1:15" ht="15.6" customHeight="1" x14ac:dyDescent="0.2">
      <c r="A14" s="421">
        <v>8</v>
      </c>
      <c r="B14" s="214" t="s">
        <v>12</v>
      </c>
      <c r="C14" s="1429">
        <v>0</v>
      </c>
      <c r="D14" s="216">
        <v>9343.8343880326393</v>
      </c>
      <c r="E14" s="216">
        <v>0</v>
      </c>
      <c r="F14" s="216">
        <v>0</v>
      </c>
      <c r="G14" s="216">
        <v>0</v>
      </c>
      <c r="H14" s="220">
        <v>0</v>
      </c>
      <c r="I14" s="219">
        <v>0</v>
      </c>
      <c r="J14" s="216">
        <v>0</v>
      </c>
      <c r="K14" s="219">
        <v>0</v>
      </c>
      <c r="L14" s="216">
        <v>0</v>
      </c>
      <c r="M14" s="216">
        <v>0</v>
      </c>
      <c r="N14" s="219">
        <v>0</v>
      </c>
      <c r="O14" s="219">
        <v>0</v>
      </c>
    </row>
    <row r="15" spans="1:15" ht="15.6" customHeight="1" x14ac:dyDescent="0.2">
      <c r="A15" s="421">
        <v>9</v>
      </c>
      <c r="B15" s="214" t="s">
        <v>13</v>
      </c>
      <c r="C15" s="1429">
        <v>0</v>
      </c>
      <c r="D15" s="216">
        <v>9224.1189218498184</v>
      </c>
      <c r="E15" s="216">
        <v>0</v>
      </c>
      <c r="F15" s="216">
        <v>0</v>
      </c>
      <c r="G15" s="216">
        <v>0</v>
      </c>
      <c r="H15" s="220">
        <v>0</v>
      </c>
      <c r="I15" s="219">
        <v>0</v>
      </c>
      <c r="J15" s="216">
        <v>0</v>
      </c>
      <c r="K15" s="219">
        <v>0</v>
      </c>
      <c r="L15" s="216">
        <v>0</v>
      </c>
      <c r="M15" s="216">
        <v>0</v>
      </c>
      <c r="N15" s="219">
        <v>0</v>
      </c>
      <c r="O15" s="219">
        <v>0</v>
      </c>
    </row>
    <row r="16" spans="1:15" ht="15.6" customHeight="1" x14ac:dyDescent="0.2">
      <c r="A16" s="422">
        <v>10</v>
      </c>
      <c r="B16" s="228" t="s">
        <v>14</v>
      </c>
      <c r="C16" s="1430">
        <v>0</v>
      </c>
      <c r="D16" s="230">
        <v>8995.4376133402802</v>
      </c>
      <c r="E16" s="230">
        <v>0</v>
      </c>
      <c r="F16" s="230">
        <v>0</v>
      </c>
      <c r="G16" s="230">
        <v>0</v>
      </c>
      <c r="H16" s="234">
        <v>0</v>
      </c>
      <c r="I16" s="233">
        <v>0</v>
      </c>
      <c r="J16" s="230">
        <v>0</v>
      </c>
      <c r="K16" s="233">
        <v>0</v>
      </c>
      <c r="L16" s="236">
        <v>0</v>
      </c>
      <c r="M16" s="230">
        <v>0</v>
      </c>
      <c r="N16" s="237">
        <v>0</v>
      </c>
      <c r="O16" s="237">
        <v>0</v>
      </c>
    </row>
    <row r="17" spans="1:15" ht="15.6" customHeight="1" x14ac:dyDescent="0.2">
      <c r="A17" s="420">
        <v>11</v>
      </c>
      <c r="B17" s="197" t="s">
        <v>15</v>
      </c>
      <c r="C17" s="1428">
        <v>0</v>
      </c>
      <c r="D17" s="199">
        <v>11326.541657754011</v>
      </c>
      <c r="E17" s="199">
        <v>0</v>
      </c>
      <c r="F17" s="199">
        <v>0</v>
      </c>
      <c r="G17" s="199">
        <v>0</v>
      </c>
      <c r="H17" s="203">
        <v>0</v>
      </c>
      <c r="I17" s="202">
        <v>0</v>
      </c>
      <c r="J17" s="199">
        <v>0</v>
      </c>
      <c r="K17" s="202">
        <v>0</v>
      </c>
      <c r="L17" s="199">
        <v>0</v>
      </c>
      <c r="M17" s="199">
        <v>0</v>
      </c>
      <c r="N17" s="202">
        <v>0</v>
      </c>
      <c r="O17" s="204">
        <v>0</v>
      </c>
    </row>
    <row r="18" spans="1:15" ht="15.6" customHeight="1" x14ac:dyDescent="0.2">
      <c r="A18" s="421">
        <v>12</v>
      </c>
      <c r="B18" s="214" t="s">
        <v>16</v>
      </c>
      <c r="C18" s="1429">
        <v>0</v>
      </c>
      <c r="D18" s="216">
        <v>10349.101671087534</v>
      </c>
      <c r="E18" s="216">
        <v>0</v>
      </c>
      <c r="F18" s="216">
        <v>0</v>
      </c>
      <c r="G18" s="216">
        <v>0</v>
      </c>
      <c r="H18" s="220">
        <v>0</v>
      </c>
      <c r="I18" s="219">
        <v>0</v>
      </c>
      <c r="J18" s="216">
        <v>0</v>
      </c>
      <c r="K18" s="219">
        <v>0</v>
      </c>
      <c r="L18" s="216">
        <v>0</v>
      </c>
      <c r="M18" s="216">
        <v>0</v>
      </c>
      <c r="N18" s="219">
        <v>0</v>
      </c>
      <c r="O18" s="219">
        <v>0</v>
      </c>
    </row>
    <row r="19" spans="1:15" ht="15.6" customHeight="1" x14ac:dyDescent="0.2">
      <c r="A19" s="421">
        <v>13</v>
      </c>
      <c r="B19" s="214" t="s">
        <v>17</v>
      </c>
      <c r="C19" s="1429">
        <v>0</v>
      </c>
      <c r="D19" s="216">
        <v>10789.676720475787</v>
      </c>
      <c r="E19" s="216">
        <v>0</v>
      </c>
      <c r="F19" s="216">
        <v>0</v>
      </c>
      <c r="G19" s="216">
        <v>0</v>
      </c>
      <c r="H19" s="220">
        <v>0</v>
      </c>
      <c r="I19" s="219">
        <v>0</v>
      </c>
      <c r="J19" s="216">
        <v>0</v>
      </c>
      <c r="K19" s="219">
        <v>0</v>
      </c>
      <c r="L19" s="216">
        <v>0</v>
      </c>
      <c r="M19" s="216">
        <v>0</v>
      </c>
      <c r="N19" s="219">
        <v>0</v>
      </c>
      <c r="O19" s="219">
        <v>0</v>
      </c>
    </row>
    <row r="20" spans="1:15" ht="15.6" customHeight="1" x14ac:dyDescent="0.2">
      <c r="A20" s="421">
        <v>14</v>
      </c>
      <c r="B20" s="214" t="s">
        <v>18</v>
      </c>
      <c r="C20" s="1429">
        <v>0</v>
      </c>
      <c r="D20" s="216">
        <v>11827.515594405595</v>
      </c>
      <c r="E20" s="216">
        <v>0</v>
      </c>
      <c r="F20" s="216">
        <v>0</v>
      </c>
      <c r="G20" s="216">
        <v>0</v>
      </c>
      <c r="H20" s="220">
        <v>0</v>
      </c>
      <c r="I20" s="219">
        <v>0</v>
      </c>
      <c r="J20" s="216">
        <v>0</v>
      </c>
      <c r="K20" s="219">
        <v>0</v>
      </c>
      <c r="L20" s="216">
        <v>0</v>
      </c>
      <c r="M20" s="216">
        <v>0</v>
      </c>
      <c r="N20" s="219">
        <v>0</v>
      </c>
      <c r="O20" s="219">
        <v>0</v>
      </c>
    </row>
    <row r="21" spans="1:15" ht="15.6" customHeight="1" x14ac:dyDescent="0.2">
      <c r="A21" s="422">
        <v>15</v>
      </c>
      <c r="B21" s="228" t="s">
        <v>19</v>
      </c>
      <c r="C21" s="1430">
        <v>0</v>
      </c>
      <c r="D21" s="230">
        <v>10278.433874709975</v>
      </c>
      <c r="E21" s="230">
        <v>0</v>
      </c>
      <c r="F21" s="230">
        <v>0</v>
      </c>
      <c r="G21" s="230">
        <v>0</v>
      </c>
      <c r="H21" s="234">
        <v>0</v>
      </c>
      <c r="I21" s="233">
        <v>0</v>
      </c>
      <c r="J21" s="230">
        <v>0</v>
      </c>
      <c r="K21" s="233">
        <v>0</v>
      </c>
      <c r="L21" s="236">
        <v>0</v>
      </c>
      <c r="M21" s="230">
        <v>0</v>
      </c>
      <c r="N21" s="237">
        <v>0</v>
      </c>
      <c r="O21" s="237">
        <v>0</v>
      </c>
    </row>
    <row r="22" spans="1:15" ht="15.6" customHeight="1" x14ac:dyDescent="0.2">
      <c r="A22" s="420">
        <v>16</v>
      </c>
      <c r="B22" s="197" t="s">
        <v>20</v>
      </c>
      <c r="C22" s="1428">
        <v>0</v>
      </c>
      <c r="D22" s="199">
        <v>8575.9597860962567</v>
      </c>
      <c r="E22" s="199">
        <v>0</v>
      </c>
      <c r="F22" s="199">
        <v>0</v>
      </c>
      <c r="G22" s="199">
        <v>0</v>
      </c>
      <c r="H22" s="203">
        <v>0</v>
      </c>
      <c r="I22" s="202">
        <v>0</v>
      </c>
      <c r="J22" s="199">
        <v>0</v>
      </c>
      <c r="K22" s="202">
        <v>0</v>
      </c>
      <c r="L22" s="199">
        <v>0</v>
      </c>
      <c r="M22" s="199">
        <v>0</v>
      </c>
      <c r="N22" s="202">
        <v>0</v>
      </c>
      <c r="O22" s="204">
        <v>0</v>
      </c>
    </row>
    <row r="23" spans="1:15" ht="15.6" customHeight="1" x14ac:dyDescent="0.2">
      <c r="A23" s="421">
        <v>17</v>
      </c>
      <c r="B23" s="214" t="s">
        <v>21</v>
      </c>
      <c r="C23" s="1429">
        <v>0</v>
      </c>
      <c r="D23" s="216">
        <v>9012.4668992093539</v>
      </c>
      <c r="E23" s="216">
        <v>0</v>
      </c>
      <c r="F23" s="216">
        <v>0</v>
      </c>
      <c r="G23" s="216">
        <v>0</v>
      </c>
      <c r="H23" s="220">
        <v>0</v>
      </c>
      <c r="I23" s="219">
        <v>0</v>
      </c>
      <c r="J23" s="216">
        <v>0</v>
      </c>
      <c r="K23" s="219">
        <v>0</v>
      </c>
      <c r="L23" s="216">
        <v>0</v>
      </c>
      <c r="M23" s="216">
        <v>0</v>
      </c>
      <c r="N23" s="219">
        <v>0</v>
      </c>
      <c r="O23" s="219">
        <v>0</v>
      </c>
    </row>
    <row r="24" spans="1:15" ht="15.6" customHeight="1" x14ac:dyDescent="0.2">
      <c r="A24" s="421">
        <v>18</v>
      </c>
      <c r="B24" s="214" t="s">
        <v>22</v>
      </c>
      <c r="C24" s="1429">
        <v>0</v>
      </c>
      <c r="D24" s="216">
        <v>10490.525317559153</v>
      </c>
      <c r="E24" s="216">
        <v>0</v>
      </c>
      <c r="F24" s="216">
        <v>0</v>
      </c>
      <c r="G24" s="216">
        <v>0</v>
      </c>
      <c r="H24" s="220">
        <v>0</v>
      </c>
      <c r="I24" s="219">
        <v>0</v>
      </c>
      <c r="J24" s="216">
        <v>0</v>
      </c>
      <c r="K24" s="219">
        <v>0</v>
      </c>
      <c r="L24" s="216">
        <v>0</v>
      </c>
      <c r="M24" s="216">
        <v>0</v>
      </c>
      <c r="N24" s="219">
        <v>0</v>
      </c>
      <c r="O24" s="219">
        <v>0</v>
      </c>
    </row>
    <row r="25" spans="1:15" ht="15.6" customHeight="1" x14ac:dyDescent="0.2">
      <c r="A25" s="421">
        <v>19</v>
      </c>
      <c r="B25" s="214" t="s">
        <v>23</v>
      </c>
      <c r="C25" s="1429">
        <v>0</v>
      </c>
      <c r="D25" s="216">
        <v>10120.741296625223</v>
      </c>
      <c r="E25" s="216">
        <v>0</v>
      </c>
      <c r="F25" s="216">
        <v>0</v>
      </c>
      <c r="G25" s="216">
        <v>0</v>
      </c>
      <c r="H25" s="220">
        <v>0</v>
      </c>
      <c r="I25" s="219">
        <v>0</v>
      </c>
      <c r="J25" s="216">
        <v>0</v>
      </c>
      <c r="K25" s="219">
        <v>0</v>
      </c>
      <c r="L25" s="216">
        <v>0</v>
      </c>
      <c r="M25" s="216">
        <v>0</v>
      </c>
      <c r="N25" s="219">
        <v>0</v>
      </c>
      <c r="O25" s="219">
        <v>0</v>
      </c>
    </row>
    <row r="26" spans="1:15" ht="15.6" customHeight="1" x14ac:dyDescent="0.2">
      <c r="A26" s="422">
        <v>20</v>
      </c>
      <c r="B26" s="228" t="s">
        <v>24</v>
      </c>
      <c r="C26" s="1430">
        <v>0</v>
      </c>
      <c r="D26" s="230">
        <v>9440.8496085538245</v>
      </c>
      <c r="E26" s="230">
        <v>0</v>
      </c>
      <c r="F26" s="230">
        <v>0</v>
      </c>
      <c r="G26" s="230">
        <v>0</v>
      </c>
      <c r="H26" s="234">
        <v>0</v>
      </c>
      <c r="I26" s="233">
        <v>0</v>
      </c>
      <c r="J26" s="230">
        <v>0</v>
      </c>
      <c r="K26" s="233">
        <v>0</v>
      </c>
      <c r="L26" s="236">
        <v>0</v>
      </c>
      <c r="M26" s="230">
        <v>0</v>
      </c>
      <c r="N26" s="237">
        <v>0</v>
      </c>
      <c r="O26" s="237">
        <v>0</v>
      </c>
    </row>
    <row r="27" spans="1:15" ht="15.6" customHeight="1" x14ac:dyDescent="0.2">
      <c r="A27" s="420">
        <v>21</v>
      </c>
      <c r="B27" s="197" t="s">
        <v>25</v>
      </c>
      <c r="C27" s="1428">
        <v>0</v>
      </c>
      <c r="D27" s="199">
        <v>10076.676877470356</v>
      </c>
      <c r="E27" s="199">
        <v>0</v>
      </c>
      <c r="F27" s="199">
        <v>0</v>
      </c>
      <c r="G27" s="199">
        <v>0</v>
      </c>
      <c r="H27" s="203">
        <v>0</v>
      </c>
      <c r="I27" s="202">
        <v>0</v>
      </c>
      <c r="J27" s="199">
        <v>0</v>
      </c>
      <c r="K27" s="202">
        <v>0</v>
      </c>
      <c r="L27" s="199">
        <v>0</v>
      </c>
      <c r="M27" s="199">
        <v>0</v>
      </c>
      <c r="N27" s="202">
        <v>0</v>
      </c>
      <c r="O27" s="204">
        <v>0</v>
      </c>
    </row>
    <row r="28" spans="1:15" ht="15.6" customHeight="1" x14ac:dyDescent="0.2">
      <c r="A28" s="421">
        <v>22</v>
      </c>
      <c r="B28" s="214" t="s">
        <v>26</v>
      </c>
      <c r="C28" s="1429">
        <v>0</v>
      </c>
      <c r="D28" s="216">
        <v>10046.936225680933</v>
      </c>
      <c r="E28" s="216">
        <v>0</v>
      </c>
      <c r="F28" s="216">
        <v>0</v>
      </c>
      <c r="G28" s="216">
        <v>0</v>
      </c>
      <c r="H28" s="220">
        <v>0</v>
      </c>
      <c r="I28" s="219">
        <v>0</v>
      </c>
      <c r="J28" s="216">
        <v>0</v>
      </c>
      <c r="K28" s="219">
        <v>0</v>
      </c>
      <c r="L28" s="216">
        <v>0</v>
      </c>
      <c r="M28" s="216">
        <v>0</v>
      </c>
      <c r="N28" s="219">
        <v>0</v>
      </c>
      <c r="O28" s="219">
        <v>0</v>
      </c>
    </row>
    <row r="29" spans="1:15" ht="15.6" customHeight="1" x14ac:dyDescent="0.2">
      <c r="A29" s="421">
        <v>23</v>
      </c>
      <c r="B29" s="214" t="s">
        <v>27</v>
      </c>
      <c r="C29" s="1429">
        <v>0</v>
      </c>
      <c r="D29" s="216">
        <v>9609.2676525901861</v>
      </c>
      <c r="E29" s="216">
        <v>0</v>
      </c>
      <c r="F29" s="216">
        <v>0</v>
      </c>
      <c r="G29" s="216">
        <v>0</v>
      </c>
      <c r="H29" s="220">
        <v>0</v>
      </c>
      <c r="I29" s="219">
        <v>0</v>
      </c>
      <c r="J29" s="216">
        <v>0</v>
      </c>
      <c r="K29" s="219">
        <v>0</v>
      </c>
      <c r="L29" s="216">
        <v>0</v>
      </c>
      <c r="M29" s="216">
        <v>0</v>
      </c>
      <c r="N29" s="219">
        <v>0</v>
      </c>
      <c r="O29" s="219">
        <v>0</v>
      </c>
    </row>
    <row r="30" spans="1:15" ht="15.6" customHeight="1" x14ac:dyDescent="0.2">
      <c r="A30" s="421">
        <v>24</v>
      </c>
      <c r="B30" s="214" t="s">
        <v>28</v>
      </c>
      <c r="C30" s="1429">
        <v>0</v>
      </c>
      <c r="D30" s="216">
        <v>9353.5173744619806</v>
      </c>
      <c r="E30" s="216">
        <v>0</v>
      </c>
      <c r="F30" s="216">
        <v>0</v>
      </c>
      <c r="G30" s="216">
        <v>0</v>
      </c>
      <c r="H30" s="220">
        <v>0</v>
      </c>
      <c r="I30" s="219">
        <v>0</v>
      </c>
      <c r="J30" s="216">
        <v>0</v>
      </c>
      <c r="K30" s="219">
        <v>0</v>
      </c>
      <c r="L30" s="216">
        <v>0</v>
      </c>
      <c r="M30" s="216">
        <v>0</v>
      </c>
      <c r="N30" s="219">
        <v>0</v>
      </c>
      <c r="O30" s="219">
        <v>0</v>
      </c>
    </row>
    <row r="31" spans="1:15" ht="15.6" customHeight="1" x14ac:dyDescent="0.2">
      <c r="A31" s="422">
        <v>25</v>
      </c>
      <c r="B31" s="228" t="s">
        <v>29</v>
      </c>
      <c r="C31" s="1430">
        <v>0</v>
      </c>
      <c r="D31" s="230">
        <v>9970.9650491343</v>
      </c>
      <c r="E31" s="230">
        <v>0</v>
      </c>
      <c r="F31" s="230">
        <v>0</v>
      </c>
      <c r="G31" s="230">
        <v>0</v>
      </c>
      <c r="H31" s="234">
        <v>0</v>
      </c>
      <c r="I31" s="233">
        <v>0</v>
      </c>
      <c r="J31" s="230">
        <v>0</v>
      </c>
      <c r="K31" s="233">
        <v>0</v>
      </c>
      <c r="L31" s="236">
        <v>0</v>
      </c>
      <c r="M31" s="230">
        <v>0</v>
      </c>
      <c r="N31" s="237">
        <v>0</v>
      </c>
      <c r="O31" s="237">
        <v>0</v>
      </c>
    </row>
    <row r="32" spans="1:15" ht="15.6" customHeight="1" x14ac:dyDescent="0.2">
      <c r="A32" s="420">
        <v>26</v>
      </c>
      <c r="B32" s="197" t="s">
        <v>30</v>
      </c>
      <c r="C32" s="1428">
        <v>35</v>
      </c>
      <c r="D32" s="199">
        <v>9442.5982912636937</v>
      </c>
      <c r="E32" s="199">
        <v>330491</v>
      </c>
      <c r="F32" s="199">
        <v>-37770</v>
      </c>
      <c r="G32" s="199">
        <v>0</v>
      </c>
      <c r="H32" s="203">
        <v>-37770</v>
      </c>
      <c r="I32" s="202">
        <v>292721</v>
      </c>
      <c r="J32" s="199">
        <v>0</v>
      </c>
      <c r="K32" s="202">
        <v>292721</v>
      </c>
      <c r="L32" s="199">
        <v>274622</v>
      </c>
      <c r="M32" s="199">
        <v>18099</v>
      </c>
      <c r="N32" s="202">
        <v>18099</v>
      </c>
      <c r="O32" s="204">
        <v>292721</v>
      </c>
    </row>
    <row r="33" spans="1:15" ht="15.6" customHeight="1" x14ac:dyDescent="0.2">
      <c r="A33" s="421">
        <v>27</v>
      </c>
      <c r="B33" s="214" t="s">
        <v>31</v>
      </c>
      <c r="C33" s="1429">
        <v>0</v>
      </c>
      <c r="D33" s="216">
        <v>10120.503559636432</v>
      </c>
      <c r="E33" s="216">
        <v>0</v>
      </c>
      <c r="F33" s="216">
        <v>0</v>
      </c>
      <c r="G33" s="216">
        <v>0</v>
      </c>
      <c r="H33" s="220">
        <v>0</v>
      </c>
      <c r="I33" s="219">
        <v>0</v>
      </c>
      <c r="J33" s="216">
        <v>0</v>
      </c>
      <c r="K33" s="219">
        <v>0</v>
      </c>
      <c r="L33" s="216">
        <v>0</v>
      </c>
      <c r="M33" s="216">
        <v>0</v>
      </c>
      <c r="N33" s="219">
        <v>0</v>
      </c>
      <c r="O33" s="219">
        <v>0</v>
      </c>
    </row>
    <row r="34" spans="1:15" ht="15.6" customHeight="1" x14ac:dyDescent="0.2">
      <c r="A34" s="421">
        <v>28</v>
      </c>
      <c r="B34" s="214" t="s">
        <v>32</v>
      </c>
      <c r="C34" s="1429">
        <v>0</v>
      </c>
      <c r="D34" s="216">
        <v>8639.8320657906497</v>
      </c>
      <c r="E34" s="216">
        <v>0</v>
      </c>
      <c r="F34" s="216">
        <v>0</v>
      </c>
      <c r="G34" s="216">
        <v>0</v>
      </c>
      <c r="H34" s="220">
        <v>0</v>
      </c>
      <c r="I34" s="219">
        <v>0</v>
      </c>
      <c r="J34" s="216">
        <v>0</v>
      </c>
      <c r="K34" s="219">
        <v>0</v>
      </c>
      <c r="L34" s="216">
        <v>0</v>
      </c>
      <c r="M34" s="216">
        <v>0</v>
      </c>
      <c r="N34" s="219">
        <v>0</v>
      </c>
      <c r="O34" s="219">
        <v>0</v>
      </c>
    </row>
    <row r="35" spans="1:15" ht="15.6" customHeight="1" x14ac:dyDescent="0.2">
      <c r="A35" s="421">
        <v>29</v>
      </c>
      <c r="B35" s="214" t="s">
        <v>33</v>
      </c>
      <c r="C35" s="1429">
        <v>0</v>
      </c>
      <c r="D35" s="216">
        <v>8903.7948520920945</v>
      </c>
      <c r="E35" s="216">
        <v>0</v>
      </c>
      <c r="F35" s="216">
        <v>8904</v>
      </c>
      <c r="G35" s="216">
        <v>0</v>
      </c>
      <c r="H35" s="220">
        <v>8904</v>
      </c>
      <c r="I35" s="219">
        <v>8904</v>
      </c>
      <c r="J35" s="216">
        <v>0</v>
      </c>
      <c r="K35" s="219">
        <v>8904</v>
      </c>
      <c r="L35" s="216">
        <v>6678</v>
      </c>
      <c r="M35" s="216">
        <v>2226</v>
      </c>
      <c r="N35" s="219">
        <v>2226</v>
      </c>
      <c r="O35" s="219">
        <v>8904</v>
      </c>
    </row>
    <row r="36" spans="1:15" ht="15.6" customHeight="1" x14ac:dyDescent="0.2">
      <c r="A36" s="422">
        <v>30</v>
      </c>
      <c r="B36" s="228" t="s">
        <v>34</v>
      </c>
      <c r="C36" s="1430">
        <v>0</v>
      </c>
      <c r="D36" s="230">
        <v>10156.06742411813</v>
      </c>
      <c r="E36" s="230">
        <v>0</v>
      </c>
      <c r="F36" s="230">
        <v>0</v>
      </c>
      <c r="G36" s="230">
        <v>0</v>
      </c>
      <c r="H36" s="234">
        <v>0</v>
      </c>
      <c r="I36" s="233">
        <v>0</v>
      </c>
      <c r="J36" s="230">
        <v>0</v>
      </c>
      <c r="K36" s="233">
        <v>0</v>
      </c>
      <c r="L36" s="236">
        <v>0</v>
      </c>
      <c r="M36" s="230">
        <v>0</v>
      </c>
      <c r="N36" s="237">
        <v>0</v>
      </c>
      <c r="O36" s="237">
        <v>0</v>
      </c>
    </row>
    <row r="37" spans="1:15" ht="15.6" customHeight="1" x14ac:dyDescent="0.2">
      <c r="A37" s="420">
        <v>31</v>
      </c>
      <c r="B37" s="197" t="s">
        <v>35</v>
      </c>
      <c r="C37" s="1428">
        <v>0</v>
      </c>
      <c r="D37" s="199">
        <v>9660.7198193760269</v>
      </c>
      <c r="E37" s="199">
        <v>0</v>
      </c>
      <c r="F37" s="199">
        <v>0</v>
      </c>
      <c r="G37" s="199">
        <v>0</v>
      </c>
      <c r="H37" s="203">
        <v>0</v>
      </c>
      <c r="I37" s="202">
        <v>0</v>
      </c>
      <c r="J37" s="199">
        <v>0</v>
      </c>
      <c r="K37" s="202">
        <v>0</v>
      </c>
      <c r="L37" s="199">
        <v>0</v>
      </c>
      <c r="M37" s="199">
        <v>0</v>
      </c>
      <c r="N37" s="202">
        <v>0</v>
      </c>
      <c r="O37" s="204">
        <v>0</v>
      </c>
    </row>
    <row r="38" spans="1:15" ht="15.6" customHeight="1" x14ac:dyDescent="0.2">
      <c r="A38" s="421">
        <v>32</v>
      </c>
      <c r="B38" s="214" t="s">
        <v>36</v>
      </c>
      <c r="C38" s="1429">
        <v>0</v>
      </c>
      <c r="D38" s="216">
        <v>9496.9261784675073</v>
      </c>
      <c r="E38" s="216">
        <v>0</v>
      </c>
      <c r="F38" s="216">
        <v>0</v>
      </c>
      <c r="G38" s="216">
        <v>0</v>
      </c>
      <c r="H38" s="220">
        <v>0</v>
      </c>
      <c r="I38" s="219">
        <v>0</v>
      </c>
      <c r="J38" s="216">
        <v>0</v>
      </c>
      <c r="K38" s="219">
        <v>0</v>
      </c>
      <c r="L38" s="216">
        <v>0</v>
      </c>
      <c r="M38" s="216">
        <v>0</v>
      </c>
      <c r="N38" s="219">
        <v>0</v>
      </c>
      <c r="O38" s="219">
        <v>0</v>
      </c>
    </row>
    <row r="39" spans="1:15" ht="15.6" customHeight="1" x14ac:dyDescent="0.2">
      <c r="A39" s="421">
        <v>33</v>
      </c>
      <c r="B39" s="214" t="s">
        <v>37</v>
      </c>
      <c r="C39" s="1429">
        <v>0</v>
      </c>
      <c r="D39" s="216">
        <v>10861.667897091724</v>
      </c>
      <c r="E39" s="216">
        <v>0</v>
      </c>
      <c r="F39" s="216">
        <v>0</v>
      </c>
      <c r="G39" s="216">
        <v>0</v>
      </c>
      <c r="H39" s="220">
        <v>0</v>
      </c>
      <c r="I39" s="219">
        <v>0</v>
      </c>
      <c r="J39" s="216">
        <v>0</v>
      </c>
      <c r="K39" s="219">
        <v>0</v>
      </c>
      <c r="L39" s="216">
        <v>0</v>
      </c>
      <c r="M39" s="216">
        <v>0</v>
      </c>
      <c r="N39" s="219">
        <v>0</v>
      </c>
      <c r="O39" s="219">
        <v>0</v>
      </c>
    </row>
    <row r="40" spans="1:15" ht="15.6" customHeight="1" x14ac:dyDescent="0.2">
      <c r="A40" s="421">
        <v>34</v>
      </c>
      <c r="B40" s="214" t="s">
        <v>38</v>
      </c>
      <c r="C40" s="1429">
        <v>0</v>
      </c>
      <c r="D40" s="216">
        <v>10761.851322561341</v>
      </c>
      <c r="E40" s="216">
        <v>0</v>
      </c>
      <c r="F40" s="216">
        <v>0</v>
      </c>
      <c r="G40" s="216">
        <v>0</v>
      </c>
      <c r="H40" s="220">
        <v>0</v>
      </c>
      <c r="I40" s="219">
        <v>0</v>
      </c>
      <c r="J40" s="216">
        <v>0</v>
      </c>
      <c r="K40" s="219">
        <v>0</v>
      </c>
      <c r="L40" s="216">
        <v>0</v>
      </c>
      <c r="M40" s="216">
        <v>0</v>
      </c>
      <c r="N40" s="219">
        <v>0</v>
      </c>
      <c r="O40" s="219">
        <v>0</v>
      </c>
    </row>
    <row r="41" spans="1:15" ht="15.6" customHeight="1" x14ac:dyDescent="0.2">
      <c r="A41" s="422">
        <v>35</v>
      </c>
      <c r="B41" s="228" t="s">
        <v>39</v>
      </c>
      <c r="C41" s="1430">
        <v>0</v>
      </c>
      <c r="D41" s="230">
        <v>9499.745693160814</v>
      </c>
      <c r="E41" s="230">
        <v>0</v>
      </c>
      <c r="F41" s="230">
        <v>0</v>
      </c>
      <c r="G41" s="230">
        <v>0</v>
      </c>
      <c r="H41" s="234">
        <v>0</v>
      </c>
      <c r="I41" s="233">
        <v>0</v>
      </c>
      <c r="J41" s="230">
        <v>0</v>
      </c>
      <c r="K41" s="233">
        <v>0</v>
      </c>
      <c r="L41" s="236">
        <v>0</v>
      </c>
      <c r="M41" s="230">
        <v>0</v>
      </c>
      <c r="N41" s="237">
        <v>0</v>
      </c>
      <c r="O41" s="237">
        <v>0</v>
      </c>
    </row>
    <row r="42" spans="1:15" ht="15.6" customHeight="1" x14ac:dyDescent="0.2">
      <c r="A42" s="420">
        <v>36</v>
      </c>
      <c r="B42" s="197" t="s">
        <v>40</v>
      </c>
      <c r="C42" s="1428">
        <v>133</v>
      </c>
      <c r="D42" s="199">
        <v>9206.5862800875275</v>
      </c>
      <c r="E42" s="199">
        <v>1224476</v>
      </c>
      <c r="F42" s="199">
        <v>64446</v>
      </c>
      <c r="G42" s="199">
        <v>-27620</v>
      </c>
      <c r="H42" s="203">
        <v>36826</v>
      </c>
      <c r="I42" s="202">
        <v>1261302</v>
      </c>
      <c r="J42" s="199">
        <v>0</v>
      </c>
      <c r="K42" s="202">
        <v>1261302</v>
      </c>
      <c r="L42" s="199">
        <v>1150058</v>
      </c>
      <c r="M42" s="199">
        <v>111244</v>
      </c>
      <c r="N42" s="202">
        <v>111244</v>
      </c>
      <c r="O42" s="204">
        <v>1261302</v>
      </c>
    </row>
    <row r="43" spans="1:15" ht="15.6" customHeight="1" x14ac:dyDescent="0.2">
      <c r="A43" s="421">
        <v>37</v>
      </c>
      <c r="B43" s="214" t="s">
        <v>41</v>
      </c>
      <c r="C43" s="1429">
        <v>0</v>
      </c>
      <c r="D43" s="216">
        <v>9612.3900772200759</v>
      </c>
      <c r="E43" s="216">
        <v>0</v>
      </c>
      <c r="F43" s="216">
        <v>0</v>
      </c>
      <c r="G43" s="216">
        <v>0</v>
      </c>
      <c r="H43" s="220">
        <v>0</v>
      </c>
      <c r="I43" s="219">
        <v>0</v>
      </c>
      <c r="J43" s="216">
        <v>0</v>
      </c>
      <c r="K43" s="219">
        <v>0</v>
      </c>
      <c r="L43" s="216">
        <v>0</v>
      </c>
      <c r="M43" s="216">
        <v>0</v>
      </c>
      <c r="N43" s="219">
        <v>0</v>
      </c>
      <c r="O43" s="219">
        <v>0</v>
      </c>
    </row>
    <row r="44" spans="1:15" ht="15.6" customHeight="1" x14ac:dyDescent="0.2">
      <c r="A44" s="421">
        <v>38</v>
      </c>
      <c r="B44" s="214" t="s">
        <v>42</v>
      </c>
      <c r="C44" s="1429">
        <v>3</v>
      </c>
      <c r="D44" s="216">
        <v>9603.6661481870724</v>
      </c>
      <c r="E44" s="216">
        <v>28811</v>
      </c>
      <c r="F44" s="216">
        <v>0</v>
      </c>
      <c r="G44" s="216">
        <v>0</v>
      </c>
      <c r="H44" s="220">
        <v>0</v>
      </c>
      <c r="I44" s="219">
        <v>28811</v>
      </c>
      <c r="J44" s="216">
        <v>0</v>
      </c>
      <c r="K44" s="219">
        <v>28811</v>
      </c>
      <c r="L44" s="216">
        <v>26411</v>
      </c>
      <c r="M44" s="216">
        <v>2400</v>
      </c>
      <c r="N44" s="219">
        <v>2400</v>
      </c>
      <c r="O44" s="219">
        <v>28811</v>
      </c>
    </row>
    <row r="45" spans="1:15" ht="15.6" customHeight="1" x14ac:dyDescent="0.2">
      <c r="A45" s="421">
        <v>39</v>
      </c>
      <c r="B45" s="214" t="s">
        <v>43</v>
      </c>
      <c r="C45" s="1429">
        <v>0</v>
      </c>
      <c r="D45" s="216">
        <v>9816.4488455538212</v>
      </c>
      <c r="E45" s="216">
        <v>0</v>
      </c>
      <c r="F45" s="216">
        <v>0</v>
      </c>
      <c r="G45" s="216">
        <v>0</v>
      </c>
      <c r="H45" s="220">
        <v>0</v>
      </c>
      <c r="I45" s="219">
        <v>0</v>
      </c>
      <c r="J45" s="216">
        <v>0</v>
      </c>
      <c r="K45" s="219">
        <v>0</v>
      </c>
      <c r="L45" s="216">
        <v>0</v>
      </c>
      <c r="M45" s="216">
        <v>0</v>
      </c>
      <c r="N45" s="219">
        <v>0</v>
      </c>
      <c r="O45" s="219">
        <v>0</v>
      </c>
    </row>
    <row r="46" spans="1:15" ht="15.6" customHeight="1" x14ac:dyDescent="0.2">
      <c r="A46" s="422">
        <v>40</v>
      </c>
      <c r="B46" s="228" t="s">
        <v>44</v>
      </c>
      <c r="C46" s="1430">
        <v>0</v>
      </c>
      <c r="D46" s="230">
        <v>9567.9124528125139</v>
      </c>
      <c r="E46" s="230">
        <v>0</v>
      </c>
      <c r="F46" s="230">
        <v>0</v>
      </c>
      <c r="G46" s="230">
        <v>0</v>
      </c>
      <c r="H46" s="234">
        <v>0</v>
      </c>
      <c r="I46" s="233">
        <v>0</v>
      </c>
      <c r="J46" s="230">
        <v>0</v>
      </c>
      <c r="K46" s="233">
        <v>0</v>
      </c>
      <c r="L46" s="236">
        <v>0</v>
      </c>
      <c r="M46" s="230">
        <v>0</v>
      </c>
      <c r="N46" s="237">
        <v>0</v>
      </c>
      <c r="O46" s="237">
        <v>0</v>
      </c>
    </row>
    <row r="47" spans="1:15" ht="15.6" customHeight="1" x14ac:dyDescent="0.2">
      <c r="A47" s="420">
        <v>41</v>
      </c>
      <c r="B47" s="197" t="s">
        <v>45</v>
      </c>
      <c r="C47" s="1428">
        <v>0</v>
      </c>
      <c r="D47" s="199">
        <v>9636.8193825180424</v>
      </c>
      <c r="E47" s="199">
        <v>0</v>
      </c>
      <c r="F47" s="199">
        <v>0</v>
      </c>
      <c r="G47" s="199">
        <v>0</v>
      </c>
      <c r="H47" s="203">
        <v>0</v>
      </c>
      <c r="I47" s="202">
        <v>0</v>
      </c>
      <c r="J47" s="199">
        <v>0</v>
      </c>
      <c r="K47" s="202">
        <v>0</v>
      </c>
      <c r="L47" s="199">
        <v>0</v>
      </c>
      <c r="M47" s="199">
        <v>0</v>
      </c>
      <c r="N47" s="202">
        <v>0</v>
      </c>
      <c r="O47" s="204">
        <v>0</v>
      </c>
    </row>
    <row r="48" spans="1:15" ht="15.6" customHeight="1" x14ac:dyDescent="0.2">
      <c r="A48" s="421">
        <v>42</v>
      </c>
      <c r="B48" s="214" t="s">
        <v>46</v>
      </c>
      <c r="C48" s="1429">
        <v>0</v>
      </c>
      <c r="D48" s="216">
        <v>10077.097050092765</v>
      </c>
      <c r="E48" s="216">
        <v>0</v>
      </c>
      <c r="F48" s="216">
        <v>0</v>
      </c>
      <c r="G48" s="216">
        <v>0</v>
      </c>
      <c r="H48" s="220">
        <v>0</v>
      </c>
      <c r="I48" s="219">
        <v>0</v>
      </c>
      <c r="J48" s="216">
        <v>0</v>
      </c>
      <c r="K48" s="219">
        <v>0</v>
      </c>
      <c r="L48" s="216">
        <v>0</v>
      </c>
      <c r="M48" s="216">
        <v>0</v>
      </c>
      <c r="N48" s="219">
        <v>0</v>
      </c>
      <c r="O48" s="219">
        <v>0</v>
      </c>
    </row>
    <row r="49" spans="1:15" ht="15.6" customHeight="1" x14ac:dyDescent="0.2">
      <c r="A49" s="421">
        <v>43</v>
      </c>
      <c r="B49" s="214" t="s">
        <v>47</v>
      </c>
      <c r="C49" s="1429">
        <v>0</v>
      </c>
      <c r="D49" s="216">
        <v>9982.799959370237</v>
      </c>
      <c r="E49" s="216">
        <v>0</v>
      </c>
      <c r="F49" s="216">
        <v>0</v>
      </c>
      <c r="G49" s="216">
        <v>0</v>
      </c>
      <c r="H49" s="220">
        <v>0</v>
      </c>
      <c r="I49" s="219">
        <v>0</v>
      </c>
      <c r="J49" s="216">
        <v>0</v>
      </c>
      <c r="K49" s="219">
        <v>0</v>
      </c>
      <c r="L49" s="216">
        <v>0</v>
      </c>
      <c r="M49" s="216">
        <v>0</v>
      </c>
      <c r="N49" s="219">
        <v>0</v>
      </c>
      <c r="O49" s="219">
        <v>0</v>
      </c>
    </row>
    <row r="50" spans="1:15" ht="15.6" customHeight="1" x14ac:dyDescent="0.2">
      <c r="A50" s="421">
        <v>44</v>
      </c>
      <c r="B50" s="214" t="s">
        <v>48</v>
      </c>
      <c r="C50" s="1429">
        <v>11</v>
      </c>
      <c r="D50" s="216">
        <v>9382.1066126695641</v>
      </c>
      <c r="E50" s="216">
        <v>103203</v>
      </c>
      <c r="F50" s="216">
        <v>-18764</v>
      </c>
      <c r="G50" s="216">
        <v>-9382</v>
      </c>
      <c r="H50" s="220">
        <v>-28146</v>
      </c>
      <c r="I50" s="219">
        <v>75057</v>
      </c>
      <c r="J50" s="216">
        <v>0</v>
      </c>
      <c r="K50" s="219">
        <v>75057</v>
      </c>
      <c r="L50" s="216">
        <v>73492</v>
      </c>
      <c r="M50" s="216">
        <v>1565</v>
      </c>
      <c r="N50" s="219">
        <v>1565</v>
      </c>
      <c r="O50" s="219">
        <v>75057</v>
      </c>
    </row>
    <row r="51" spans="1:15" ht="15.6" customHeight="1" x14ac:dyDescent="0.2">
      <c r="A51" s="422">
        <v>45</v>
      </c>
      <c r="B51" s="228" t="s">
        <v>49</v>
      </c>
      <c r="C51" s="1430">
        <v>5</v>
      </c>
      <c r="D51" s="230">
        <v>8593.4930751952088</v>
      </c>
      <c r="E51" s="230">
        <v>42967</v>
      </c>
      <c r="F51" s="230">
        <v>25780</v>
      </c>
      <c r="G51" s="230">
        <v>-4297</v>
      </c>
      <c r="H51" s="234">
        <v>21483</v>
      </c>
      <c r="I51" s="233">
        <v>64450</v>
      </c>
      <c r="J51" s="230">
        <v>0</v>
      </c>
      <c r="K51" s="233">
        <v>64450</v>
      </c>
      <c r="L51" s="236">
        <v>55501</v>
      </c>
      <c r="M51" s="230">
        <v>8949</v>
      </c>
      <c r="N51" s="237">
        <v>8949</v>
      </c>
      <c r="O51" s="237">
        <v>64450</v>
      </c>
    </row>
    <row r="52" spans="1:15" ht="15.6" customHeight="1" x14ac:dyDescent="0.2">
      <c r="A52" s="420">
        <v>46</v>
      </c>
      <c r="B52" s="197" t="s">
        <v>50</v>
      </c>
      <c r="C52" s="1428">
        <v>0</v>
      </c>
      <c r="D52" s="199">
        <v>11510.272294520548</v>
      </c>
      <c r="E52" s="199">
        <v>0</v>
      </c>
      <c r="F52" s="199">
        <v>0</v>
      </c>
      <c r="G52" s="199">
        <v>0</v>
      </c>
      <c r="H52" s="203">
        <v>0</v>
      </c>
      <c r="I52" s="202">
        <v>0</v>
      </c>
      <c r="J52" s="199">
        <v>0</v>
      </c>
      <c r="K52" s="202">
        <v>0</v>
      </c>
      <c r="L52" s="199">
        <v>0</v>
      </c>
      <c r="M52" s="199">
        <v>0</v>
      </c>
      <c r="N52" s="202">
        <v>0</v>
      </c>
      <c r="O52" s="204">
        <v>0</v>
      </c>
    </row>
    <row r="53" spans="1:15" ht="15.6" customHeight="1" x14ac:dyDescent="0.2">
      <c r="A53" s="421">
        <v>47</v>
      </c>
      <c r="B53" s="214" t="s">
        <v>51</v>
      </c>
      <c r="C53" s="1429">
        <v>2</v>
      </c>
      <c r="D53" s="216">
        <v>9604.7579024099978</v>
      </c>
      <c r="E53" s="216">
        <v>19210</v>
      </c>
      <c r="F53" s="216">
        <v>0</v>
      </c>
      <c r="G53" s="216">
        <v>0</v>
      </c>
      <c r="H53" s="220">
        <v>0</v>
      </c>
      <c r="I53" s="219">
        <v>19210</v>
      </c>
      <c r="J53" s="216">
        <v>0</v>
      </c>
      <c r="K53" s="219">
        <v>19210</v>
      </c>
      <c r="L53" s="216">
        <v>17611</v>
      </c>
      <c r="M53" s="216">
        <v>1599</v>
      </c>
      <c r="N53" s="219">
        <v>1599</v>
      </c>
      <c r="O53" s="219">
        <v>19210</v>
      </c>
    </row>
    <row r="54" spans="1:15" ht="15.6" customHeight="1" x14ac:dyDescent="0.2">
      <c r="A54" s="421">
        <v>48</v>
      </c>
      <c r="B54" s="214" t="s">
        <v>89</v>
      </c>
      <c r="C54" s="1429">
        <v>2</v>
      </c>
      <c r="D54" s="216">
        <v>9603.1613821138199</v>
      </c>
      <c r="E54" s="216">
        <v>19206</v>
      </c>
      <c r="F54" s="216">
        <v>9603</v>
      </c>
      <c r="G54" s="216">
        <v>0</v>
      </c>
      <c r="H54" s="220">
        <v>9603</v>
      </c>
      <c r="I54" s="219">
        <v>28809</v>
      </c>
      <c r="J54" s="216">
        <v>0</v>
      </c>
      <c r="K54" s="219">
        <v>28809</v>
      </c>
      <c r="L54" s="216">
        <v>24808</v>
      </c>
      <c r="M54" s="216">
        <v>4001</v>
      </c>
      <c r="N54" s="219">
        <v>4001</v>
      </c>
      <c r="O54" s="219">
        <v>28809</v>
      </c>
    </row>
    <row r="55" spans="1:15" ht="15.6" customHeight="1" x14ac:dyDescent="0.2">
      <c r="A55" s="421">
        <v>49</v>
      </c>
      <c r="B55" s="214" t="s">
        <v>52</v>
      </c>
      <c r="C55" s="1429">
        <v>0</v>
      </c>
      <c r="D55" s="216">
        <v>9046.1366287730307</v>
      </c>
      <c r="E55" s="216">
        <v>0</v>
      </c>
      <c r="F55" s="216">
        <v>0</v>
      </c>
      <c r="G55" s="216">
        <v>0</v>
      </c>
      <c r="H55" s="220">
        <v>0</v>
      </c>
      <c r="I55" s="219">
        <v>0</v>
      </c>
      <c r="J55" s="216">
        <v>0</v>
      </c>
      <c r="K55" s="219">
        <v>0</v>
      </c>
      <c r="L55" s="216">
        <v>0</v>
      </c>
      <c r="M55" s="216">
        <v>0</v>
      </c>
      <c r="N55" s="219">
        <v>0</v>
      </c>
      <c r="O55" s="219">
        <v>0</v>
      </c>
    </row>
    <row r="56" spans="1:15" ht="15.6" customHeight="1" x14ac:dyDescent="0.2">
      <c r="A56" s="422">
        <v>50</v>
      </c>
      <c r="B56" s="228" t="s">
        <v>53</v>
      </c>
      <c r="C56" s="1430">
        <v>0</v>
      </c>
      <c r="D56" s="230">
        <v>9332.1664789502465</v>
      </c>
      <c r="E56" s="230">
        <v>0</v>
      </c>
      <c r="F56" s="230">
        <v>0</v>
      </c>
      <c r="G56" s="230">
        <v>0</v>
      </c>
      <c r="H56" s="234">
        <v>0</v>
      </c>
      <c r="I56" s="233">
        <v>0</v>
      </c>
      <c r="J56" s="230">
        <v>0</v>
      </c>
      <c r="K56" s="233">
        <v>0</v>
      </c>
      <c r="L56" s="236">
        <v>0</v>
      </c>
      <c r="M56" s="230">
        <v>0</v>
      </c>
      <c r="N56" s="237">
        <v>0</v>
      </c>
      <c r="O56" s="237">
        <v>0</v>
      </c>
    </row>
    <row r="57" spans="1:15" ht="15.6" customHeight="1" x14ac:dyDescent="0.2">
      <c r="A57" s="420">
        <v>51</v>
      </c>
      <c r="B57" s="197" t="s">
        <v>54</v>
      </c>
      <c r="C57" s="1428">
        <v>0</v>
      </c>
      <c r="D57" s="199">
        <v>9918.815681054537</v>
      </c>
      <c r="E57" s="199">
        <v>0</v>
      </c>
      <c r="F57" s="199">
        <v>0</v>
      </c>
      <c r="G57" s="199">
        <v>0</v>
      </c>
      <c r="H57" s="203">
        <v>0</v>
      </c>
      <c r="I57" s="202">
        <v>0</v>
      </c>
      <c r="J57" s="199">
        <v>0</v>
      </c>
      <c r="K57" s="202">
        <v>0</v>
      </c>
      <c r="L57" s="199">
        <v>0</v>
      </c>
      <c r="M57" s="199">
        <v>0</v>
      </c>
      <c r="N57" s="202">
        <v>0</v>
      </c>
      <c r="O57" s="204">
        <v>0</v>
      </c>
    </row>
    <row r="58" spans="1:15" ht="15.6" customHeight="1" x14ac:dyDescent="0.2">
      <c r="A58" s="421">
        <v>52</v>
      </c>
      <c r="B58" s="214" t="s">
        <v>55</v>
      </c>
      <c r="C58" s="1429">
        <v>38</v>
      </c>
      <c r="D58" s="216">
        <v>9625.3325549413494</v>
      </c>
      <c r="E58" s="216">
        <v>365763</v>
      </c>
      <c r="F58" s="216">
        <v>-19251</v>
      </c>
      <c r="G58" s="216">
        <v>-9625</v>
      </c>
      <c r="H58" s="220">
        <v>-28876</v>
      </c>
      <c r="I58" s="219">
        <v>336887</v>
      </c>
      <c r="J58" s="216">
        <v>0</v>
      </c>
      <c r="K58" s="219">
        <v>336887</v>
      </c>
      <c r="L58" s="216">
        <v>313626</v>
      </c>
      <c r="M58" s="216">
        <v>23261</v>
      </c>
      <c r="N58" s="219">
        <v>23261</v>
      </c>
      <c r="O58" s="219">
        <v>336887</v>
      </c>
    </row>
    <row r="59" spans="1:15" ht="15.6" customHeight="1" x14ac:dyDescent="0.2">
      <c r="A59" s="421">
        <v>53</v>
      </c>
      <c r="B59" s="214" t="s">
        <v>56</v>
      </c>
      <c r="C59" s="1429">
        <v>8</v>
      </c>
      <c r="D59" s="216">
        <v>9061.4109807208715</v>
      </c>
      <c r="E59" s="216">
        <v>72491</v>
      </c>
      <c r="F59" s="216">
        <v>-27184</v>
      </c>
      <c r="G59" s="216">
        <v>0</v>
      </c>
      <c r="H59" s="220">
        <v>-27184</v>
      </c>
      <c r="I59" s="219">
        <v>45307</v>
      </c>
      <c r="J59" s="216">
        <v>0</v>
      </c>
      <c r="K59" s="219">
        <v>45307</v>
      </c>
      <c r="L59" s="216">
        <v>46063</v>
      </c>
      <c r="M59" s="216">
        <v>-756</v>
      </c>
      <c r="N59" s="219">
        <v>-756</v>
      </c>
      <c r="O59" s="219">
        <v>45307</v>
      </c>
    </row>
    <row r="60" spans="1:15" ht="15.6" customHeight="1" x14ac:dyDescent="0.2">
      <c r="A60" s="421">
        <v>54</v>
      </c>
      <c r="B60" s="214" t="s">
        <v>57</v>
      </c>
      <c r="C60" s="1429">
        <v>0</v>
      </c>
      <c r="D60" s="216">
        <v>11158.272928039703</v>
      </c>
      <c r="E60" s="216">
        <v>0</v>
      </c>
      <c r="F60" s="216">
        <v>0</v>
      </c>
      <c r="G60" s="216">
        <v>0</v>
      </c>
      <c r="H60" s="220">
        <v>0</v>
      </c>
      <c r="I60" s="219">
        <v>0</v>
      </c>
      <c r="J60" s="216">
        <v>0</v>
      </c>
      <c r="K60" s="219">
        <v>0</v>
      </c>
      <c r="L60" s="216">
        <v>0</v>
      </c>
      <c r="M60" s="216">
        <v>0</v>
      </c>
      <c r="N60" s="219">
        <v>0</v>
      </c>
      <c r="O60" s="219">
        <v>0</v>
      </c>
    </row>
    <row r="61" spans="1:15" ht="15.6" customHeight="1" x14ac:dyDescent="0.2">
      <c r="A61" s="422">
        <v>55</v>
      </c>
      <c r="B61" s="228" t="s">
        <v>58</v>
      </c>
      <c r="C61" s="1430">
        <v>0</v>
      </c>
      <c r="D61" s="230">
        <v>9299.6940490572961</v>
      </c>
      <c r="E61" s="230">
        <v>0</v>
      </c>
      <c r="F61" s="230">
        <v>9300</v>
      </c>
      <c r="G61" s="230">
        <v>0</v>
      </c>
      <c r="H61" s="234">
        <v>9300</v>
      </c>
      <c r="I61" s="233">
        <v>9300</v>
      </c>
      <c r="J61" s="230">
        <v>0</v>
      </c>
      <c r="K61" s="233">
        <v>9300</v>
      </c>
      <c r="L61" s="236">
        <v>6975</v>
      </c>
      <c r="M61" s="230">
        <v>2325</v>
      </c>
      <c r="N61" s="237">
        <v>2325</v>
      </c>
      <c r="O61" s="237">
        <v>9300</v>
      </c>
    </row>
    <row r="62" spans="1:15" ht="15.6" customHeight="1" x14ac:dyDescent="0.2">
      <c r="A62" s="420">
        <v>56</v>
      </c>
      <c r="B62" s="197" t="s">
        <v>59</v>
      </c>
      <c r="C62" s="1428">
        <v>0</v>
      </c>
      <c r="D62" s="199">
        <v>10237.73950786056</v>
      </c>
      <c r="E62" s="199">
        <v>0</v>
      </c>
      <c r="F62" s="199">
        <v>0</v>
      </c>
      <c r="G62" s="199">
        <v>0</v>
      </c>
      <c r="H62" s="203">
        <v>0</v>
      </c>
      <c r="I62" s="202">
        <v>0</v>
      </c>
      <c r="J62" s="199">
        <v>0</v>
      </c>
      <c r="K62" s="202">
        <v>0</v>
      </c>
      <c r="L62" s="199">
        <v>0</v>
      </c>
      <c r="M62" s="199">
        <v>0</v>
      </c>
      <c r="N62" s="202">
        <v>0</v>
      </c>
      <c r="O62" s="204">
        <v>0</v>
      </c>
    </row>
    <row r="63" spans="1:15" ht="15.6" customHeight="1" x14ac:dyDescent="0.2">
      <c r="A63" s="421">
        <v>57</v>
      </c>
      <c r="B63" s="214" t="s">
        <v>60</v>
      </c>
      <c r="C63" s="1429">
        <v>0</v>
      </c>
      <c r="D63" s="216">
        <v>8864.8970059235326</v>
      </c>
      <c r="E63" s="216">
        <v>0</v>
      </c>
      <c r="F63" s="216">
        <v>0</v>
      </c>
      <c r="G63" s="216">
        <v>0</v>
      </c>
      <c r="H63" s="220">
        <v>0</v>
      </c>
      <c r="I63" s="219">
        <v>0</v>
      </c>
      <c r="J63" s="216">
        <v>0</v>
      </c>
      <c r="K63" s="219">
        <v>0</v>
      </c>
      <c r="L63" s="216">
        <v>0</v>
      </c>
      <c r="M63" s="216">
        <v>0</v>
      </c>
      <c r="N63" s="219">
        <v>0</v>
      </c>
      <c r="O63" s="219">
        <v>0</v>
      </c>
    </row>
    <row r="64" spans="1:15" ht="15.6" customHeight="1" x14ac:dyDescent="0.2">
      <c r="A64" s="421">
        <v>58</v>
      </c>
      <c r="B64" s="214" t="s">
        <v>61</v>
      </c>
      <c r="C64" s="1429">
        <v>0</v>
      </c>
      <c r="D64" s="216">
        <v>9714.6091062394607</v>
      </c>
      <c r="E64" s="216">
        <v>0</v>
      </c>
      <c r="F64" s="216">
        <v>0</v>
      </c>
      <c r="G64" s="216">
        <v>0</v>
      </c>
      <c r="H64" s="220">
        <v>0</v>
      </c>
      <c r="I64" s="219">
        <v>0</v>
      </c>
      <c r="J64" s="216">
        <v>0</v>
      </c>
      <c r="K64" s="219">
        <v>0</v>
      </c>
      <c r="L64" s="216">
        <v>0</v>
      </c>
      <c r="M64" s="216">
        <v>0</v>
      </c>
      <c r="N64" s="219">
        <v>0</v>
      </c>
      <c r="O64" s="219">
        <v>0</v>
      </c>
    </row>
    <row r="65" spans="1:15" ht="15.6" customHeight="1" x14ac:dyDescent="0.2">
      <c r="A65" s="421">
        <v>59</v>
      </c>
      <c r="B65" s="214" t="s">
        <v>62</v>
      </c>
      <c r="C65" s="1429">
        <v>0</v>
      </c>
      <c r="D65" s="216">
        <v>9213.5109958506218</v>
      </c>
      <c r="E65" s="216">
        <v>0</v>
      </c>
      <c r="F65" s="216">
        <v>0</v>
      </c>
      <c r="G65" s="216">
        <v>0</v>
      </c>
      <c r="H65" s="220">
        <v>0</v>
      </c>
      <c r="I65" s="219">
        <v>0</v>
      </c>
      <c r="J65" s="216">
        <v>0</v>
      </c>
      <c r="K65" s="219">
        <v>0</v>
      </c>
      <c r="L65" s="216">
        <v>0</v>
      </c>
      <c r="M65" s="216">
        <v>0</v>
      </c>
      <c r="N65" s="219">
        <v>0</v>
      </c>
      <c r="O65" s="219">
        <v>0</v>
      </c>
    </row>
    <row r="66" spans="1:15" ht="15.6" customHeight="1" x14ac:dyDescent="0.2">
      <c r="A66" s="422">
        <v>60</v>
      </c>
      <c r="B66" s="228" t="s">
        <v>63</v>
      </c>
      <c r="C66" s="1430">
        <v>0</v>
      </c>
      <c r="D66" s="230">
        <v>10013.000138563973</v>
      </c>
      <c r="E66" s="230">
        <v>0</v>
      </c>
      <c r="F66" s="230">
        <v>0</v>
      </c>
      <c r="G66" s="230">
        <v>0</v>
      </c>
      <c r="H66" s="234">
        <v>0</v>
      </c>
      <c r="I66" s="233">
        <v>0</v>
      </c>
      <c r="J66" s="230">
        <v>0</v>
      </c>
      <c r="K66" s="233">
        <v>0</v>
      </c>
      <c r="L66" s="236">
        <v>0</v>
      </c>
      <c r="M66" s="230">
        <v>0</v>
      </c>
      <c r="N66" s="237">
        <v>0</v>
      </c>
      <c r="O66" s="237">
        <v>0</v>
      </c>
    </row>
    <row r="67" spans="1:15" ht="15.6" customHeight="1" x14ac:dyDescent="0.2">
      <c r="A67" s="420">
        <v>61</v>
      </c>
      <c r="B67" s="197" t="s">
        <v>64</v>
      </c>
      <c r="C67" s="1428">
        <v>0</v>
      </c>
      <c r="D67" s="199">
        <v>9239.1309051169974</v>
      </c>
      <c r="E67" s="199">
        <v>0</v>
      </c>
      <c r="F67" s="199">
        <v>0</v>
      </c>
      <c r="G67" s="199">
        <v>0</v>
      </c>
      <c r="H67" s="203">
        <v>0</v>
      </c>
      <c r="I67" s="202">
        <v>0</v>
      </c>
      <c r="J67" s="199">
        <v>0</v>
      </c>
      <c r="K67" s="202">
        <v>0</v>
      </c>
      <c r="L67" s="199">
        <v>0</v>
      </c>
      <c r="M67" s="199">
        <v>0</v>
      </c>
      <c r="N67" s="202">
        <v>0</v>
      </c>
      <c r="O67" s="204">
        <v>0</v>
      </c>
    </row>
    <row r="68" spans="1:15" ht="15.6" customHeight="1" x14ac:dyDescent="0.2">
      <c r="A68" s="421">
        <v>62</v>
      </c>
      <c r="B68" s="214" t="s">
        <v>65</v>
      </c>
      <c r="C68" s="1429">
        <v>0</v>
      </c>
      <c r="D68" s="216">
        <v>9522.1415732172027</v>
      </c>
      <c r="E68" s="216">
        <v>0</v>
      </c>
      <c r="F68" s="216">
        <v>0</v>
      </c>
      <c r="G68" s="216">
        <v>0</v>
      </c>
      <c r="H68" s="220">
        <v>0</v>
      </c>
      <c r="I68" s="219">
        <v>0</v>
      </c>
      <c r="J68" s="216">
        <v>0</v>
      </c>
      <c r="K68" s="219">
        <v>0</v>
      </c>
      <c r="L68" s="216">
        <v>0</v>
      </c>
      <c r="M68" s="216">
        <v>0</v>
      </c>
      <c r="N68" s="219">
        <v>0</v>
      </c>
      <c r="O68" s="219">
        <v>0</v>
      </c>
    </row>
    <row r="69" spans="1:15" ht="15.6" customHeight="1" x14ac:dyDescent="0.2">
      <c r="A69" s="421">
        <v>63</v>
      </c>
      <c r="B69" s="214" t="s">
        <v>66</v>
      </c>
      <c r="C69" s="1429">
        <v>0</v>
      </c>
      <c r="D69" s="216">
        <v>9611.0750942484283</v>
      </c>
      <c r="E69" s="216">
        <v>0</v>
      </c>
      <c r="F69" s="216">
        <v>0</v>
      </c>
      <c r="G69" s="216">
        <v>0</v>
      </c>
      <c r="H69" s="220">
        <v>0</v>
      </c>
      <c r="I69" s="219">
        <v>0</v>
      </c>
      <c r="J69" s="216">
        <v>0</v>
      </c>
      <c r="K69" s="219">
        <v>0</v>
      </c>
      <c r="L69" s="216">
        <v>0</v>
      </c>
      <c r="M69" s="216">
        <v>0</v>
      </c>
      <c r="N69" s="219">
        <v>0</v>
      </c>
      <c r="O69" s="219">
        <v>0</v>
      </c>
    </row>
    <row r="70" spans="1:15" ht="15.6" customHeight="1" x14ac:dyDescent="0.2">
      <c r="A70" s="421">
        <v>64</v>
      </c>
      <c r="B70" s="214" t="s">
        <v>67</v>
      </c>
      <c r="C70" s="1429">
        <v>0</v>
      </c>
      <c r="D70" s="216">
        <v>10656.775300950369</v>
      </c>
      <c r="E70" s="216">
        <v>0</v>
      </c>
      <c r="F70" s="216">
        <v>0</v>
      </c>
      <c r="G70" s="216">
        <v>0</v>
      </c>
      <c r="H70" s="220">
        <v>0</v>
      </c>
      <c r="I70" s="219">
        <v>0</v>
      </c>
      <c r="J70" s="216">
        <v>0</v>
      </c>
      <c r="K70" s="219">
        <v>0</v>
      </c>
      <c r="L70" s="216">
        <v>0</v>
      </c>
      <c r="M70" s="216">
        <v>0</v>
      </c>
      <c r="N70" s="219">
        <v>0</v>
      </c>
      <c r="O70" s="219">
        <v>0</v>
      </c>
    </row>
    <row r="71" spans="1:15" ht="15.6" customHeight="1" x14ac:dyDescent="0.2">
      <c r="A71" s="422">
        <v>65</v>
      </c>
      <c r="B71" s="228" t="s">
        <v>68</v>
      </c>
      <c r="C71" s="1430">
        <v>0</v>
      </c>
      <c r="D71" s="230">
        <v>10032.619230474244</v>
      </c>
      <c r="E71" s="230">
        <v>0</v>
      </c>
      <c r="F71" s="230">
        <v>0</v>
      </c>
      <c r="G71" s="230">
        <v>0</v>
      </c>
      <c r="H71" s="234">
        <v>0</v>
      </c>
      <c r="I71" s="233">
        <v>0</v>
      </c>
      <c r="J71" s="230">
        <v>0</v>
      </c>
      <c r="K71" s="233">
        <v>0</v>
      </c>
      <c r="L71" s="236">
        <v>0</v>
      </c>
      <c r="M71" s="230">
        <v>0</v>
      </c>
      <c r="N71" s="237">
        <v>0</v>
      </c>
      <c r="O71" s="237">
        <v>0</v>
      </c>
    </row>
    <row r="72" spans="1:15" ht="15.6" customHeight="1" x14ac:dyDescent="0.2">
      <c r="A72" s="421">
        <v>66</v>
      </c>
      <c r="B72" s="214" t="s">
        <v>69</v>
      </c>
      <c r="C72" s="1431">
        <v>0</v>
      </c>
      <c r="D72" s="423">
        <v>11498.85928950159</v>
      </c>
      <c r="E72" s="423">
        <v>0</v>
      </c>
      <c r="F72" s="423">
        <v>0</v>
      </c>
      <c r="G72" s="423">
        <v>0</v>
      </c>
      <c r="H72" s="424">
        <v>0</v>
      </c>
      <c r="I72" s="425">
        <v>0</v>
      </c>
      <c r="J72" s="423">
        <v>0</v>
      </c>
      <c r="K72" s="425">
        <v>0</v>
      </c>
      <c r="L72" s="216">
        <v>0</v>
      </c>
      <c r="M72" s="423">
        <v>0</v>
      </c>
      <c r="N72" s="219">
        <v>0</v>
      </c>
      <c r="O72" s="219">
        <v>0</v>
      </c>
    </row>
    <row r="73" spans="1:15" ht="15.6" customHeight="1" x14ac:dyDescent="0.2">
      <c r="A73" s="421">
        <v>67</v>
      </c>
      <c r="B73" s="214" t="s">
        <v>3</v>
      </c>
      <c r="C73" s="1431">
        <v>0</v>
      </c>
      <c r="D73" s="423">
        <v>9460.3382591696136</v>
      </c>
      <c r="E73" s="423">
        <v>0</v>
      </c>
      <c r="F73" s="423">
        <v>0</v>
      </c>
      <c r="G73" s="423">
        <v>0</v>
      </c>
      <c r="H73" s="424">
        <v>0</v>
      </c>
      <c r="I73" s="425">
        <v>0</v>
      </c>
      <c r="J73" s="423">
        <v>0</v>
      </c>
      <c r="K73" s="425">
        <v>0</v>
      </c>
      <c r="L73" s="216">
        <v>0</v>
      </c>
      <c r="M73" s="423">
        <v>0</v>
      </c>
      <c r="N73" s="219">
        <v>0</v>
      </c>
      <c r="O73" s="219">
        <v>0</v>
      </c>
    </row>
    <row r="74" spans="1:15" ht="15.6" customHeight="1" x14ac:dyDescent="0.2">
      <c r="A74" s="421">
        <v>68</v>
      </c>
      <c r="B74" s="214" t="s">
        <v>2</v>
      </c>
      <c r="C74" s="1431">
        <v>0</v>
      </c>
      <c r="D74" s="423">
        <v>10683.750168502916</v>
      </c>
      <c r="E74" s="423">
        <v>0</v>
      </c>
      <c r="F74" s="423">
        <v>0</v>
      </c>
      <c r="G74" s="423">
        <v>0</v>
      </c>
      <c r="H74" s="424">
        <v>0</v>
      </c>
      <c r="I74" s="425">
        <v>0</v>
      </c>
      <c r="J74" s="423">
        <v>0</v>
      </c>
      <c r="K74" s="425">
        <v>0</v>
      </c>
      <c r="L74" s="216">
        <v>0</v>
      </c>
      <c r="M74" s="423">
        <v>0</v>
      </c>
      <c r="N74" s="219">
        <v>0</v>
      </c>
      <c r="O74" s="219">
        <v>0</v>
      </c>
    </row>
    <row r="75" spans="1:15" ht="15.6" customHeight="1" x14ac:dyDescent="0.2">
      <c r="A75" s="426">
        <v>69</v>
      </c>
      <c r="B75" s="427" t="s">
        <v>91</v>
      </c>
      <c r="C75" s="1432">
        <v>0</v>
      </c>
      <c r="D75" s="428">
        <v>9769.6102941176468</v>
      </c>
      <c r="E75" s="428">
        <v>0</v>
      </c>
      <c r="F75" s="428">
        <v>0</v>
      </c>
      <c r="G75" s="428">
        <v>0</v>
      </c>
      <c r="H75" s="429">
        <v>0</v>
      </c>
      <c r="I75" s="430">
        <v>0</v>
      </c>
      <c r="J75" s="428">
        <v>0</v>
      </c>
      <c r="K75" s="430">
        <v>0</v>
      </c>
      <c r="L75" s="431">
        <v>0</v>
      </c>
      <c r="M75" s="428">
        <v>0</v>
      </c>
      <c r="N75" s="432">
        <v>0</v>
      </c>
      <c r="O75" s="432">
        <v>0</v>
      </c>
    </row>
    <row r="76" spans="1:15" s="101" customFormat="1" ht="15.6" customHeight="1" thickBot="1" x14ac:dyDescent="0.25">
      <c r="A76" s="1728" t="s">
        <v>429</v>
      </c>
      <c r="B76" s="1729"/>
      <c r="C76" s="1252">
        <v>237</v>
      </c>
      <c r="D76" s="1427"/>
      <c r="E76" s="439">
        <v>2206618</v>
      </c>
      <c r="F76" s="433">
        <v>15064</v>
      </c>
      <c r="G76" s="433">
        <v>-50924</v>
      </c>
      <c r="H76" s="434">
        <v>-35860</v>
      </c>
      <c r="I76" s="1576">
        <v>2170758</v>
      </c>
      <c r="J76" s="439">
        <v>0</v>
      </c>
      <c r="K76" s="435">
        <v>2170758</v>
      </c>
      <c r="L76" s="439">
        <v>1995845</v>
      </c>
      <c r="M76" s="439">
        <v>174913</v>
      </c>
      <c r="N76" s="435">
        <v>174913</v>
      </c>
      <c r="O76" s="435">
        <v>2170758</v>
      </c>
    </row>
    <row r="77" spans="1:15" s="150" customFormat="1" ht="15.6" customHeight="1" thickTop="1" x14ac:dyDescent="0.2">
      <c r="A77" s="1738" t="s">
        <v>398</v>
      </c>
      <c r="B77" s="2000"/>
      <c r="C77" s="1003"/>
      <c r="D77" s="810"/>
      <c r="E77" s="436"/>
      <c r="F77" s="436"/>
      <c r="G77" s="436"/>
      <c r="H77" s="436"/>
      <c r="I77" s="436"/>
      <c r="J77" s="436"/>
      <c r="K77" s="811"/>
      <c r="L77" s="811"/>
      <c r="M77" s="810"/>
      <c r="N77" s="811"/>
      <c r="O77" s="811"/>
    </row>
    <row r="78" spans="1:15" s="150" customFormat="1" ht="15.6" customHeight="1" x14ac:dyDescent="0.2">
      <c r="A78" s="1740" t="s">
        <v>1301</v>
      </c>
      <c r="B78" s="1741"/>
      <c r="C78" s="1003"/>
      <c r="D78" s="810"/>
      <c r="E78" s="436"/>
      <c r="F78" s="436"/>
      <c r="G78" s="436"/>
      <c r="H78" s="436"/>
      <c r="I78" s="436"/>
      <c r="J78" s="436"/>
      <c r="K78" s="222">
        <v>0</v>
      </c>
      <c r="L78" s="811">
        <v>0</v>
      </c>
      <c r="M78" s="810">
        <v>0</v>
      </c>
      <c r="N78" s="222">
        <v>0</v>
      </c>
      <c r="O78" s="222">
        <v>0</v>
      </c>
    </row>
    <row r="79" spans="1:15" s="150" customFormat="1" ht="15.6" customHeight="1" x14ac:dyDescent="0.2">
      <c r="A79" s="1742" t="s">
        <v>1302</v>
      </c>
      <c r="B79" s="1743"/>
      <c r="C79" s="1254"/>
      <c r="D79" s="810"/>
      <c r="E79" s="1577"/>
      <c r="F79" s="437"/>
      <c r="G79" s="437"/>
      <c r="H79" s="437"/>
      <c r="I79" s="437"/>
      <c r="J79" s="437"/>
      <c r="K79" s="811"/>
      <c r="L79" s="811"/>
      <c r="M79" s="810"/>
      <c r="N79" s="811"/>
      <c r="O79" s="222">
        <v>0</v>
      </c>
    </row>
    <row r="80" spans="1:15" s="150" customFormat="1" ht="15.6" customHeight="1" x14ac:dyDescent="0.2">
      <c r="A80" s="1744" t="s">
        <v>1028</v>
      </c>
      <c r="B80" s="1745"/>
      <c r="C80" s="1254"/>
      <c r="D80" s="810"/>
      <c r="E80" s="1577"/>
      <c r="F80" s="437"/>
      <c r="G80" s="437"/>
      <c r="H80" s="437"/>
      <c r="I80" s="437"/>
      <c r="J80" s="437"/>
      <c r="K80" s="811"/>
      <c r="L80" s="811"/>
      <c r="M80" s="810"/>
      <c r="N80" s="811"/>
      <c r="O80" s="222">
        <v>10000</v>
      </c>
    </row>
    <row r="81" spans="1:15" s="150" customFormat="1" ht="15.6" customHeight="1" x14ac:dyDescent="0.2">
      <c r="A81" s="1744" t="s">
        <v>410</v>
      </c>
      <c r="B81" s="1745"/>
      <c r="C81" s="1254"/>
      <c r="D81" s="810"/>
      <c r="E81" s="1577"/>
      <c r="F81" s="437"/>
      <c r="G81" s="437"/>
      <c r="H81" s="437"/>
      <c r="I81" s="437"/>
      <c r="J81" s="437"/>
      <c r="K81" s="811"/>
      <c r="L81" s="811"/>
      <c r="M81" s="810"/>
      <c r="N81" s="811"/>
      <c r="O81" s="222">
        <v>0</v>
      </c>
    </row>
    <row r="82" spans="1:15" s="150" customFormat="1" ht="15.6" customHeight="1" x14ac:dyDescent="0.2">
      <c r="A82" s="1734" t="s">
        <v>265</v>
      </c>
      <c r="B82" s="1735"/>
      <c r="C82" s="1255"/>
      <c r="D82" s="814"/>
      <c r="E82" s="1578"/>
      <c r="F82" s="438"/>
      <c r="G82" s="438"/>
      <c r="H82" s="438"/>
      <c r="I82" s="438"/>
      <c r="J82" s="438"/>
      <c r="K82" s="1456">
        <v>8700</v>
      </c>
      <c r="L82" s="1454">
        <v>12818</v>
      </c>
      <c r="M82" s="1455">
        <v>-4118</v>
      </c>
      <c r="N82" s="1456">
        <v>-4118</v>
      </c>
      <c r="O82" s="1456">
        <v>8700</v>
      </c>
    </row>
    <row r="83" spans="1:15" s="150" customFormat="1" ht="15.6" customHeight="1" x14ac:dyDescent="0.2">
      <c r="A83" s="1744" t="s">
        <v>1189</v>
      </c>
      <c r="B83" s="1745"/>
      <c r="C83" s="811"/>
      <c r="D83" s="811"/>
      <c r="E83" s="811"/>
      <c r="F83" s="811"/>
      <c r="G83" s="811"/>
      <c r="H83" s="811"/>
      <c r="I83" s="811"/>
      <c r="J83" s="811"/>
      <c r="K83" s="222">
        <v>92546</v>
      </c>
      <c r="L83" s="811">
        <v>84143</v>
      </c>
      <c r="M83" s="810">
        <v>8403</v>
      </c>
      <c r="N83" s="222">
        <v>8403</v>
      </c>
      <c r="O83" s="222">
        <v>92546</v>
      </c>
    </row>
    <row r="84" spans="1:15" s="150" customFormat="1" ht="15.6" customHeight="1" x14ac:dyDescent="0.2">
      <c r="A84" s="1744" t="s">
        <v>1190</v>
      </c>
      <c r="B84" s="1745"/>
      <c r="C84" s="811"/>
      <c r="D84" s="811"/>
      <c r="E84" s="811"/>
      <c r="F84" s="811"/>
      <c r="G84" s="811"/>
      <c r="H84" s="811"/>
      <c r="I84" s="811"/>
      <c r="J84" s="811"/>
      <c r="K84" s="222">
        <v>74036</v>
      </c>
      <c r="L84" s="811">
        <v>67313</v>
      </c>
      <c r="M84" s="810">
        <v>6723</v>
      </c>
      <c r="N84" s="222">
        <v>6723</v>
      </c>
      <c r="O84" s="222">
        <v>74036</v>
      </c>
    </row>
    <row r="85" spans="1:15" s="101" customFormat="1" ht="15.6" customHeight="1" thickBot="1" x14ac:dyDescent="0.25">
      <c r="A85" s="1728" t="s">
        <v>430</v>
      </c>
      <c r="B85" s="1999"/>
      <c r="C85" s="1252">
        <v>237</v>
      </c>
      <c r="D85" s="1427"/>
      <c r="E85" s="439">
        <v>2206618</v>
      </c>
      <c r="F85" s="433">
        <v>15064</v>
      </c>
      <c r="G85" s="433">
        <v>-50924</v>
      </c>
      <c r="H85" s="434">
        <v>-35860</v>
      </c>
      <c r="I85" s="1576">
        <v>2170758</v>
      </c>
      <c r="J85" s="439">
        <v>0</v>
      </c>
      <c r="K85" s="435">
        <v>2346040</v>
      </c>
      <c r="L85" s="439">
        <v>2160119</v>
      </c>
      <c r="M85" s="439">
        <v>185921</v>
      </c>
      <c r="N85" s="435">
        <v>185921</v>
      </c>
      <c r="O85" s="435">
        <v>2356040</v>
      </c>
    </row>
    <row r="86" spans="1:15" ht="13.5" thickTop="1" x14ac:dyDescent="0.2"/>
    <row r="87" spans="1:15" x14ac:dyDescent="0.2">
      <c r="N87" s="31">
        <v>1</v>
      </c>
    </row>
    <row r="88" spans="1:15" x14ac:dyDescent="0.2"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</row>
    <row r="92" spans="1:15" x14ac:dyDescent="0.2">
      <c r="B92" s="867"/>
    </row>
    <row r="93" spans="1:15" x14ac:dyDescent="0.2">
      <c r="B93" s="867"/>
    </row>
    <row r="94" spans="1:15" x14ac:dyDescent="0.2">
      <c r="B94" s="101"/>
    </row>
    <row r="95" spans="1:15" x14ac:dyDescent="0.2">
      <c r="B95" s="865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4">
    <mergeCell ref="I1:O1"/>
    <mergeCell ref="A85:B85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3:B83"/>
    <mergeCell ref="A84:B84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&amp;L&amp;"Arial,Bold"&amp;20&amp;K000000FY2021-22 Budget Letter
June 2022&amp;R&amp;"Arial,Bold"&amp;12&amp;KFF0000
</oddHeader>
    <oddFooter>&amp;R&amp;9&amp;P</oddFooter>
  </headerFooter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95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7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2001" t="s">
        <v>530</v>
      </c>
      <c r="B1" s="2001"/>
      <c r="C1" s="1996" t="s">
        <v>350</v>
      </c>
      <c r="D1" s="1997"/>
      <c r="E1" s="1997"/>
      <c r="F1" s="1997"/>
      <c r="G1" s="1997"/>
      <c r="H1" s="1998"/>
      <c r="I1" s="1996" t="s">
        <v>350</v>
      </c>
      <c r="J1" s="1997"/>
      <c r="K1" s="1997"/>
      <c r="L1" s="1997"/>
      <c r="M1" s="1997"/>
      <c r="N1" s="1997"/>
      <c r="O1" s="1998"/>
    </row>
    <row r="2" spans="1:15" s="440" customFormat="1" ht="17.45" customHeight="1" x14ac:dyDescent="0.2">
      <c r="A2" s="2001"/>
      <c r="B2" s="2001"/>
      <c r="C2" s="96"/>
      <c r="D2" s="97"/>
      <c r="E2" s="97"/>
      <c r="F2" s="2002" t="s">
        <v>242</v>
      </c>
      <c r="G2" s="2003"/>
      <c r="H2" s="2004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2001"/>
      <c r="B3" s="2001"/>
      <c r="C3" s="256" t="s">
        <v>1211</v>
      </c>
      <c r="D3" s="255" t="s">
        <v>531</v>
      </c>
      <c r="E3" s="255" t="s">
        <v>532</v>
      </c>
      <c r="F3" s="94" t="s">
        <v>1197</v>
      </c>
      <c r="G3" s="94" t="s">
        <v>1198</v>
      </c>
      <c r="H3" s="94" t="s">
        <v>243</v>
      </c>
      <c r="I3" s="255" t="s">
        <v>533</v>
      </c>
      <c r="J3" s="1531" t="s">
        <v>1299</v>
      </c>
      <c r="K3" s="95" t="s">
        <v>861</v>
      </c>
      <c r="L3" s="1657" t="s">
        <v>1113</v>
      </c>
      <c r="M3" s="95" t="s">
        <v>283</v>
      </c>
      <c r="N3" s="95" t="s">
        <v>1114</v>
      </c>
      <c r="O3" s="95" t="s">
        <v>862</v>
      </c>
    </row>
    <row r="4" spans="1:15" ht="14.25" customHeight="1" x14ac:dyDescent="0.2">
      <c r="A4" s="441"/>
      <c r="B4" s="442"/>
      <c r="C4" s="443">
        <v>1</v>
      </c>
      <c r="D4" s="443">
        <v>2</v>
      </c>
      <c r="E4" s="443">
        <v>3</v>
      </c>
      <c r="F4" s="443">
        <v>4</v>
      </c>
      <c r="G4" s="443">
        <v>5</v>
      </c>
      <c r="H4" s="443">
        <v>6</v>
      </c>
      <c r="I4" s="443">
        <v>7</v>
      </c>
      <c r="J4" s="443">
        <v>8</v>
      </c>
      <c r="K4" s="443">
        <v>9</v>
      </c>
      <c r="L4" s="443">
        <v>10</v>
      </c>
      <c r="M4" s="443">
        <v>11</v>
      </c>
      <c r="N4" s="443">
        <v>12</v>
      </c>
      <c r="O4" s="443">
        <v>13</v>
      </c>
    </row>
    <row r="5" spans="1:15" s="488" customFormat="1" ht="11.25" hidden="1" x14ac:dyDescent="0.2">
      <c r="A5" s="771"/>
      <c r="B5" s="771"/>
      <c r="C5" s="642" t="s">
        <v>594</v>
      </c>
      <c r="D5" s="642" t="s">
        <v>594</v>
      </c>
      <c r="E5" s="642" t="s">
        <v>595</v>
      </c>
      <c r="F5" s="642" t="s">
        <v>745</v>
      </c>
      <c r="G5" s="642" t="s">
        <v>745</v>
      </c>
      <c r="H5" s="642" t="s">
        <v>595</v>
      </c>
      <c r="I5" s="642" t="s">
        <v>595</v>
      </c>
      <c r="J5" s="642" t="s">
        <v>746</v>
      </c>
      <c r="K5" s="642" t="s">
        <v>761</v>
      </c>
      <c r="L5" s="642" t="s">
        <v>770</v>
      </c>
      <c r="M5" s="642" t="s">
        <v>595</v>
      </c>
      <c r="N5" s="642" t="s">
        <v>595</v>
      </c>
      <c r="O5" s="642" t="s">
        <v>762</v>
      </c>
    </row>
    <row r="6" spans="1:15" s="488" customFormat="1" ht="22.5" customHeight="1" x14ac:dyDescent="0.2">
      <c r="A6" s="770"/>
      <c r="B6" s="770"/>
      <c r="C6" s="639" t="s">
        <v>1561</v>
      </c>
      <c r="D6" s="639" t="s">
        <v>1569</v>
      </c>
      <c r="E6" s="639" t="s">
        <v>742</v>
      </c>
      <c r="F6" s="639" t="s">
        <v>836</v>
      </c>
      <c r="G6" s="639" t="s">
        <v>837</v>
      </c>
      <c r="H6" s="639" t="s">
        <v>743</v>
      </c>
      <c r="I6" s="639" t="s">
        <v>1570</v>
      </c>
      <c r="J6" s="642" t="s">
        <v>746</v>
      </c>
      <c r="K6" s="639" t="s">
        <v>1571</v>
      </c>
      <c r="L6" s="639" t="s">
        <v>1572</v>
      </c>
      <c r="M6" s="639" t="s">
        <v>1573</v>
      </c>
      <c r="N6" s="639" t="s">
        <v>1574</v>
      </c>
      <c r="O6" s="639" t="s">
        <v>1575</v>
      </c>
    </row>
    <row r="7" spans="1:15" ht="15.6" customHeight="1" x14ac:dyDescent="0.2">
      <c r="A7" s="420">
        <v>1</v>
      </c>
      <c r="B7" s="197" t="s">
        <v>5</v>
      </c>
      <c r="C7" s="1428">
        <v>3</v>
      </c>
      <c r="D7" s="199">
        <v>8622.6964429385825</v>
      </c>
      <c r="E7" s="199">
        <v>25868</v>
      </c>
      <c r="F7" s="199">
        <v>-17245</v>
      </c>
      <c r="G7" s="199">
        <v>0</v>
      </c>
      <c r="H7" s="203">
        <v>-17245</v>
      </c>
      <c r="I7" s="202">
        <v>8623</v>
      </c>
      <c r="J7" s="199">
        <v>0</v>
      </c>
      <c r="K7" s="202">
        <v>8623</v>
      </c>
      <c r="L7" s="199">
        <v>10780</v>
      </c>
      <c r="M7" s="199">
        <v>-2157</v>
      </c>
      <c r="N7" s="202">
        <v>-2157</v>
      </c>
      <c r="O7" s="204">
        <v>8623</v>
      </c>
    </row>
    <row r="8" spans="1:15" ht="15.6" customHeight="1" x14ac:dyDescent="0.2">
      <c r="A8" s="421">
        <v>2</v>
      </c>
      <c r="B8" s="214" t="s">
        <v>6</v>
      </c>
      <c r="C8" s="1429">
        <v>2</v>
      </c>
      <c r="D8" s="216">
        <v>10428.450576725025</v>
      </c>
      <c r="E8" s="216">
        <v>20857</v>
      </c>
      <c r="F8" s="216">
        <v>-20857</v>
      </c>
      <c r="G8" s="216">
        <v>0</v>
      </c>
      <c r="H8" s="220">
        <v>-20857</v>
      </c>
      <c r="I8" s="219">
        <v>0</v>
      </c>
      <c r="J8" s="216">
        <v>0</v>
      </c>
      <c r="K8" s="219">
        <v>0</v>
      </c>
      <c r="L8" s="216">
        <v>3476</v>
      </c>
      <c r="M8" s="216">
        <v>-3476</v>
      </c>
      <c r="N8" s="219">
        <v>-3476</v>
      </c>
      <c r="O8" s="219">
        <v>0</v>
      </c>
    </row>
    <row r="9" spans="1:15" ht="15.6" customHeight="1" x14ac:dyDescent="0.2">
      <c r="A9" s="421">
        <v>3</v>
      </c>
      <c r="B9" s="214" t="s">
        <v>7</v>
      </c>
      <c r="C9" s="1429">
        <v>8</v>
      </c>
      <c r="D9" s="216">
        <v>8524.0766371065911</v>
      </c>
      <c r="E9" s="216">
        <v>68193</v>
      </c>
      <c r="F9" s="216">
        <v>-17048</v>
      </c>
      <c r="G9" s="216">
        <v>0</v>
      </c>
      <c r="H9" s="220">
        <v>-17048</v>
      </c>
      <c r="I9" s="219">
        <v>51145</v>
      </c>
      <c r="J9" s="216">
        <v>0</v>
      </c>
      <c r="K9" s="219">
        <v>51145</v>
      </c>
      <c r="L9" s="216">
        <v>49724</v>
      </c>
      <c r="M9" s="216">
        <v>1421</v>
      </c>
      <c r="N9" s="219">
        <v>1421</v>
      </c>
      <c r="O9" s="219">
        <v>51145</v>
      </c>
    </row>
    <row r="10" spans="1:15" ht="15.6" customHeight="1" x14ac:dyDescent="0.2">
      <c r="A10" s="421">
        <v>4</v>
      </c>
      <c r="B10" s="214" t="s">
        <v>8</v>
      </c>
      <c r="C10" s="1429">
        <v>1</v>
      </c>
      <c r="D10" s="216">
        <v>10320.058942924688</v>
      </c>
      <c r="E10" s="216">
        <v>10320</v>
      </c>
      <c r="F10" s="216">
        <v>0</v>
      </c>
      <c r="G10" s="216">
        <v>0</v>
      </c>
      <c r="H10" s="220">
        <v>0</v>
      </c>
      <c r="I10" s="219">
        <v>10320</v>
      </c>
      <c r="J10" s="216">
        <v>0</v>
      </c>
      <c r="K10" s="219">
        <v>10320</v>
      </c>
      <c r="L10" s="216">
        <v>9460</v>
      </c>
      <c r="M10" s="216">
        <v>860</v>
      </c>
      <c r="N10" s="219">
        <v>860</v>
      </c>
      <c r="O10" s="219">
        <v>10320</v>
      </c>
    </row>
    <row r="11" spans="1:15" ht="15.6" customHeight="1" x14ac:dyDescent="0.2">
      <c r="A11" s="422">
        <v>5</v>
      </c>
      <c r="B11" s="228" t="s">
        <v>9</v>
      </c>
      <c r="C11" s="1430">
        <v>1</v>
      </c>
      <c r="D11" s="230">
        <v>8634.273484587402</v>
      </c>
      <c r="E11" s="230">
        <v>8634</v>
      </c>
      <c r="F11" s="230">
        <v>8634</v>
      </c>
      <c r="G11" s="230">
        <v>0</v>
      </c>
      <c r="H11" s="234">
        <v>8634</v>
      </c>
      <c r="I11" s="233">
        <v>17268</v>
      </c>
      <c r="J11" s="230">
        <v>0</v>
      </c>
      <c r="K11" s="233">
        <v>17268</v>
      </c>
      <c r="L11" s="236">
        <v>14391</v>
      </c>
      <c r="M11" s="230">
        <v>2877</v>
      </c>
      <c r="N11" s="237">
        <v>2877</v>
      </c>
      <c r="O11" s="233">
        <v>17268</v>
      </c>
    </row>
    <row r="12" spans="1:15" ht="15.6" customHeight="1" x14ac:dyDescent="0.2">
      <c r="A12" s="420">
        <v>6</v>
      </c>
      <c r="B12" s="197" t="s">
        <v>10</v>
      </c>
      <c r="C12" s="1428">
        <v>3</v>
      </c>
      <c r="D12" s="199">
        <v>9752.1017584369438</v>
      </c>
      <c r="E12" s="199">
        <v>29256</v>
      </c>
      <c r="F12" s="199">
        <v>-19504</v>
      </c>
      <c r="G12" s="199">
        <v>0</v>
      </c>
      <c r="H12" s="203">
        <v>-19504</v>
      </c>
      <c r="I12" s="202">
        <v>9752</v>
      </c>
      <c r="J12" s="199">
        <v>0</v>
      </c>
      <c r="K12" s="202">
        <v>9752</v>
      </c>
      <c r="L12" s="199">
        <v>12190</v>
      </c>
      <c r="M12" s="199">
        <v>-2438</v>
      </c>
      <c r="N12" s="202">
        <v>-2438</v>
      </c>
      <c r="O12" s="204">
        <v>9752</v>
      </c>
    </row>
    <row r="13" spans="1:15" ht="15.6" customHeight="1" x14ac:dyDescent="0.2">
      <c r="A13" s="421">
        <v>7</v>
      </c>
      <c r="B13" s="214" t="s">
        <v>11</v>
      </c>
      <c r="C13" s="1429">
        <v>1</v>
      </c>
      <c r="D13" s="216">
        <v>9579.2945121951216</v>
      </c>
      <c r="E13" s="216">
        <v>9579</v>
      </c>
      <c r="F13" s="216">
        <v>-9579</v>
      </c>
      <c r="G13" s="216">
        <v>0</v>
      </c>
      <c r="H13" s="220">
        <v>-9579</v>
      </c>
      <c r="I13" s="219">
        <v>0</v>
      </c>
      <c r="J13" s="216">
        <v>0</v>
      </c>
      <c r="K13" s="219">
        <v>0</v>
      </c>
      <c r="L13" s="216">
        <v>1596</v>
      </c>
      <c r="M13" s="216">
        <v>-1596</v>
      </c>
      <c r="N13" s="219">
        <v>-1596</v>
      </c>
      <c r="O13" s="219">
        <v>0</v>
      </c>
    </row>
    <row r="14" spans="1:15" ht="15.6" customHeight="1" x14ac:dyDescent="0.2">
      <c r="A14" s="421">
        <v>8</v>
      </c>
      <c r="B14" s="214" t="s">
        <v>12</v>
      </c>
      <c r="C14" s="1429">
        <v>11</v>
      </c>
      <c r="D14" s="216">
        <v>9343.8343880326393</v>
      </c>
      <c r="E14" s="216">
        <v>102782</v>
      </c>
      <c r="F14" s="216">
        <v>28032</v>
      </c>
      <c r="G14" s="216">
        <v>-4672</v>
      </c>
      <c r="H14" s="220">
        <v>23360</v>
      </c>
      <c r="I14" s="219">
        <v>126142</v>
      </c>
      <c r="J14" s="216">
        <v>0</v>
      </c>
      <c r="K14" s="219">
        <v>126142</v>
      </c>
      <c r="L14" s="216">
        <v>111738</v>
      </c>
      <c r="M14" s="216">
        <v>14404</v>
      </c>
      <c r="N14" s="219">
        <v>14404</v>
      </c>
      <c r="O14" s="219">
        <v>126142</v>
      </c>
    </row>
    <row r="15" spans="1:15" ht="15.6" customHeight="1" x14ac:dyDescent="0.2">
      <c r="A15" s="421">
        <v>9</v>
      </c>
      <c r="B15" s="214" t="s">
        <v>13</v>
      </c>
      <c r="C15" s="1429">
        <v>5</v>
      </c>
      <c r="D15" s="216">
        <v>9224.1189218498184</v>
      </c>
      <c r="E15" s="216">
        <v>46121</v>
      </c>
      <c r="F15" s="216">
        <v>9224</v>
      </c>
      <c r="G15" s="216">
        <v>-4612</v>
      </c>
      <c r="H15" s="220">
        <v>4612</v>
      </c>
      <c r="I15" s="219">
        <v>50733</v>
      </c>
      <c r="J15" s="216">
        <v>0</v>
      </c>
      <c r="K15" s="219">
        <v>50733</v>
      </c>
      <c r="L15" s="216">
        <v>45735</v>
      </c>
      <c r="M15" s="216">
        <v>4998</v>
      </c>
      <c r="N15" s="219">
        <v>4998</v>
      </c>
      <c r="O15" s="219">
        <v>50733</v>
      </c>
    </row>
    <row r="16" spans="1:15" ht="15.6" customHeight="1" x14ac:dyDescent="0.2">
      <c r="A16" s="422">
        <v>10</v>
      </c>
      <c r="B16" s="228" t="s">
        <v>14</v>
      </c>
      <c r="C16" s="1430">
        <v>35</v>
      </c>
      <c r="D16" s="230">
        <v>8995.4376133402802</v>
      </c>
      <c r="E16" s="230">
        <v>314840</v>
      </c>
      <c r="F16" s="230">
        <v>-80959</v>
      </c>
      <c r="G16" s="230">
        <v>-4498</v>
      </c>
      <c r="H16" s="234">
        <v>-85457</v>
      </c>
      <c r="I16" s="233">
        <v>229383</v>
      </c>
      <c r="J16" s="230">
        <v>0</v>
      </c>
      <c r="K16" s="233">
        <v>229383</v>
      </c>
      <c r="L16" s="236">
        <v>224512</v>
      </c>
      <c r="M16" s="230">
        <v>4871</v>
      </c>
      <c r="N16" s="237">
        <v>4871</v>
      </c>
      <c r="O16" s="233">
        <v>229383</v>
      </c>
    </row>
    <row r="17" spans="1:15" ht="15.6" customHeight="1" x14ac:dyDescent="0.2">
      <c r="A17" s="420">
        <v>11</v>
      </c>
      <c r="B17" s="197" t="s">
        <v>15</v>
      </c>
      <c r="C17" s="1428">
        <v>2</v>
      </c>
      <c r="D17" s="199">
        <v>11326.541657754011</v>
      </c>
      <c r="E17" s="199">
        <v>22653</v>
      </c>
      <c r="F17" s="199">
        <v>0</v>
      </c>
      <c r="G17" s="199">
        <v>0</v>
      </c>
      <c r="H17" s="203">
        <v>0</v>
      </c>
      <c r="I17" s="202">
        <v>22653</v>
      </c>
      <c r="J17" s="199">
        <v>0</v>
      </c>
      <c r="K17" s="202">
        <v>22653</v>
      </c>
      <c r="L17" s="199">
        <v>20765</v>
      </c>
      <c r="M17" s="199">
        <v>1888</v>
      </c>
      <c r="N17" s="202">
        <v>1888</v>
      </c>
      <c r="O17" s="204">
        <v>22653</v>
      </c>
    </row>
    <row r="18" spans="1:15" ht="15.6" customHeight="1" x14ac:dyDescent="0.2">
      <c r="A18" s="421">
        <v>12</v>
      </c>
      <c r="B18" s="214" t="s">
        <v>16</v>
      </c>
      <c r="C18" s="1429">
        <v>0</v>
      </c>
      <c r="D18" s="216">
        <v>10349.101671087534</v>
      </c>
      <c r="E18" s="216">
        <v>0</v>
      </c>
      <c r="F18" s="216">
        <v>0</v>
      </c>
      <c r="G18" s="216">
        <v>0</v>
      </c>
      <c r="H18" s="220">
        <v>0</v>
      </c>
      <c r="I18" s="219">
        <v>0</v>
      </c>
      <c r="J18" s="216">
        <v>0</v>
      </c>
      <c r="K18" s="219">
        <v>0</v>
      </c>
      <c r="L18" s="216">
        <v>0</v>
      </c>
      <c r="M18" s="216">
        <v>0</v>
      </c>
      <c r="N18" s="219">
        <v>0</v>
      </c>
      <c r="O18" s="219">
        <v>0</v>
      </c>
    </row>
    <row r="19" spans="1:15" ht="15.6" customHeight="1" x14ac:dyDescent="0.2">
      <c r="A19" s="421">
        <v>13</v>
      </c>
      <c r="B19" s="214" t="s">
        <v>17</v>
      </c>
      <c r="C19" s="1429">
        <v>0</v>
      </c>
      <c r="D19" s="216">
        <v>10789.676720475787</v>
      </c>
      <c r="E19" s="216">
        <v>0</v>
      </c>
      <c r="F19" s="216">
        <v>0</v>
      </c>
      <c r="G19" s="216">
        <v>0</v>
      </c>
      <c r="H19" s="220">
        <v>0</v>
      </c>
      <c r="I19" s="219">
        <v>0</v>
      </c>
      <c r="J19" s="216">
        <v>0</v>
      </c>
      <c r="K19" s="219">
        <v>0</v>
      </c>
      <c r="L19" s="216">
        <v>0</v>
      </c>
      <c r="M19" s="216">
        <v>0</v>
      </c>
      <c r="N19" s="219">
        <v>0</v>
      </c>
      <c r="O19" s="219">
        <v>0</v>
      </c>
    </row>
    <row r="20" spans="1:15" ht="15.6" customHeight="1" x14ac:dyDescent="0.2">
      <c r="A20" s="421">
        <v>14</v>
      </c>
      <c r="B20" s="214" t="s">
        <v>18</v>
      </c>
      <c r="C20" s="1429">
        <v>0</v>
      </c>
      <c r="D20" s="216">
        <v>11827.515594405595</v>
      </c>
      <c r="E20" s="216">
        <v>0</v>
      </c>
      <c r="F20" s="216">
        <v>11828</v>
      </c>
      <c r="G20" s="216">
        <v>0</v>
      </c>
      <c r="H20" s="220">
        <v>11828</v>
      </c>
      <c r="I20" s="219">
        <v>11828</v>
      </c>
      <c r="J20" s="216">
        <v>0</v>
      </c>
      <c r="K20" s="219">
        <v>11828</v>
      </c>
      <c r="L20" s="216">
        <v>8871</v>
      </c>
      <c r="M20" s="216">
        <v>2957</v>
      </c>
      <c r="N20" s="219">
        <v>2957</v>
      </c>
      <c r="O20" s="219">
        <v>11828</v>
      </c>
    </row>
    <row r="21" spans="1:15" ht="15.6" customHeight="1" x14ac:dyDescent="0.2">
      <c r="A21" s="422">
        <v>15</v>
      </c>
      <c r="B21" s="228" t="s">
        <v>19</v>
      </c>
      <c r="C21" s="1430">
        <v>2</v>
      </c>
      <c r="D21" s="230">
        <v>10278.433874709975</v>
      </c>
      <c r="E21" s="230">
        <v>20557</v>
      </c>
      <c r="F21" s="230">
        <v>-20557</v>
      </c>
      <c r="G21" s="230">
        <v>0</v>
      </c>
      <c r="H21" s="234">
        <v>-20557</v>
      </c>
      <c r="I21" s="233">
        <v>0</v>
      </c>
      <c r="J21" s="230">
        <v>0</v>
      </c>
      <c r="K21" s="233">
        <v>0</v>
      </c>
      <c r="L21" s="236">
        <v>3426</v>
      </c>
      <c r="M21" s="230">
        <v>-3426</v>
      </c>
      <c r="N21" s="237">
        <v>-3426</v>
      </c>
      <c r="O21" s="233">
        <v>0</v>
      </c>
    </row>
    <row r="22" spans="1:15" ht="15.6" customHeight="1" x14ac:dyDescent="0.2">
      <c r="A22" s="420">
        <v>16</v>
      </c>
      <c r="B22" s="197" t="s">
        <v>20</v>
      </c>
      <c r="C22" s="1428">
        <v>1</v>
      </c>
      <c r="D22" s="199">
        <v>8575.9597860962567</v>
      </c>
      <c r="E22" s="199">
        <v>8576</v>
      </c>
      <c r="F22" s="199">
        <v>-8576</v>
      </c>
      <c r="G22" s="199">
        <v>0</v>
      </c>
      <c r="H22" s="203">
        <v>-8576</v>
      </c>
      <c r="I22" s="202">
        <v>0</v>
      </c>
      <c r="J22" s="199">
        <v>0</v>
      </c>
      <c r="K22" s="202">
        <v>0</v>
      </c>
      <c r="L22" s="199">
        <v>1430</v>
      </c>
      <c r="M22" s="199">
        <v>-1430</v>
      </c>
      <c r="N22" s="202">
        <v>-1430</v>
      </c>
      <c r="O22" s="204">
        <v>0</v>
      </c>
    </row>
    <row r="23" spans="1:15" ht="15.6" customHeight="1" x14ac:dyDescent="0.2">
      <c r="A23" s="421">
        <v>17</v>
      </c>
      <c r="B23" s="214" t="s">
        <v>21</v>
      </c>
      <c r="C23" s="1429">
        <v>9</v>
      </c>
      <c r="D23" s="216">
        <v>9012.4668992093539</v>
      </c>
      <c r="E23" s="216">
        <v>81112</v>
      </c>
      <c r="F23" s="216">
        <v>-9012</v>
      </c>
      <c r="G23" s="216">
        <v>-4506</v>
      </c>
      <c r="H23" s="220">
        <v>-13518</v>
      </c>
      <c r="I23" s="219">
        <v>67594</v>
      </c>
      <c r="J23" s="216">
        <v>0</v>
      </c>
      <c r="K23" s="219">
        <v>67594</v>
      </c>
      <c r="L23" s="216">
        <v>64215</v>
      </c>
      <c r="M23" s="216">
        <v>3379</v>
      </c>
      <c r="N23" s="219">
        <v>3379</v>
      </c>
      <c r="O23" s="219">
        <v>67594</v>
      </c>
    </row>
    <row r="24" spans="1:15" ht="15.6" customHeight="1" x14ac:dyDescent="0.2">
      <c r="A24" s="421">
        <v>18</v>
      </c>
      <c r="B24" s="214" t="s">
        <v>22</v>
      </c>
      <c r="C24" s="1429">
        <v>0</v>
      </c>
      <c r="D24" s="216">
        <v>10490.525317559153</v>
      </c>
      <c r="E24" s="216">
        <v>0</v>
      </c>
      <c r="F24" s="216">
        <v>10491</v>
      </c>
      <c r="G24" s="216">
        <v>-5245</v>
      </c>
      <c r="H24" s="220">
        <v>5246</v>
      </c>
      <c r="I24" s="219">
        <v>5246</v>
      </c>
      <c r="J24" s="216">
        <v>0</v>
      </c>
      <c r="K24" s="219">
        <v>5246</v>
      </c>
      <c r="L24" s="216">
        <v>3936</v>
      </c>
      <c r="M24" s="216">
        <v>1310</v>
      </c>
      <c r="N24" s="219">
        <v>1310</v>
      </c>
      <c r="O24" s="219">
        <v>5246</v>
      </c>
    </row>
    <row r="25" spans="1:15" ht="15.6" customHeight="1" x14ac:dyDescent="0.2">
      <c r="A25" s="421">
        <v>19</v>
      </c>
      <c r="B25" s="214" t="s">
        <v>23</v>
      </c>
      <c r="C25" s="1429">
        <v>1</v>
      </c>
      <c r="D25" s="216">
        <v>10120.741296625223</v>
      </c>
      <c r="E25" s="216">
        <v>10121</v>
      </c>
      <c r="F25" s="216">
        <v>-10121</v>
      </c>
      <c r="G25" s="216">
        <v>0</v>
      </c>
      <c r="H25" s="220">
        <v>-10121</v>
      </c>
      <c r="I25" s="219">
        <v>0</v>
      </c>
      <c r="J25" s="216">
        <v>0</v>
      </c>
      <c r="K25" s="219">
        <v>0</v>
      </c>
      <c r="L25" s="216">
        <v>1686</v>
      </c>
      <c r="M25" s="216">
        <v>-1686</v>
      </c>
      <c r="N25" s="219">
        <v>-1686</v>
      </c>
      <c r="O25" s="219">
        <v>0</v>
      </c>
    </row>
    <row r="26" spans="1:15" ht="15.6" customHeight="1" x14ac:dyDescent="0.2">
      <c r="A26" s="422">
        <v>20</v>
      </c>
      <c r="B26" s="228" t="s">
        <v>24</v>
      </c>
      <c r="C26" s="1430">
        <v>3</v>
      </c>
      <c r="D26" s="230">
        <v>9440.8496085538245</v>
      </c>
      <c r="E26" s="230">
        <v>28323</v>
      </c>
      <c r="F26" s="230">
        <v>0</v>
      </c>
      <c r="G26" s="230">
        <v>0</v>
      </c>
      <c r="H26" s="234">
        <v>0</v>
      </c>
      <c r="I26" s="233">
        <v>28323</v>
      </c>
      <c r="J26" s="230">
        <v>0</v>
      </c>
      <c r="K26" s="233">
        <v>28323</v>
      </c>
      <c r="L26" s="236">
        <v>25963</v>
      </c>
      <c r="M26" s="230">
        <v>2360</v>
      </c>
      <c r="N26" s="237">
        <v>2360</v>
      </c>
      <c r="O26" s="233">
        <v>28323</v>
      </c>
    </row>
    <row r="27" spans="1:15" ht="15.6" customHeight="1" x14ac:dyDescent="0.2">
      <c r="A27" s="420">
        <v>21</v>
      </c>
      <c r="B27" s="197" t="s">
        <v>25</v>
      </c>
      <c r="C27" s="1428">
        <v>2</v>
      </c>
      <c r="D27" s="199">
        <v>10076.676877470356</v>
      </c>
      <c r="E27" s="199">
        <v>20153</v>
      </c>
      <c r="F27" s="199">
        <v>-20153</v>
      </c>
      <c r="G27" s="199">
        <v>0</v>
      </c>
      <c r="H27" s="203">
        <v>-20153</v>
      </c>
      <c r="I27" s="202">
        <v>0</v>
      </c>
      <c r="J27" s="199">
        <v>0</v>
      </c>
      <c r="K27" s="202">
        <v>0</v>
      </c>
      <c r="L27" s="199">
        <v>3358</v>
      </c>
      <c r="M27" s="199">
        <v>-3358</v>
      </c>
      <c r="N27" s="202">
        <v>-3358</v>
      </c>
      <c r="O27" s="204">
        <v>0</v>
      </c>
    </row>
    <row r="28" spans="1:15" ht="15.6" customHeight="1" x14ac:dyDescent="0.2">
      <c r="A28" s="421">
        <v>22</v>
      </c>
      <c r="B28" s="214" t="s">
        <v>26</v>
      </c>
      <c r="C28" s="1429">
        <v>0</v>
      </c>
      <c r="D28" s="216">
        <v>10046.936225680933</v>
      </c>
      <c r="E28" s="216">
        <v>0</v>
      </c>
      <c r="F28" s="216">
        <v>0</v>
      </c>
      <c r="G28" s="216">
        <v>0</v>
      </c>
      <c r="H28" s="220">
        <v>0</v>
      </c>
      <c r="I28" s="219">
        <v>0</v>
      </c>
      <c r="J28" s="216">
        <v>0</v>
      </c>
      <c r="K28" s="219">
        <v>0</v>
      </c>
      <c r="L28" s="216">
        <v>0</v>
      </c>
      <c r="M28" s="216">
        <v>0</v>
      </c>
      <c r="N28" s="219">
        <v>0</v>
      </c>
      <c r="O28" s="219">
        <v>0</v>
      </c>
    </row>
    <row r="29" spans="1:15" ht="15.6" customHeight="1" x14ac:dyDescent="0.2">
      <c r="A29" s="421">
        <v>23</v>
      </c>
      <c r="B29" s="214" t="s">
        <v>27</v>
      </c>
      <c r="C29" s="1429">
        <v>4</v>
      </c>
      <c r="D29" s="216">
        <v>9609.2676525901861</v>
      </c>
      <c r="E29" s="216">
        <v>38437</v>
      </c>
      <c r="F29" s="216">
        <v>28828</v>
      </c>
      <c r="G29" s="216">
        <v>0</v>
      </c>
      <c r="H29" s="220">
        <v>28828</v>
      </c>
      <c r="I29" s="219">
        <v>67265</v>
      </c>
      <c r="J29" s="216">
        <v>0</v>
      </c>
      <c r="K29" s="219">
        <v>67265</v>
      </c>
      <c r="L29" s="216">
        <v>56854</v>
      </c>
      <c r="M29" s="216">
        <v>10411</v>
      </c>
      <c r="N29" s="219">
        <v>10411</v>
      </c>
      <c r="O29" s="219">
        <v>67265</v>
      </c>
    </row>
    <row r="30" spans="1:15" ht="15.6" customHeight="1" x14ac:dyDescent="0.2">
      <c r="A30" s="421">
        <v>24</v>
      </c>
      <c r="B30" s="214" t="s">
        <v>28</v>
      </c>
      <c r="C30" s="1429">
        <v>1</v>
      </c>
      <c r="D30" s="216">
        <v>9353.5173744619806</v>
      </c>
      <c r="E30" s="216">
        <v>9354</v>
      </c>
      <c r="F30" s="216">
        <v>0</v>
      </c>
      <c r="G30" s="216">
        <v>-4677</v>
      </c>
      <c r="H30" s="220">
        <v>-4677</v>
      </c>
      <c r="I30" s="219">
        <v>4677</v>
      </c>
      <c r="J30" s="216">
        <v>0</v>
      </c>
      <c r="K30" s="219">
        <v>4677</v>
      </c>
      <c r="L30" s="216">
        <v>5067</v>
      </c>
      <c r="M30" s="216">
        <v>-390</v>
      </c>
      <c r="N30" s="219">
        <v>-390</v>
      </c>
      <c r="O30" s="219">
        <v>4677</v>
      </c>
    </row>
    <row r="31" spans="1:15" ht="15.6" customHeight="1" x14ac:dyDescent="0.2">
      <c r="A31" s="422">
        <v>25</v>
      </c>
      <c r="B31" s="228" t="s">
        <v>29</v>
      </c>
      <c r="C31" s="1430">
        <v>1</v>
      </c>
      <c r="D31" s="230">
        <v>9970.9650491343</v>
      </c>
      <c r="E31" s="230">
        <v>9971</v>
      </c>
      <c r="F31" s="230">
        <v>-9971</v>
      </c>
      <c r="G31" s="230">
        <v>0</v>
      </c>
      <c r="H31" s="234">
        <v>-9971</v>
      </c>
      <c r="I31" s="233">
        <v>0</v>
      </c>
      <c r="J31" s="230">
        <v>0</v>
      </c>
      <c r="K31" s="233">
        <v>0</v>
      </c>
      <c r="L31" s="236">
        <v>1662</v>
      </c>
      <c r="M31" s="230">
        <v>-1662</v>
      </c>
      <c r="N31" s="237">
        <v>-1662</v>
      </c>
      <c r="O31" s="233">
        <v>0</v>
      </c>
    </row>
    <row r="32" spans="1:15" ht="15.6" customHeight="1" x14ac:dyDescent="0.2">
      <c r="A32" s="420">
        <v>26</v>
      </c>
      <c r="B32" s="197" t="s">
        <v>30</v>
      </c>
      <c r="C32" s="1428">
        <v>5</v>
      </c>
      <c r="D32" s="199">
        <v>9442.5982912636937</v>
      </c>
      <c r="E32" s="199">
        <v>47213</v>
      </c>
      <c r="F32" s="199">
        <v>-28328</v>
      </c>
      <c r="G32" s="199">
        <v>0</v>
      </c>
      <c r="H32" s="203">
        <v>-28328</v>
      </c>
      <c r="I32" s="202">
        <v>18885</v>
      </c>
      <c r="J32" s="199">
        <v>0</v>
      </c>
      <c r="K32" s="202">
        <v>18885</v>
      </c>
      <c r="L32" s="199">
        <v>22031</v>
      </c>
      <c r="M32" s="199">
        <v>-3146</v>
      </c>
      <c r="N32" s="202">
        <v>-3146</v>
      </c>
      <c r="O32" s="204">
        <v>18885</v>
      </c>
    </row>
    <row r="33" spans="1:15" ht="15.6" customHeight="1" x14ac:dyDescent="0.2">
      <c r="A33" s="421">
        <v>27</v>
      </c>
      <c r="B33" s="214" t="s">
        <v>31</v>
      </c>
      <c r="C33" s="1429">
        <v>0</v>
      </c>
      <c r="D33" s="216">
        <v>10120.503559636432</v>
      </c>
      <c r="E33" s="216">
        <v>0</v>
      </c>
      <c r="F33" s="216">
        <v>10121</v>
      </c>
      <c r="G33" s="216">
        <v>0</v>
      </c>
      <c r="H33" s="220">
        <v>10121</v>
      </c>
      <c r="I33" s="219">
        <v>10121</v>
      </c>
      <c r="J33" s="216">
        <v>0</v>
      </c>
      <c r="K33" s="219">
        <v>10121</v>
      </c>
      <c r="L33" s="216">
        <v>7590</v>
      </c>
      <c r="M33" s="216">
        <v>2531</v>
      </c>
      <c r="N33" s="219">
        <v>2531</v>
      </c>
      <c r="O33" s="219">
        <v>10121</v>
      </c>
    </row>
    <row r="34" spans="1:15" ht="15.6" customHeight="1" x14ac:dyDescent="0.2">
      <c r="A34" s="421">
        <v>28</v>
      </c>
      <c r="B34" s="214" t="s">
        <v>32</v>
      </c>
      <c r="C34" s="1429">
        <v>11</v>
      </c>
      <c r="D34" s="216">
        <v>8639.8320657906497</v>
      </c>
      <c r="E34" s="216">
        <v>95038</v>
      </c>
      <c r="F34" s="216">
        <v>-17280</v>
      </c>
      <c r="G34" s="216">
        <v>-4320</v>
      </c>
      <c r="H34" s="220">
        <v>-21600</v>
      </c>
      <c r="I34" s="219">
        <v>73438</v>
      </c>
      <c r="J34" s="216">
        <v>0</v>
      </c>
      <c r="K34" s="219">
        <v>73438</v>
      </c>
      <c r="L34" s="216">
        <v>70920</v>
      </c>
      <c r="M34" s="216">
        <v>2518</v>
      </c>
      <c r="N34" s="219">
        <v>2518</v>
      </c>
      <c r="O34" s="219">
        <v>73438</v>
      </c>
    </row>
    <row r="35" spans="1:15" ht="15.6" customHeight="1" x14ac:dyDescent="0.2">
      <c r="A35" s="421">
        <v>29</v>
      </c>
      <c r="B35" s="214" t="s">
        <v>33</v>
      </c>
      <c r="C35" s="1429">
        <v>8</v>
      </c>
      <c r="D35" s="216">
        <v>8903.7948520920945</v>
      </c>
      <c r="E35" s="216">
        <v>71230</v>
      </c>
      <c r="F35" s="216">
        <v>17808</v>
      </c>
      <c r="G35" s="216">
        <v>-4452</v>
      </c>
      <c r="H35" s="220">
        <v>13356</v>
      </c>
      <c r="I35" s="219">
        <v>84586</v>
      </c>
      <c r="J35" s="216">
        <v>0</v>
      </c>
      <c r="K35" s="219">
        <v>84586</v>
      </c>
      <c r="L35" s="216">
        <v>75313</v>
      </c>
      <c r="M35" s="216">
        <v>9273</v>
      </c>
      <c r="N35" s="219">
        <v>9273</v>
      </c>
      <c r="O35" s="219">
        <v>84586</v>
      </c>
    </row>
    <row r="36" spans="1:15" ht="15.6" customHeight="1" x14ac:dyDescent="0.2">
      <c r="A36" s="422">
        <v>30</v>
      </c>
      <c r="B36" s="228" t="s">
        <v>34</v>
      </c>
      <c r="C36" s="1430">
        <v>0</v>
      </c>
      <c r="D36" s="230">
        <v>10156.06742411813</v>
      </c>
      <c r="E36" s="230">
        <v>0</v>
      </c>
      <c r="F36" s="230">
        <v>10156</v>
      </c>
      <c r="G36" s="230">
        <v>0</v>
      </c>
      <c r="H36" s="234">
        <v>10156</v>
      </c>
      <c r="I36" s="233">
        <v>10156</v>
      </c>
      <c r="J36" s="230">
        <v>0</v>
      </c>
      <c r="K36" s="233">
        <v>10156</v>
      </c>
      <c r="L36" s="236">
        <v>7617</v>
      </c>
      <c r="M36" s="230">
        <v>2539</v>
      </c>
      <c r="N36" s="237">
        <v>2539</v>
      </c>
      <c r="O36" s="233">
        <v>10156</v>
      </c>
    </row>
    <row r="37" spans="1:15" ht="15.6" customHeight="1" x14ac:dyDescent="0.2">
      <c r="A37" s="420">
        <v>31</v>
      </c>
      <c r="B37" s="197" t="s">
        <v>35</v>
      </c>
      <c r="C37" s="1428">
        <v>7</v>
      </c>
      <c r="D37" s="199">
        <v>9660.7198193760269</v>
      </c>
      <c r="E37" s="199">
        <v>67625</v>
      </c>
      <c r="F37" s="199">
        <v>9661</v>
      </c>
      <c r="G37" s="199">
        <v>0</v>
      </c>
      <c r="H37" s="203">
        <v>9661</v>
      </c>
      <c r="I37" s="202">
        <v>77286</v>
      </c>
      <c r="J37" s="199">
        <v>0</v>
      </c>
      <c r="K37" s="202">
        <v>77286</v>
      </c>
      <c r="L37" s="199">
        <v>69236</v>
      </c>
      <c r="M37" s="199">
        <v>8050</v>
      </c>
      <c r="N37" s="202">
        <v>8050</v>
      </c>
      <c r="O37" s="204">
        <v>77286</v>
      </c>
    </row>
    <row r="38" spans="1:15" ht="15.6" customHeight="1" x14ac:dyDescent="0.2">
      <c r="A38" s="421">
        <v>32</v>
      </c>
      <c r="B38" s="214" t="s">
        <v>36</v>
      </c>
      <c r="C38" s="1429">
        <v>12</v>
      </c>
      <c r="D38" s="216">
        <v>9496.9261784675073</v>
      </c>
      <c r="E38" s="216">
        <v>113963</v>
      </c>
      <c r="F38" s="216">
        <v>28491</v>
      </c>
      <c r="G38" s="216">
        <v>0</v>
      </c>
      <c r="H38" s="220">
        <v>28491</v>
      </c>
      <c r="I38" s="219">
        <v>142454</v>
      </c>
      <c r="J38" s="216">
        <v>0</v>
      </c>
      <c r="K38" s="219">
        <v>142454</v>
      </c>
      <c r="L38" s="216">
        <v>125836</v>
      </c>
      <c r="M38" s="216">
        <v>16618</v>
      </c>
      <c r="N38" s="219">
        <v>16618</v>
      </c>
      <c r="O38" s="219">
        <v>142454</v>
      </c>
    </row>
    <row r="39" spans="1:15" ht="15.6" customHeight="1" x14ac:dyDescent="0.2">
      <c r="A39" s="421">
        <v>33</v>
      </c>
      <c r="B39" s="214" t="s">
        <v>37</v>
      </c>
      <c r="C39" s="1429">
        <v>1</v>
      </c>
      <c r="D39" s="216">
        <v>10861.667897091724</v>
      </c>
      <c r="E39" s="216">
        <v>10862</v>
      </c>
      <c r="F39" s="216">
        <v>-10862</v>
      </c>
      <c r="G39" s="216">
        <v>0</v>
      </c>
      <c r="H39" s="220">
        <v>-10862</v>
      </c>
      <c r="I39" s="219">
        <v>0</v>
      </c>
      <c r="J39" s="216">
        <v>0</v>
      </c>
      <c r="K39" s="219">
        <v>0</v>
      </c>
      <c r="L39" s="216">
        <v>1810</v>
      </c>
      <c r="M39" s="216">
        <v>-1810</v>
      </c>
      <c r="N39" s="219">
        <v>-1810</v>
      </c>
      <c r="O39" s="219">
        <v>0</v>
      </c>
    </row>
    <row r="40" spans="1:15" ht="15.6" customHeight="1" x14ac:dyDescent="0.2">
      <c r="A40" s="421">
        <v>34</v>
      </c>
      <c r="B40" s="214" t="s">
        <v>38</v>
      </c>
      <c r="C40" s="1429">
        <v>0</v>
      </c>
      <c r="D40" s="216">
        <v>10761.851322561341</v>
      </c>
      <c r="E40" s="216">
        <v>0</v>
      </c>
      <c r="F40" s="216">
        <v>0</v>
      </c>
      <c r="G40" s="216">
        <v>0</v>
      </c>
      <c r="H40" s="220">
        <v>0</v>
      </c>
      <c r="I40" s="219">
        <v>0</v>
      </c>
      <c r="J40" s="216">
        <v>0</v>
      </c>
      <c r="K40" s="219">
        <v>0</v>
      </c>
      <c r="L40" s="216">
        <v>0</v>
      </c>
      <c r="M40" s="216">
        <v>0</v>
      </c>
      <c r="N40" s="219">
        <v>0</v>
      </c>
      <c r="O40" s="219">
        <v>0</v>
      </c>
    </row>
    <row r="41" spans="1:15" ht="15.6" customHeight="1" x14ac:dyDescent="0.2">
      <c r="A41" s="422">
        <v>35</v>
      </c>
      <c r="B41" s="228" t="s">
        <v>39</v>
      </c>
      <c r="C41" s="1430">
        <v>21</v>
      </c>
      <c r="D41" s="230">
        <v>9499.745693160814</v>
      </c>
      <c r="E41" s="230">
        <v>199495</v>
      </c>
      <c r="F41" s="230">
        <v>-28499</v>
      </c>
      <c r="G41" s="230">
        <v>18999</v>
      </c>
      <c r="H41" s="234">
        <v>-9500</v>
      </c>
      <c r="I41" s="233">
        <v>189995</v>
      </c>
      <c r="J41" s="230">
        <v>0</v>
      </c>
      <c r="K41" s="233">
        <v>189995</v>
      </c>
      <c r="L41" s="236">
        <v>175747</v>
      </c>
      <c r="M41" s="230">
        <v>14248</v>
      </c>
      <c r="N41" s="237">
        <v>14248</v>
      </c>
      <c r="O41" s="233">
        <v>189995</v>
      </c>
    </row>
    <row r="42" spans="1:15" ht="15.6" customHeight="1" x14ac:dyDescent="0.2">
      <c r="A42" s="420">
        <v>36</v>
      </c>
      <c r="B42" s="197" t="s">
        <v>40</v>
      </c>
      <c r="C42" s="1428">
        <v>0</v>
      </c>
      <c r="D42" s="199">
        <v>9206.5862800875275</v>
      </c>
      <c r="E42" s="199">
        <v>0</v>
      </c>
      <c r="F42" s="199">
        <v>27620</v>
      </c>
      <c r="G42" s="199">
        <v>0</v>
      </c>
      <c r="H42" s="203">
        <v>27620</v>
      </c>
      <c r="I42" s="202">
        <v>27620</v>
      </c>
      <c r="J42" s="199">
        <v>0</v>
      </c>
      <c r="K42" s="202">
        <v>27620</v>
      </c>
      <c r="L42" s="199">
        <v>20715</v>
      </c>
      <c r="M42" s="199">
        <v>6905</v>
      </c>
      <c r="N42" s="202">
        <v>6905</v>
      </c>
      <c r="O42" s="204">
        <v>27620</v>
      </c>
    </row>
    <row r="43" spans="1:15" ht="15.6" customHeight="1" x14ac:dyDescent="0.2">
      <c r="A43" s="421">
        <v>37</v>
      </c>
      <c r="B43" s="214" t="s">
        <v>41</v>
      </c>
      <c r="C43" s="1429">
        <v>8</v>
      </c>
      <c r="D43" s="216">
        <v>9612.3900772200759</v>
      </c>
      <c r="E43" s="216">
        <v>76899</v>
      </c>
      <c r="F43" s="216">
        <v>-9612</v>
      </c>
      <c r="G43" s="216">
        <v>-9612</v>
      </c>
      <c r="H43" s="220">
        <v>-19224</v>
      </c>
      <c r="I43" s="219">
        <v>57675</v>
      </c>
      <c r="J43" s="216">
        <v>0</v>
      </c>
      <c r="K43" s="219">
        <v>57675</v>
      </c>
      <c r="L43" s="216">
        <v>56073</v>
      </c>
      <c r="M43" s="216">
        <v>1602</v>
      </c>
      <c r="N43" s="219">
        <v>1602</v>
      </c>
      <c r="O43" s="219">
        <v>57675</v>
      </c>
    </row>
    <row r="44" spans="1:15" ht="15.6" customHeight="1" x14ac:dyDescent="0.2">
      <c r="A44" s="421">
        <v>38</v>
      </c>
      <c r="B44" s="214" t="s">
        <v>42</v>
      </c>
      <c r="C44" s="1429">
        <v>1</v>
      </c>
      <c r="D44" s="216">
        <v>9603.6661481870724</v>
      </c>
      <c r="E44" s="216">
        <v>9604</v>
      </c>
      <c r="F44" s="216">
        <v>0</v>
      </c>
      <c r="G44" s="216">
        <v>-4802</v>
      </c>
      <c r="H44" s="220">
        <v>-4802</v>
      </c>
      <c r="I44" s="219">
        <v>4802</v>
      </c>
      <c r="J44" s="216">
        <v>0</v>
      </c>
      <c r="K44" s="219">
        <v>4802</v>
      </c>
      <c r="L44" s="216">
        <v>5200</v>
      </c>
      <c r="M44" s="216">
        <v>-398</v>
      </c>
      <c r="N44" s="219">
        <v>-398</v>
      </c>
      <c r="O44" s="219">
        <v>4802</v>
      </c>
    </row>
    <row r="45" spans="1:15" ht="15.6" customHeight="1" x14ac:dyDescent="0.2">
      <c r="A45" s="421">
        <v>39</v>
      </c>
      <c r="B45" s="214" t="s">
        <v>43</v>
      </c>
      <c r="C45" s="1429">
        <v>7</v>
      </c>
      <c r="D45" s="216">
        <v>9816.4488455538212</v>
      </c>
      <c r="E45" s="216">
        <v>68715</v>
      </c>
      <c r="F45" s="216">
        <v>-9816</v>
      </c>
      <c r="G45" s="216">
        <v>-9816</v>
      </c>
      <c r="H45" s="220">
        <v>-19632</v>
      </c>
      <c r="I45" s="219">
        <v>49083</v>
      </c>
      <c r="J45" s="216">
        <v>0</v>
      </c>
      <c r="K45" s="219">
        <v>49083</v>
      </c>
      <c r="L45" s="216">
        <v>48265</v>
      </c>
      <c r="M45" s="216">
        <v>818</v>
      </c>
      <c r="N45" s="219">
        <v>818</v>
      </c>
      <c r="O45" s="219">
        <v>49083</v>
      </c>
    </row>
    <row r="46" spans="1:15" ht="15.6" customHeight="1" x14ac:dyDescent="0.2">
      <c r="A46" s="422">
        <v>40</v>
      </c>
      <c r="B46" s="228" t="s">
        <v>44</v>
      </c>
      <c r="C46" s="1430">
        <v>18</v>
      </c>
      <c r="D46" s="230">
        <v>9567.9124528125139</v>
      </c>
      <c r="E46" s="230">
        <v>172222</v>
      </c>
      <c r="F46" s="230">
        <v>38272</v>
      </c>
      <c r="G46" s="230">
        <v>0</v>
      </c>
      <c r="H46" s="234">
        <v>38272</v>
      </c>
      <c r="I46" s="233">
        <v>210494</v>
      </c>
      <c r="J46" s="230">
        <v>0</v>
      </c>
      <c r="K46" s="233">
        <v>210494</v>
      </c>
      <c r="L46" s="236">
        <v>186576</v>
      </c>
      <c r="M46" s="230">
        <v>23918</v>
      </c>
      <c r="N46" s="237">
        <v>23918</v>
      </c>
      <c r="O46" s="233">
        <v>210494</v>
      </c>
    </row>
    <row r="47" spans="1:15" ht="15.6" customHeight="1" x14ac:dyDescent="0.2">
      <c r="A47" s="420">
        <v>41</v>
      </c>
      <c r="B47" s="197" t="s">
        <v>45</v>
      </c>
      <c r="C47" s="1428">
        <v>0</v>
      </c>
      <c r="D47" s="199">
        <v>9636.8193825180424</v>
      </c>
      <c r="E47" s="199">
        <v>0</v>
      </c>
      <c r="F47" s="199">
        <v>9637</v>
      </c>
      <c r="G47" s="199">
        <v>0</v>
      </c>
      <c r="H47" s="203">
        <v>9637</v>
      </c>
      <c r="I47" s="202">
        <v>9637</v>
      </c>
      <c r="J47" s="199">
        <v>0</v>
      </c>
      <c r="K47" s="202">
        <v>9637</v>
      </c>
      <c r="L47" s="199">
        <v>7227</v>
      </c>
      <c r="M47" s="199">
        <v>2410</v>
      </c>
      <c r="N47" s="202">
        <v>2410</v>
      </c>
      <c r="O47" s="204">
        <v>9637</v>
      </c>
    </row>
    <row r="48" spans="1:15" ht="15.6" customHeight="1" x14ac:dyDescent="0.2">
      <c r="A48" s="421">
        <v>42</v>
      </c>
      <c r="B48" s="214" t="s">
        <v>46</v>
      </c>
      <c r="C48" s="1429">
        <v>3</v>
      </c>
      <c r="D48" s="216">
        <v>10077.097050092765</v>
      </c>
      <c r="E48" s="216">
        <v>30231</v>
      </c>
      <c r="F48" s="216">
        <v>-20154</v>
      </c>
      <c r="G48" s="216">
        <v>0</v>
      </c>
      <c r="H48" s="220">
        <v>-20154</v>
      </c>
      <c r="I48" s="219">
        <v>10077</v>
      </c>
      <c r="J48" s="216">
        <v>0</v>
      </c>
      <c r="K48" s="219">
        <v>10077</v>
      </c>
      <c r="L48" s="216">
        <v>12595</v>
      </c>
      <c r="M48" s="216">
        <v>-2518</v>
      </c>
      <c r="N48" s="219">
        <v>-2518</v>
      </c>
      <c r="O48" s="219">
        <v>10077</v>
      </c>
    </row>
    <row r="49" spans="1:15" ht="15.6" customHeight="1" x14ac:dyDescent="0.2">
      <c r="A49" s="421">
        <v>43</v>
      </c>
      <c r="B49" s="214" t="s">
        <v>47</v>
      </c>
      <c r="C49" s="1429">
        <v>10</v>
      </c>
      <c r="D49" s="216">
        <v>9982.799959370237</v>
      </c>
      <c r="E49" s="216">
        <v>99828</v>
      </c>
      <c r="F49" s="216">
        <v>-29948</v>
      </c>
      <c r="G49" s="216">
        <v>-9983</v>
      </c>
      <c r="H49" s="220">
        <v>-39931</v>
      </c>
      <c r="I49" s="219">
        <v>59897</v>
      </c>
      <c r="J49" s="216">
        <v>0</v>
      </c>
      <c r="K49" s="219">
        <v>59897</v>
      </c>
      <c r="L49" s="216">
        <v>61560</v>
      </c>
      <c r="M49" s="216">
        <v>-1663</v>
      </c>
      <c r="N49" s="219">
        <v>-1663</v>
      </c>
      <c r="O49" s="219">
        <v>59897</v>
      </c>
    </row>
    <row r="50" spans="1:15" ht="15.6" customHeight="1" x14ac:dyDescent="0.2">
      <c r="A50" s="421">
        <v>44</v>
      </c>
      <c r="B50" s="214" t="s">
        <v>48</v>
      </c>
      <c r="C50" s="1429">
        <v>3</v>
      </c>
      <c r="D50" s="216">
        <v>9382.1066126695641</v>
      </c>
      <c r="E50" s="216">
        <v>28146</v>
      </c>
      <c r="F50" s="216">
        <v>0</v>
      </c>
      <c r="G50" s="216">
        <v>-4691</v>
      </c>
      <c r="H50" s="220">
        <v>-4691</v>
      </c>
      <c r="I50" s="219">
        <v>23455</v>
      </c>
      <c r="J50" s="216">
        <v>0</v>
      </c>
      <c r="K50" s="219">
        <v>23455</v>
      </c>
      <c r="L50" s="216">
        <v>22284</v>
      </c>
      <c r="M50" s="216">
        <v>1171</v>
      </c>
      <c r="N50" s="219">
        <v>1171</v>
      </c>
      <c r="O50" s="219">
        <v>23455</v>
      </c>
    </row>
    <row r="51" spans="1:15" ht="15.6" customHeight="1" x14ac:dyDescent="0.2">
      <c r="A51" s="422">
        <v>45</v>
      </c>
      <c r="B51" s="228" t="s">
        <v>49</v>
      </c>
      <c r="C51" s="1430">
        <v>4</v>
      </c>
      <c r="D51" s="230">
        <v>8593.4930751952088</v>
      </c>
      <c r="E51" s="230">
        <v>34374</v>
      </c>
      <c r="F51" s="230">
        <v>60154</v>
      </c>
      <c r="G51" s="230">
        <v>0</v>
      </c>
      <c r="H51" s="234">
        <v>60154</v>
      </c>
      <c r="I51" s="233">
        <v>94528</v>
      </c>
      <c r="J51" s="230">
        <v>0</v>
      </c>
      <c r="K51" s="233">
        <v>94528</v>
      </c>
      <c r="L51" s="236">
        <v>76626</v>
      </c>
      <c r="M51" s="230">
        <v>17902</v>
      </c>
      <c r="N51" s="237">
        <v>17902</v>
      </c>
      <c r="O51" s="233">
        <v>94528</v>
      </c>
    </row>
    <row r="52" spans="1:15" ht="15.6" customHeight="1" x14ac:dyDescent="0.2">
      <c r="A52" s="420">
        <v>46</v>
      </c>
      <c r="B52" s="197" t="s">
        <v>50</v>
      </c>
      <c r="C52" s="1428">
        <v>1</v>
      </c>
      <c r="D52" s="199">
        <v>11510.272294520548</v>
      </c>
      <c r="E52" s="199">
        <v>11510</v>
      </c>
      <c r="F52" s="199">
        <v>-11510</v>
      </c>
      <c r="G52" s="199">
        <v>0</v>
      </c>
      <c r="H52" s="203">
        <v>-11510</v>
      </c>
      <c r="I52" s="202">
        <v>0</v>
      </c>
      <c r="J52" s="199">
        <v>0</v>
      </c>
      <c r="K52" s="202">
        <v>0</v>
      </c>
      <c r="L52" s="199">
        <v>1918</v>
      </c>
      <c r="M52" s="199">
        <v>-1918</v>
      </c>
      <c r="N52" s="202">
        <v>-1918</v>
      </c>
      <c r="O52" s="204">
        <v>0</v>
      </c>
    </row>
    <row r="53" spans="1:15" ht="15.6" customHeight="1" x14ac:dyDescent="0.2">
      <c r="A53" s="421">
        <v>47</v>
      </c>
      <c r="B53" s="214" t="s">
        <v>51</v>
      </c>
      <c r="C53" s="1429">
        <v>1</v>
      </c>
      <c r="D53" s="216">
        <v>9604.7579024099978</v>
      </c>
      <c r="E53" s="216">
        <v>9605</v>
      </c>
      <c r="F53" s="216">
        <v>9605</v>
      </c>
      <c r="G53" s="216">
        <v>0</v>
      </c>
      <c r="H53" s="220">
        <v>9605</v>
      </c>
      <c r="I53" s="219">
        <v>19210</v>
      </c>
      <c r="J53" s="216">
        <v>0</v>
      </c>
      <c r="K53" s="219">
        <v>19210</v>
      </c>
      <c r="L53" s="216">
        <v>16009</v>
      </c>
      <c r="M53" s="216">
        <v>3201</v>
      </c>
      <c r="N53" s="219">
        <v>3201</v>
      </c>
      <c r="O53" s="219">
        <v>19210</v>
      </c>
    </row>
    <row r="54" spans="1:15" ht="15.6" customHeight="1" x14ac:dyDescent="0.2">
      <c r="A54" s="421">
        <v>48</v>
      </c>
      <c r="B54" s="214" t="s">
        <v>89</v>
      </c>
      <c r="C54" s="1429">
        <v>2</v>
      </c>
      <c r="D54" s="216">
        <v>9603.1613821138199</v>
      </c>
      <c r="E54" s="216">
        <v>19206</v>
      </c>
      <c r="F54" s="216">
        <v>-9603</v>
      </c>
      <c r="G54" s="216">
        <v>0</v>
      </c>
      <c r="H54" s="220">
        <v>-9603</v>
      </c>
      <c r="I54" s="219">
        <v>9603</v>
      </c>
      <c r="J54" s="216">
        <v>0</v>
      </c>
      <c r="K54" s="219">
        <v>9603</v>
      </c>
      <c r="L54" s="216">
        <v>10405</v>
      </c>
      <c r="M54" s="216">
        <v>-802</v>
      </c>
      <c r="N54" s="219">
        <v>-802</v>
      </c>
      <c r="O54" s="219">
        <v>9603</v>
      </c>
    </row>
    <row r="55" spans="1:15" ht="15.6" customHeight="1" x14ac:dyDescent="0.2">
      <c r="A55" s="421">
        <v>49</v>
      </c>
      <c r="B55" s="214" t="s">
        <v>52</v>
      </c>
      <c r="C55" s="1429">
        <v>8</v>
      </c>
      <c r="D55" s="216">
        <v>9046.1366287730307</v>
      </c>
      <c r="E55" s="216">
        <v>72369</v>
      </c>
      <c r="F55" s="216">
        <v>0</v>
      </c>
      <c r="G55" s="216">
        <v>-4523</v>
      </c>
      <c r="H55" s="220">
        <v>-4523</v>
      </c>
      <c r="I55" s="219">
        <v>67846</v>
      </c>
      <c r="J55" s="216">
        <v>0</v>
      </c>
      <c r="K55" s="219">
        <v>67846</v>
      </c>
      <c r="L55" s="216">
        <v>62948</v>
      </c>
      <c r="M55" s="216">
        <v>4898</v>
      </c>
      <c r="N55" s="219">
        <v>4898</v>
      </c>
      <c r="O55" s="219">
        <v>67846</v>
      </c>
    </row>
    <row r="56" spans="1:15" ht="15.6" customHeight="1" x14ac:dyDescent="0.2">
      <c r="A56" s="422">
        <v>50</v>
      </c>
      <c r="B56" s="228" t="s">
        <v>53</v>
      </c>
      <c r="C56" s="1430">
        <v>4</v>
      </c>
      <c r="D56" s="230">
        <v>9332.1664789502465</v>
      </c>
      <c r="E56" s="230">
        <v>37329</v>
      </c>
      <c r="F56" s="230">
        <v>18664</v>
      </c>
      <c r="G56" s="230">
        <v>-4666</v>
      </c>
      <c r="H56" s="234">
        <v>13998</v>
      </c>
      <c r="I56" s="233">
        <v>51327</v>
      </c>
      <c r="J56" s="230">
        <v>0</v>
      </c>
      <c r="K56" s="233">
        <v>51327</v>
      </c>
      <c r="L56" s="236">
        <v>44718</v>
      </c>
      <c r="M56" s="230">
        <v>6609</v>
      </c>
      <c r="N56" s="237">
        <v>6609</v>
      </c>
      <c r="O56" s="233">
        <v>51327</v>
      </c>
    </row>
    <row r="57" spans="1:15" ht="15.6" customHeight="1" x14ac:dyDescent="0.2">
      <c r="A57" s="420">
        <v>51</v>
      </c>
      <c r="B57" s="197" t="s">
        <v>54</v>
      </c>
      <c r="C57" s="1428">
        <v>3</v>
      </c>
      <c r="D57" s="199">
        <v>9918.815681054537</v>
      </c>
      <c r="E57" s="199">
        <v>29756</v>
      </c>
      <c r="F57" s="199">
        <v>-9919</v>
      </c>
      <c r="G57" s="199">
        <v>0</v>
      </c>
      <c r="H57" s="203">
        <v>-9919</v>
      </c>
      <c r="I57" s="202">
        <v>19837</v>
      </c>
      <c r="J57" s="199">
        <v>0</v>
      </c>
      <c r="K57" s="202">
        <v>19837</v>
      </c>
      <c r="L57" s="199">
        <v>19837</v>
      </c>
      <c r="M57" s="199">
        <v>0</v>
      </c>
      <c r="N57" s="202">
        <v>0</v>
      </c>
      <c r="O57" s="204">
        <v>19837</v>
      </c>
    </row>
    <row r="58" spans="1:15" ht="15.6" customHeight="1" x14ac:dyDescent="0.2">
      <c r="A58" s="421">
        <v>52</v>
      </c>
      <c r="B58" s="214" t="s">
        <v>55</v>
      </c>
      <c r="C58" s="1429">
        <v>31</v>
      </c>
      <c r="D58" s="216">
        <v>9625.3325549413494</v>
      </c>
      <c r="E58" s="216">
        <v>298385</v>
      </c>
      <c r="F58" s="216">
        <v>-67377</v>
      </c>
      <c r="G58" s="216">
        <v>-9625</v>
      </c>
      <c r="H58" s="220">
        <v>-77002</v>
      </c>
      <c r="I58" s="219">
        <v>221383</v>
      </c>
      <c r="J58" s="216">
        <v>0</v>
      </c>
      <c r="K58" s="219">
        <v>221383</v>
      </c>
      <c r="L58" s="216">
        <v>215768</v>
      </c>
      <c r="M58" s="216">
        <v>5615</v>
      </c>
      <c r="N58" s="219">
        <v>5615</v>
      </c>
      <c r="O58" s="219">
        <v>221383</v>
      </c>
    </row>
    <row r="59" spans="1:15" ht="15.6" customHeight="1" x14ac:dyDescent="0.2">
      <c r="A59" s="421">
        <v>53</v>
      </c>
      <c r="B59" s="214" t="s">
        <v>56</v>
      </c>
      <c r="C59" s="1429">
        <v>13</v>
      </c>
      <c r="D59" s="216">
        <v>9061.4109807208715</v>
      </c>
      <c r="E59" s="216">
        <v>117798</v>
      </c>
      <c r="F59" s="216">
        <v>9061</v>
      </c>
      <c r="G59" s="216">
        <v>-4531</v>
      </c>
      <c r="H59" s="220">
        <v>4530</v>
      </c>
      <c r="I59" s="219">
        <v>122328</v>
      </c>
      <c r="J59" s="216">
        <v>0</v>
      </c>
      <c r="K59" s="219">
        <v>122328</v>
      </c>
      <c r="L59" s="216">
        <v>111380</v>
      </c>
      <c r="M59" s="216">
        <v>10948</v>
      </c>
      <c r="N59" s="219">
        <v>10948</v>
      </c>
      <c r="O59" s="219">
        <v>122328</v>
      </c>
    </row>
    <row r="60" spans="1:15" ht="15.6" customHeight="1" x14ac:dyDescent="0.2">
      <c r="A60" s="421">
        <v>54</v>
      </c>
      <c r="B60" s="214" t="s">
        <v>57</v>
      </c>
      <c r="C60" s="1429">
        <v>0</v>
      </c>
      <c r="D60" s="216">
        <v>11158.272928039703</v>
      </c>
      <c r="E60" s="216">
        <v>0</v>
      </c>
      <c r="F60" s="216">
        <v>0</v>
      </c>
      <c r="G60" s="216">
        <v>0</v>
      </c>
      <c r="H60" s="220">
        <v>0</v>
      </c>
      <c r="I60" s="219">
        <v>0</v>
      </c>
      <c r="J60" s="216">
        <v>0</v>
      </c>
      <c r="K60" s="219">
        <v>0</v>
      </c>
      <c r="L60" s="216">
        <v>0</v>
      </c>
      <c r="M60" s="216">
        <v>0</v>
      </c>
      <c r="N60" s="219">
        <v>0</v>
      </c>
      <c r="O60" s="219">
        <v>0</v>
      </c>
    </row>
    <row r="61" spans="1:15" ht="15.6" customHeight="1" x14ac:dyDescent="0.2">
      <c r="A61" s="422">
        <v>55</v>
      </c>
      <c r="B61" s="228" t="s">
        <v>58</v>
      </c>
      <c r="C61" s="1430">
        <v>13</v>
      </c>
      <c r="D61" s="230">
        <v>9299.6940490572961</v>
      </c>
      <c r="E61" s="230">
        <v>120896</v>
      </c>
      <c r="F61" s="230">
        <v>139495</v>
      </c>
      <c r="G61" s="230">
        <v>-37199</v>
      </c>
      <c r="H61" s="234">
        <v>102296</v>
      </c>
      <c r="I61" s="233">
        <v>223192</v>
      </c>
      <c r="J61" s="230">
        <v>0</v>
      </c>
      <c r="K61" s="233">
        <v>223192</v>
      </c>
      <c r="L61" s="236">
        <v>187544</v>
      </c>
      <c r="M61" s="230">
        <v>35648</v>
      </c>
      <c r="N61" s="237">
        <v>35648</v>
      </c>
      <c r="O61" s="233">
        <v>223192</v>
      </c>
    </row>
    <row r="62" spans="1:15" ht="15.6" customHeight="1" x14ac:dyDescent="0.2">
      <c r="A62" s="420">
        <v>56</v>
      </c>
      <c r="B62" s="197" t="s">
        <v>59</v>
      </c>
      <c r="C62" s="1428">
        <v>0</v>
      </c>
      <c r="D62" s="199">
        <v>10237.73950786056</v>
      </c>
      <c r="E62" s="199">
        <v>0</v>
      </c>
      <c r="F62" s="199">
        <v>0</v>
      </c>
      <c r="G62" s="199">
        <v>0</v>
      </c>
      <c r="H62" s="203">
        <v>0</v>
      </c>
      <c r="I62" s="202">
        <v>0</v>
      </c>
      <c r="J62" s="199">
        <v>0</v>
      </c>
      <c r="K62" s="202">
        <v>0</v>
      </c>
      <c r="L62" s="199">
        <v>0</v>
      </c>
      <c r="M62" s="199">
        <v>0</v>
      </c>
      <c r="N62" s="202">
        <v>0</v>
      </c>
      <c r="O62" s="204">
        <v>0</v>
      </c>
    </row>
    <row r="63" spans="1:15" ht="15.6" customHeight="1" x14ac:dyDescent="0.2">
      <c r="A63" s="421">
        <v>57</v>
      </c>
      <c r="B63" s="214" t="s">
        <v>60</v>
      </c>
      <c r="C63" s="1429">
        <v>2</v>
      </c>
      <c r="D63" s="216">
        <v>8864.8970059235326</v>
      </c>
      <c r="E63" s="216">
        <v>17730</v>
      </c>
      <c r="F63" s="216">
        <v>0</v>
      </c>
      <c r="G63" s="216">
        <v>0</v>
      </c>
      <c r="H63" s="220">
        <v>0</v>
      </c>
      <c r="I63" s="219">
        <v>17730</v>
      </c>
      <c r="J63" s="216">
        <v>0</v>
      </c>
      <c r="K63" s="219">
        <v>17730</v>
      </c>
      <c r="L63" s="216">
        <v>16255</v>
      </c>
      <c r="M63" s="216">
        <v>1475</v>
      </c>
      <c r="N63" s="219">
        <v>1475</v>
      </c>
      <c r="O63" s="219">
        <v>17730</v>
      </c>
    </row>
    <row r="64" spans="1:15" ht="15.6" customHeight="1" x14ac:dyDescent="0.2">
      <c r="A64" s="421">
        <v>58</v>
      </c>
      <c r="B64" s="214" t="s">
        <v>61</v>
      </c>
      <c r="C64" s="1429">
        <v>6</v>
      </c>
      <c r="D64" s="216">
        <v>9714.6091062394607</v>
      </c>
      <c r="E64" s="216">
        <v>58288</v>
      </c>
      <c r="F64" s="216">
        <v>9715</v>
      </c>
      <c r="G64" s="216">
        <v>0</v>
      </c>
      <c r="H64" s="220">
        <v>9715</v>
      </c>
      <c r="I64" s="219">
        <v>68003</v>
      </c>
      <c r="J64" s="216">
        <v>0</v>
      </c>
      <c r="K64" s="219">
        <v>68003</v>
      </c>
      <c r="L64" s="216">
        <v>60717</v>
      </c>
      <c r="M64" s="216">
        <v>7286</v>
      </c>
      <c r="N64" s="219">
        <v>7286</v>
      </c>
      <c r="O64" s="219">
        <v>68003</v>
      </c>
    </row>
    <row r="65" spans="1:15" ht="15.6" customHeight="1" x14ac:dyDescent="0.2">
      <c r="A65" s="421">
        <v>59</v>
      </c>
      <c r="B65" s="214" t="s">
        <v>62</v>
      </c>
      <c r="C65" s="1429">
        <v>0</v>
      </c>
      <c r="D65" s="216">
        <v>9213.5109958506218</v>
      </c>
      <c r="E65" s="216">
        <v>0</v>
      </c>
      <c r="F65" s="216">
        <v>18427</v>
      </c>
      <c r="G65" s="216">
        <v>0</v>
      </c>
      <c r="H65" s="220">
        <v>18427</v>
      </c>
      <c r="I65" s="219">
        <v>18427</v>
      </c>
      <c r="J65" s="216">
        <v>0</v>
      </c>
      <c r="K65" s="219">
        <v>18427</v>
      </c>
      <c r="L65" s="216">
        <v>13821</v>
      </c>
      <c r="M65" s="216">
        <v>4606</v>
      </c>
      <c r="N65" s="219">
        <v>4606</v>
      </c>
      <c r="O65" s="219">
        <v>18427</v>
      </c>
    </row>
    <row r="66" spans="1:15" ht="15.6" customHeight="1" x14ac:dyDescent="0.2">
      <c r="A66" s="422">
        <v>60</v>
      </c>
      <c r="B66" s="228" t="s">
        <v>63</v>
      </c>
      <c r="C66" s="1430">
        <v>1</v>
      </c>
      <c r="D66" s="230">
        <v>10013.000138563973</v>
      </c>
      <c r="E66" s="230">
        <v>10013</v>
      </c>
      <c r="F66" s="230">
        <v>10013</v>
      </c>
      <c r="G66" s="230">
        <v>0</v>
      </c>
      <c r="H66" s="234">
        <v>10013</v>
      </c>
      <c r="I66" s="233">
        <v>20026</v>
      </c>
      <c r="J66" s="230">
        <v>0</v>
      </c>
      <c r="K66" s="233">
        <v>20026</v>
      </c>
      <c r="L66" s="236">
        <v>16689</v>
      </c>
      <c r="M66" s="230">
        <v>3337</v>
      </c>
      <c r="N66" s="237">
        <v>3337</v>
      </c>
      <c r="O66" s="233">
        <v>20026</v>
      </c>
    </row>
    <row r="67" spans="1:15" ht="15.6" customHeight="1" x14ac:dyDescent="0.2">
      <c r="A67" s="420">
        <v>61</v>
      </c>
      <c r="B67" s="197" t="s">
        <v>64</v>
      </c>
      <c r="C67" s="1428">
        <v>2</v>
      </c>
      <c r="D67" s="199">
        <v>9239.1309051169974</v>
      </c>
      <c r="E67" s="199">
        <v>18478</v>
      </c>
      <c r="F67" s="199">
        <v>-18478</v>
      </c>
      <c r="G67" s="199">
        <v>0</v>
      </c>
      <c r="H67" s="203">
        <v>-18478</v>
      </c>
      <c r="I67" s="202">
        <v>0</v>
      </c>
      <c r="J67" s="199">
        <v>0</v>
      </c>
      <c r="K67" s="202">
        <v>0</v>
      </c>
      <c r="L67" s="199">
        <v>3080</v>
      </c>
      <c r="M67" s="199">
        <v>-3080</v>
      </c>
      <c r="N67" s="202">
        <v>-3080</v>
      </c>
      <c r="O67" s="204">
        <v>0</v>
      </c>
    </row>
    <row r="68" spans="1:15" ht="15.6" customHeight="1" x14ac:dyDescent="0.2">
      <c r="A68" s="421">
        <v>62</v>
      </c>
      <c r="B68" s="214" t="s">
        <v>65</v>
      </c>
      <c r="C68" s="1429">
        <v>1</v>
      </c>
      <c r="D68" s="216">
        <v>9522.1415732172027</v>
      </c>
      <c r="E68" s="216">
        <v>9522</v>
      </c>
      <c r="F68" s="216">
        <v>0</v>
      </c>
      <c r="G68" s="216">
        <v>0</v>
      </c>
      <c r="H68" s="220">
        <v>0</v>
      </c>
      <c r="I68" s="219">
        <v>9522</v>
      </c>
      <c r="J68" s="216">
        <v>0</v>
      </c>
      <c r="K68" s="219">
        <v>9522</v>
      </c>
      <c r="L68" s="216">
        <v>8731</v>
      </c>
      <c r="M68" s="216">
        <v>791</v>
      </c>
      <c r="N68" s="219">
        <v>791</v>
      </c>
      <c r="O68" s="219">
        <v>9522</v>
      </c>
    </row>
    <row r="69" spans="1:15" ht="15.6" customHeight="1" x14ac:dyDescent="0.2">
      <c r="A69" s="421">
        <v>63</v>
      </c>
      <c r="B69" s="214" t="s">
        <v>66</v>
      </c>
      <c r="C69" s="1429">
        <v>2</v>
      </c>
      <c r="D69" s="216">
        <v>9611.0750942484283</v>
      </c>
      <c r="E69" s="216">
        <v>19222</v>
      </c>
      <c r="F69" s="216">
        <v>-9611</v>
      </c>
      <c r="G69" s="216">
        <v>-4806</v>
      </c>
      <c r="H69" s="220">
        <v>-14417</v>
      </c>
      <c r="I69" s="219">
        <v>4805</v>
      </c>
      <c r="J69" s="216">
        <v>0</v>
      </c>
      <c r="K69" s="219">
        <v>4805</v>
      </c>
      <c r="L69" s="216">
        <v>6807</v>
      </c>
      <c r="M69" s="216">
        <v>-2002</v>
      </c>
      <c r="N69" s="219">
        <v>-2002</v>
      </c>
      <c r="O69" s="219">
        <v>4805</v>
      </c>
    </row>
    <row r="70" spans="1:15" ht="15.6" customHeight="1" x14ac:dyDescent="0.2">
      <c r="A70" s="421">
        <v>64</v>
      </c>
      <c r="B70" s="214" t="s">
        <v>67</v>
      </c>
      <c r="C70" s="1429">
        <v>0</v>
      </c>
      <c r="D70" s="216">
        <v>10656.775300950369</v>
      </c>
      <c r="E70" s="216">
        <v>0</v>
      </c>
      <c r="F70" s="216">
        <v>0</v>
      </c>
      <c r="G70" s="216">
        <v>0</v>
      </c>
      <c r="H70" s="220">
        <v>0</v>
      </c>
      <c r="I70" s="219">
        <v>0</v>
      </c>
      <c r="J70" s="216">
        <v>0</v>
      </c>
      <c r="K70" s="219">
        <v>0</v>
      </c>
      <c r="L70" s="216">
        <v>0</v>
      </c>
      <c r="M70" s="216">
        <v>0</v>
      </c>
      <c r="N70" s="219">
        <v>0</v>
      </c>
      <c r="O70" s="219">
        <v>0</v>
      </c>
    </row>
    <row r="71" spans="1:15" ht="15.6" customHeight="1" x14ac:dyDescent="0.2">
      <c r="A71" s="422">
        <v>65</v>
      </c>
      <c r="B71" s="228" t="s">
        <v>68</v>
      </c>
      <c r="C71" s="1430">
        <v>2</v>
      </c>
      <c r="D71" s="230">
        <v>10032.619230474244</v>
      </c>
      <c r="E71" s="230">
        <v>20065</v>
      </c>
      <c r="F71" s="230">
        <v>0</v>
      </c>
      <c r="G71" s="230">
        <v>0</v>
      </c>
      <c r="H71" s="234">
        <v>0</v>
      </c>
      <c r="I71" s="233">
        <v>20065</v>
      </c>
      <c r="J71" s="230">
        <v>0</v>
      </c>
      <c r="K71" s="233">
        <v>20065</v>
      </c>
      <c r="L71" s="236">
        <v>18392</v>
      </c>
      <c r="M71" s="230">
        <v>1673</v>
      </c>
      <c r="N71" s="237">
        <v>1673</v>
      </c>
      <c r="O71" s="233">
        <v>20065</v>
      </c>
    </row>
    <row r="72" spans="1:15" ht="15.6" customHeight="1" x14ac:dyDescent="0.2">
      <c r="A72" s="421">
        <v>66</v>
      </c>
      <c r="B72" s="214" t="s">
        <v>69</v>
      </c>
      <c r="C72" s="1431">
        <v>0</v>
      </c>
      <c r="D72" s="423">
        <v>11498.85928950159</v>
      </c>
      <c r="E72" s="423">
        <v>0</v>
      </c>
      <c r="F72" s="423">
        <v>0</v>
      </c>
      <c r="G72" s="423">
        <v>0</v>
      </c>
      <c r="H72" s="424">
        <v>0</v>
      </c>
      <c r="I72" s="425">
        <v>0</v>
      </c>
      <c r="J72" s="423">
        <v>0</v>
      </c>
      <c r="K72" s="425">
        <v>0</v>
      </c>
      <c r="L72" s="216">
        <v>0</v>
      </c>
      <c r="M72" s="423">
        <v>0</v>
      </c>
      <c r="N72" s="219">
        <v>0</v>
      </c>
      <c r="O72" s="425">
        <v>0</v>
      </c>
    </row>
    <row r="73" spans="1:15" ht="15.6" customHeight="1" x14ac:dyDescent="0.2">
      <c r="A73" s="421">
        <v>67</v>
      </c>
      <c r="B73" s="214" t="s">
        <v>3</v>
      </c>
      <c r="C73" s="1431">
        <v>1</v>
      </c>
      <c r="D73" s="423">
        <v>9460.3382591696136</v>
      </c>
      <c r="E73" s="423">
        <v>9460</v>
      </c>
      <c r="F73" s="423">
        <v>9460</v>
      </c>
      <c r="G73" s="423">
        <v>-4730</v>
      </c>
      <c r="H73" s="424">
        <v>4730</v>
      </c>
      <c r="I73" s="425">
        <v>14190</v>
      </c>
      <c r="J73" s="423">
        <v>0</v>
      </c>
      <c r="K73" s="425">
        <v>14190</v>
      </c>
      <c r="L73" s="216">
        <v>12220</v>
      </c>
      <c r="M73" s="423">
        <v>1970</v>
      </c>
      <c r="N73" s="219">
        <v>1970</v>
      </c>
      <c r="O73" s="425">
        <v>14190</v>
      </c>
    </row>
    <row r="74" spans="1:15" ht="15.6" customHeight="1" x14ac:dyDescent="0.2">
      <c r="A74" s="421">
        <v>68</v>
      </c>
      <c r="B74" s="214" t="s">
        <v>2</v>
      </c>
      <c r="C74" s="1431">
        <v>0</v>
      </c>
      <c r="D74" s="423">
        <v>10683.750168502916</v>
      </c>
      <c r="E74" s="423">
        <v>0</v>
      </c>
      <c r="F74" s="423">
        <v>0</v>
      </c>
      <c r="G74" s="423">
        <v>0</v>
      </c>
      <c r="H74" s="424">
        <v>0</v>
      </c>
      <c r="I74" s="425">
        <v>0</v>
      </c>
      <c r="J74" s="423">
        <v>0</v>
      </c>
      <c r="K74" s="425">
        <v>0</v>
      </c>
      <c r="L74" s="216">
        <v>0</v>
      </c>
      <c r="M74" s="423">
        <v>0</v>
      </c>
      <c r="N74" s="219">
        <v>0</v>
      </c>
      <c r="O74" s="425">
        <v>0</v>
      </c>
    </row>
    <row r="75" spans="1:15" ht="15.6" customHeight="1" x14ac:dyDescent="0.2">
      <c r="A75" s="426">
        <v>69</v>
      </c>
      <c r="B75" s="427" t="s">
        <v>91</v>
      </c>
      <c r="C75" s="1432">
        <v>3</v>
      </c>
      <c r="D75" s="428">
        <v>9769.6102941176468</v>
      </c>
      <c r="E75" s="428">
        <v>29309</v>
      </c>
      <c r="F75" s="428">
        <v>29309</v>
      </c>
      <c r="G75" s="428">
        <v>0</v>
      </c>
      <c r="H75" s="429">
        <v>29309</v>
      </c>
      <c r="I75" s="430">
        <v>58618</v>
      </c>
      <c r="J75" s="428">
        <v>0</v>
      </c>
      <c r="K75" s="430">
        <v>58618</v>
      </c>
      <c r="L75" s="431">
        <v>48849</v>
      </c>
      <c r="M75" s="428">
        <v>9769</v>
      </c>
      <c r="N75" s="432">
        <v>9769</v>
      </c>
      <c r="O75" s="430">
        <v>58618</v>
      </c>
    </row>
    <row r="76" spans="1:15" s="101" customFormat="1" ht="15.6" customHeight="1" thickBot="1" x14ac:dyDescent="0.25">
      <c r="A76" s="1728" t="s">
        <v>429</v>
      </c>
      <c r="B76" s="1729"/>
      <c r="C76" s="1252">
        <v>311</v>
      </c>
      <c r="D76" s="1427"/>
      <c r="E76" s="439">
        <v>2920093</v>
      </c>
      <c r="F76" s="433">
        <v>38127</v>
      </c>
      <c r="G76" s="433">
        <v>-126967</v>
      </c>
      <c r="H76" s="434">
        <v>-88840</v>
      </c>
      <c r="I76" s="1576">
        <v>2831253</v>
      </c>
      <c r="J76" s="439">
        <v>0</v>
      </c>
      <c r="K76" s="435">
        <v>2831253</v>
      </c>
      <c r="L76" s="439">
        <v>2610144</v>
      </c>
      <c r="M76" s="439">
        <v>221109</v>
      </c>
      <c r="N76" s="435">
        <v>221109</v>
      </c>
      <c r="O76" s="435">
        <v>2831253</v>
      </c>
    </row>
    <row r="77" spans="1:15" s="150" customFormat="1" ht="15.6" customHeight="1" thickTop="1" x14ac:dyDescent="0.2">
      <c r="A77" s="1738" t="s">
        <v>398</v>
      </c>
      <c r="B77" s="2000"/>
      <c r="C77" s="1003"/>
      <c r="D77" s="810"/>
      <c r="E77" s="436"/>
      <c r="F77" s="436"/>
      <c r="G77" s="436"/>
      <c r="H77" s="436"/>
      <c r="I77" s="436"/>
      <c r="J77" s="436"/>
      <c r="K77" s="811"/>
      <c r="L77" s="811"/>
      <c r="M77" s="810"/>
      <c r="N77" s="811"/>
      <c r="O77" s="811"/>
    </row>
    <row r="78" spans="1:15" s="150" customFormat="1" ht="15.6" customHeight="1" x14ac:dyDescent="0.2">
      <c r="A78" s="1740" t="s">
        <v>1301</v>
      </c>
      <c r="B78" s="1741"/>
      <c r="C78" s="1003"/>
      <c r="D78" s="810"/>
      <c r="E78" s="436"/>
      <c r="F78" s="436"/>
      <c r="G78" s="436"/>
      <c r="H78" s="436"/>
      <c r="I78" s="436"/>
      <c r="J78" s="436"/>
      <c r="K78" s="222">
        <v>0</v>
      </c>
      <c r="L78" s="811">
        <v>0</v>
      </c>
      <c r="M78" s="810">
        <v>0</v>
      </c>
      <c r="N78" s="222">
        <v>0</v>
      </c>
      <c r="O78" s="222">
        <v>0</v>
      </c>
    </row>
    <row r="79" spans="1:15" s="150" customFormat="1" ht="15.6" customHeight="1" x14ac:dyDescent="0.2">
      <c r="A79" s="1742" t="s">
        <v>1302</v>
      </c>
      <c r="B79" s="1743"/>
      <c r="C79" s="1247"/>
      <c r="D79" s="810"/>
      <c r="E79" s="1577"/>
      <c r="F79" s="437"/>
      <c r="G79" s="437"/>
      <c r="H79" s="437"/>
      <c r="I79" s="437"/>
      <c r="J79" s="437"/>
      <c r="K79" s="811"/>
      <c r="L79" s="811"/>
      <c r="M79" s="810"/>
      <c r="N79" s="811"/>
      <c r="O79" s="222">
        <v>0</v>
      </c>
    </row>
    <row r="80" spans="1:15" s="150" customFormat="1" ht="15.6" customHeight="1" x14ac:dyDescent="0.2">
      <c r="A80" s="1744" t="s">
        <v>1028</v>
      </c>
      <c r="B80" s="1745"/>
      <c r="C80" s="1254"/>
      <c r="D80" s="810"/>
      <c r="E80" s="1577"/>
      <c r="F80" s="437"/>
      <c r="G80" s="437"/>
      <c r="H80" s="437"/>
      <c r="I80" s="437"/>
      <c r="J80" s="437"/>
      <c r="K80" s="811"/>
      <c r="L80" s="811"/>
      <c r="M80" s="810"/>
      <c r="N80" s="811"/>
      <c r="O80" s="222">
        <v>10000</v>
      </c>
    </row>
    <row r="81" spans="1:15" s="150" customFormat="1" ht="15.6" customHeight="1" x14ac:dyDescent="0.2">
      <c r="A81" s="1744" t="s">
        <v>410</v>
      </c>
      <c r="B81" s="1745"/>
      <c r="C81" s="1254"/>
      <c r="D81" s="810"/>
      <c r="E81" s="1577"/>
      <c r="F81" s="437"/>
      <c r="G81" s="437"/>
      <c r="H81" s="437"/>
      <c r="I81" s="437"/>
      <c r="J81" s="437"/>
      <c r="K81" s="811"/>
      <c r="L81" s="811"/>
      <c r="M81" s="810"/>
      <c r="N81" s="811"/>
      <c r="O81" s="222">
        <v>0</v>
      </c>
    </row>
    <row r="82" spans="1:15" s="150" customFormat="1" ht="15.6" customHeight="1" x14ac:dyDescent="0.2">
      <c r="A82" s="1734" t="s">
        <v>265</v>
      </c>
      <c r="B82" s="1735"/>
      <c r="C82" s="1255"/>
      <c r="D82" s="814"/>
      <c r="E82" s="1578"/>
      <c r="F82" s="438"/>
      <c r="G82" s="438"/>
      <c r="H82" s="438"/>
      <c r="I82" s="438"/>
      <c r="J82" s="438"/>
      <c r="K82" s="1456">
        <v>2300</v>
      </c>
      <c r="L82" s="1454">
        <v>16819</v>
      </c>
      <c r="M82" s="1455">
        <v>-14519</v>
      </c>
      <c r="N82" s="1456">
        <v>-14519</v>
      </c>
      <c r="O82" s="1456">
        <v>2300</v>
      </c>
    </row>
    <row r="83" spans="1:15" s="150" customFormat="1" ht="15.6" customHeight="1" x14ac:dyDescent="0.2">
      <c r="A83" s="1744" t="s">
        <v>1189</v>
      </c>
      <c r="B83" s="1745"/>
      <c r="C83" s="811"/>
      <c r="D83" s="811"/>
      <c r="E83" s="811"/>
      <c r="F83" s="811"/>
      <c r="G83" s="811"/>
      <c r="H83" s="811"/>
      <c r="I83" s="811"/>
      <c r="J83" s="811"/>
      <c r="K83" s="222">
        <v>79213</v>
      </c>
      <c r="L83" s="811">
        <v>69345</v>
      </c>
      <c r="M83" s="810">
        <v>9868</v>
      </c>
      <c r="N83" s="222">
        <v>9868</v>
      </c>
      <c r="O83" s="222">
        <v>79213</v>
      </c>
    </row>
    <row r="84" spans="1:15" s="150" customFormat="1" ht="15.6" customHeight="1" x14ac:dyDescent="0.2">
      <c r="A84" s="1744" t="s">
        <v>1190</v>
      </c>
      <c r="B84" s="1745"/>
      <c r="C84" s="811"/>
      <c r="D84" s="811"/>
      <c r="E84" s="811"/>
      <c r="F84" s="811"/>
      <c r="G84" s="811"/>
      <c r="H84" s="811"/>
      <c r="I84" s="811"/>
      <c r="J84" s="811"/>
      <c r="K84" s="222">
        <v>63372</v>
      </c>
      <c r="L84" s="811">
        <v>55479</v>
      </c>
      <c r="M84" s="810">
        <v>7893</v>
      </c>
      <c r="N84" s="222">
        <v>7893</v>
      </c>
      <c r="O84" s="222">
        <v>63372</v>
      </c>
    </row>
    <row r="85" spans="1:15" s="101" customFormat="1" ht="15.6" customHeight="1" thickBot="1" x14ac:dyDescent="0.25">
      <c r="A85" s="1728" t="s">
        <v>430</v>
      </c>
      <c r="B85" s="1999"/>
      <c r="C85" s="1252">
        <v>311</v>
      </c>
      <c r="D85" s="1427"/>
      <c r="E85" s="439">
        <v>2920093</v>
      </c>
      <c r="F85" s="433">
        <v>38127</v>
      </c>
      <c r="G85" s="433">
        <v>-126967</v>
      </c>
      <c r="H85" s="434">
        <v>-88840</v>
      </c>
      <c r="I85" s="1576">
        <v>2831253</v>
      </c>
      <c r="J85" s="439">
        <v>0</v>
      </c>
      <c r="K85" s="435">
        <v>2976138</v>
      </c>
      <c r="L85" s="439">
        <v>2751787</v>
      </c>
      <c r="M85" s="439">
        <v>224351</v>
      </c>
      <c r="N85" s="435">
        <v>224351</v>
      </c>
      <c r="O85" s="435">
        <v>2986138</v>
      </c>
    </row>
    <row r="86" spans="1:15" ht="13.5" thickTop="1" x14ac:dyDescent="0.2"/>
    <row r="87" spans="1:15" x14ac:dyDescent="0.2">
      <c r="L87" s="383"/>
      <c r="N87" s="31">
        <v>1</v>
      </c>
    </row>
    <row r="88" spans="1:15" x14ac:dyDescent="0.2"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</row>
    <row r="92" spans="1:15" x14ac:dyDescent="0.2">
      <c r="B92" s="867"/>
    </row>
    <row r="93" spans="1:15" x14ac:dyDescent="0.2">
      <c r="B93" s="867"/>
    </row>
    <row r="94" spans="1:15" x14ac:dyDescent="0.2">
      <c r="B94" s="101"/>
    </row>
    <row r="95" spans="1:15" x14ac:dyDescent="0.2">
      <c r="B95" s="865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4">
    <mergeCell ref="I1:O1"/>
    <mergeCell ref="A85:B85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3:B83"/>
    <mergeCell ref="A84:B84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&amp;L&amp;"Arial,Bold"&amp;20&amp;K000000FY2021-22 Budget Letter
June 2022&amp;R&amp;"Arial,Bold"&amp;12&amp;KFF0000
</oddHeader>
    <oddFooter>&amp;R&amp;9&amp;P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95"/>
  <sheetViews>
    <sheetView workbookViewId="0">
      <pane xSplit="2" ySplit="6" topLeftCell="C7" activePane="bottomRight" state="frozen"/>
      <selection sqref="A1:B3"/>
      <selection pane="topRight" sqref="A1:B3"/>
      <selection pane="bottomLeft" sqref="A1:B3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7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2001" t="s">
        <v>797</v>
      </c>
      <c r="B1" s="2001"/>
      <c r="C1" s="1996" t="s">
        <v>350</v>
      </c>
      <c r="D1" s="1997"/>
      <c r="E1" s="1997"/>
      <c r="F1" s="1997"/>
      <c r="G1" s="1997"/>
      <c r="H1" s="1998"/>
      <c r="I1" s="1996" t="s">
        <v>350</v>
      </c>
      <c r="J1" s="1997"/>
      <c r="K1" s="1997"/>
      <c r="L1" s="1997"/>
      <c r="M1" s="1997"/>
      <c r="N1" s="1997"/>
      <c r="O1" s="1998"/>
    </row>
    <row r="2" spans="1:15" s="440" customFormat="1" ht="17.25" customHeight="1" x14ac:dyDescent="0.2">
      <c r="A2" s="2001"/>
      <c r="B2" s="2001"/>
      <c r="C2" s="96"/>
      <c r="D2" s="97"/>
      <c r="E2" s="97"/>
      <c r="F2" s="2005" t="s">
        <v>242</v>
      </c>
      <c r="G2" s="2005"/>
      <c r="H2" s="2005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2001"/>
      <c r="B3" s="2001"/>
      <c r="C3" s="256" t="s">
        <v>1211</v>
      </c>
      <c r="D3" s="255" t="s">
        <v>531</v>
      </c>
      <c r="E3" s="255" t="s">
        <v>532</v>
      </c>
      <c r="F3" s="94" t="s">
        <v>1197</v>
      </c>
      <c r="G3" s="94" t="s">
        <v>1198</v>
      </c>
      <c r="H3" s="94" t="s">
        <v>243</v>
      </c>
      <c r="I3" s="255" t="s">
        <v>533</v>
      </c>
      <c r="J3" s="1473" t="s">
        <v>1299</v>
      </c>
      <c r="K3" s="95" t="s">
        <v>861</v>
      </c>
      <c r="L3" s="1657" t="s">
        <v>1113</v>
      </c>
      <c r="M3" s="95" t="s">
        <v>283</v>
      </c>
      <c r="N3" s="1657" t="s">
        <v>1114</v>
      </c>
      <c r="O3" s="95" t="s">
        <v>862</v>
      </c>
    </row>
    <row r="4" spans="1:15" ht="14.25" customHeight="1" x14ac:dyDescent="0.2">
      <c r="A4" s="441"/>
      <c r="B4" s="442"/>
      <c r="C4" s="443">
        <v>1</v>
      </c>
      <c r="D4" s="443">
        <v>2</v>
      </c>
      <c r="E4" s="443">
        <v>3</v>
      </c>
      <c r="F4" s="443">
        <v>4</v>
      </c>
      <c r="G4" s="443">
        <v>5</v>
      </c>
      <c r="H4" s="443">
        <v>6</v>
      </c>
      <c r="I4" s="443">
        <v>7</v>
      </c>
      <c r="J4" s="443">
        <v>8</v>
      </c>
      <c r="K4" s="443">
        <v>9</v>
      </c>
      <c r="L4" s="443">
        <v>10</v>
      </c>
      <c r="M4" s="443">
        <v>11</v>
      </c>
      <c r="N4" s="443">
        <v>12</v>
      </c>
      <c r="O4" s="443">
        <v>13</v>
      </c>
    </row>
    <row r="5" spans="1:15" s="488" customFormat="1" ht="11.25" hidden="1" x14ac:dyDescent="0.2">
      <c r="A5" s="771"/>
      <c r="B5" s="771"/>
      <c r="C5" s="642"/>
      <c r="D5" s="642" t="s">
        <v>594</v>
      </c>
      <c r="E5" s="642" t="s">
        <v>595</v>
      </c>
      <c r="F5" s="642" t="s">
        <v>745</v>
      </c>
      <c r="G5" s="642" t="s">
        <v>745</v>
      </c>
      <c r="H5" s="642" t="s">
        <v>595</v>
      </c>
      <c r="I5" s="642" t="s">
        <v>595</v>
      </c>
      <c r="J5" s="642" t="s">
        <v>746</v>
      </c>
      <c r="K5" s="642" t="s">
        <v>761</v>
      </c>
      <c r="L5" s="642" t="s">
        <v>770</v>
      </c>
      <c r="M5" s="642" t="s">
        <v>595</v>
      </c>
      <c r="N5" s="642" t="s">
        <v>595</v>
      </c>
      <c r="O5" s="642" t="s">
        <v>762</v>
      </c>
    </row>
    <row r="6" spans="1:15" s="488" customFormat="1" ht="22.5" customHeight="1" x14ac:dyDescent="0.2">
      <c r="A6" s="770"/>
      <c r="B6" s="770"/>
      <c r="C6" s="639" t="s">
        <v>1562</v>
      </c>
      <c r="D6" s="639" t="s">
        <v>1569</v>
      </c>
      <c r="E6" s="639" t="s">
        <v>742</v>
      </c>
      <c r="F6" s="639" t="s">
        <v>836</v>
      </c>
      <c r="G6" s="639" t="s">
        <v>837</v>
      </c>
      <c r="H6" s="639" t="s">
        <v>743</v>
      </c>
      <c r="I6" s="639" t="s">
        <v>1570</v>
      </c>
      <c r="J6" s="642" t="s">
        <v>746</v>
      </c>
      <c r="K6" s="639" t="s">
        <v>1571</v>
      </c>
      <c r="L6" s="639" t="s">
        <v>1572</v>
      </c>
      <c r="M6" s="639" t="s">
        <v>1573</v>
      </c>
      <c r="N6" s="639" t="s">
        <v>1574</v>
      </c>
      <c r="O6" s="639" t="s">
        <v>1575</v>
      </c>
    </row>
    <row r="7" spans="1:15" ht="15.6" customHeight="1" x14ac:dyDescent="0.2">
      <c r="A7" s="420">
        <v>1</v>
      </c>
      <c r="B7" s="197" t="s">
        <v>5</v>
      </c>
      <c r="C7" s="1428">
        <v>0</v>
      </c>
      <c r="D7" s="199">
        <v>8622.6964429385825</v>
      </c>
      <c r="E7" s="199">
        <v>0</v>
      </c>
      <c r="F7" s="199">
        <v>0</v>
      </c>
      <c r="G7" s="199">
        <v>0</v>
      </c>
      <c r="H7" s="203">
        <v>0</v>
      </c>
      <c r="I7" s="202">
        <v>0</v>
      </c>
      <c r="J7" s="199">
        <v>0</v>
      </c>
      <c r="K7" s="202">
        <v>0</v>
      </c>
      <c r="L7" s="199">
        <v>0</v>
      </c>
      <c r="M7" s="199">
        <v>0</v>
      </c>
      <c r="N7" s="202">
        <v>0</v>
      </c>
      <c r="O7" s="204">
        <v>0</v>
      </c>
    </row>
    <row r="8" spans="1:15" ht="15.6" customHeight="1" x14ac:dyDescent="0.2">
      <c r="A8" s="421">
        <v>2</v>
      </c>
      <c r="B8" s="214" t="s">
        <v>6</v>
      </c>
      <c r="C8" s="1429">
        <v>0</v>
      </c>
      <c r="D8" s="216">
        <v>10428.450576725025</v>
      </c>
      <c r="E8" s="216">
        <v>0</v>
      </c>
      <c r="F8" s="216">
        <v>0</v>
      </c>
      <c r="G8" s="216">
        <v>0</v>
      </c>
      <c r="H8" s="220">
        <v>0</v>
      </c>
      <c r="I8" s="219">
        <v>0</v>
      </c>
      <c r="J8" s="216">
        <v>0</v>
      </c>
      <c r="K8" s="219">
        <v>0</v>
      </c>
      <c r="L8" s="216">
        <v>0</v>
      </c>
      <c r="M8" s="216">
        <v>0</v>
      </c>
      <c r="N8" s="219">
        <v>0</v>
      </c>
      <c r="O8" s="219">
        <v>0</v>
      </c>
    </row>
    <row r="9" spans="1:15" ht="15.6" customHeight="1" x14ac:dyDescent="0.2">
      <c r="A9" s="421">
        <v>3</v>
      </c>
      <c r="B9" s="214" t="s">
        <v>7</v>
      </c>
      <c r="C9" s="1429">
        <v>5</v>
      </c>
      <c r="D9" s="216">
        <v>8524.0766371065911</v>
      </c>
      <c r="E9" s="216">
        <v>42620</v>
      </c>
      <c r="F9" s="216">
        <v>59669</v>
      </c>
      <c r="G9" s="216">
        <v>8524</v>
      </c>
      <c r="H9" s="220">
        <v>68193</v>
      </c>
      <c r="I9" s="219">
        <v>110813</v>
      </c>
      <c r="J9" s="216">
        <v>0</v>
      </c>
      <c r="K9" s="219">
        <v>110813</v>
      </c>
      <c r="L9" s="216">
        <v>90213</v>
      </c>
      <c r="M9" s="216">
        <v>20600</v>
      </c>
      <c r="N9" s="219">
        <v>20600</v>
      </c>
      <c r="O9" s="219">
        <v>110813</v>
      </c>
    </row>
    <row r="10" spans="1:15" ht="15.6" customHeight="1" x14ac:dyDescent="0.2">
      <c r="A10" s="421">
        <v>4</v>
      </c>
      <c r="B10" s="214" t="s">
        <v>8</v>
      </c>
      <c r="C10" s="1429">
        <v>0</v>
      </c>
      <c r="D10" s="216">
        <v>10320.058942924688</v>
      </c>
      <c r="E10" s="216">
        <v>0</v>
      </c>
      <c r="F10" s="216">
        <v>20640</v>
      </c>
      <c r="G10" s="216">
        <v>-5160</v>
      </c>
      <c r="H10" s="220">
        <v>15480</v>
      </c>
      <c r="I10" s="219">
        <v>15480</v>
      </c>
      <c r="J10" s="216">
        <v>0</v>
      </c>
      <c r="K10" s="219">
        <v>15480</v>
      </c>
      <c r="L10" s="216">
        <v>11610</v>
      </c>
      <c r="M10" s="216">
        <v>3870</v>
      </c>
      <c r="N10" s="219">
        <v>3870</v>
      </c>
      <c r="O10" s="219">
        <v>15480</v>
      </c>
    </row>
    <row r="11" spans="1:15" ht="15.6" customHeight="1" x14ac:dyDescent="0.2">
      <c r="A11" s="422">
        <v>5</v>
      </c>
      <c r="B11" s="228" t="s">
        <v>9</v>
      </c>
      <c r="C11" s="1430">
        <v>0</v>
      </c>
      <c r="D11" s="230">
        <v>8634.273484587402</v>
      </c>
      <c r="E11" s="230">
        <v>0</v>
      </c>
      <c r="F11" s="230">
        <v>0</v>
      </c>
      <c r="G11" s="230">
        <v>0</v>
      </c>
      <c r="H11" s="234">
        <v>0</v>
      </c>
      <c r="I11" s="233">
        <v>0</v>
      </c>
      <c r="J11" s="230">
        <v>0</v>
      </c>
      <c r="K11" s="233">
        <v>0</v>
      </c>
      <c r="L11" s="236">
        <v>0</v>
      </c>
      <c r="M11" s="230">
        <v>0</v>
      </c>
      <c r="N11" s="237">
        <v>0</v>
      </c>
      <c r="O11" s="233">
        <v>0</v>
      </c>
    </row>
    <row r="12" spans="1:15" ht="15.6" customHeight="1" x14ac:dyDescent="0.2">
      <c r="A12" s="420">
        <v>6</v>
      </c>
      <c r="B12" s="197" t="s">
        <v>10</v>
      </c>
      <c r="C12" s="1428">
        <v>0</v>
      </c>
      <c r="D12" s="199">
        <v>9752.1017584369438</v>
      </c>
      <c r="E12" s="199">
        <v>0</v>
      </c>
      <c r="F12" s="199">
        <v>0</v>
      </c>
      <c r="G12" s="199">
        <v>0</v>
      </c>
      <c r="H12" s="203">
        <v>0</v>
      </c>
      <c r="I12" s="202">
        <v>0</v>
      </c>
      <c r="J12" s="199">
        <v>0</v>
      </c>
      <c r="K12" s="202">
        <v>0</v>
      </c>
      <c r="L12" s="199">
        <v>0</v>
      </c>
      <c r="M12" s="199">
        <v>0</v>
      </c>
      <c r="N12" s="202">
        <v>0</v>
      </c>
      <c r="O12" s="204">
        <v>0</v>
      </c>
    </row>
    <row r="13" spans="1:15" ht="15.6" customHeight="1" x14ac:dyDescent="0.2">
      <c r="A13" s="421">
        <v>7</v>
      </c>
      <c r="B13" s="214" t="s">
        <v>11</v>
      </c>
      <c r="C13" s="1429">
        <v>0</v>
      </c>
      <c r="D13" s="216">
        <v>9579.2945121951216</v>
      </c>
      <c r="E13" s="216">
        <v>0</v>
      </c>
      <c r="F13" s="216">
        <v>0</v>
      </c>
      <c r="G13" s="216">
        <v>0</v>
      </c>
      <c r="H13" s="220">
        <v>0</v>
      </c>
      <c r="I13" s="219">
        <v>0</v>
      </c>
      <c r="J13" s="216">
        <v>0</v>
      </c>
      <c r="K13" s="219">
        <v>0</v>
      </c>
      <c r="L13" s="216">
        <v>0</v>
      </c>
      <c r="M13" s="216">
        <v>0</v>
      </c>
      <c r="N13" s="219">
        <v>0</v>
      </c>
      <c r="O13" s="219">
        <v>0</v>
      </c>
    </row>
    <row r="14" spans="1:15" ht="15.6" customHeight="1" x14ac:dyDescent="0.2">
      <c r="A14" s="421">
        <v>8</v>
      </c>
      <c r="B14" s="214" t="s">
        <v>12</v>
      </c>
      <c r="C14" s="1429">
        <v>0</v>
      </c>
      <c r="D14" s="216">
        <v>9343.8343880326393</v>
      </c>
      <c r="E14" s="216">
        <v>0</v>
      </c>
      <c r="F14" s="216">
        <v>0</v>
      </c>
      <c r="G14" s="216">
        <v>0</v>
      </c>
      <c r="H14" s="220">
        <v>0</v>
      </c>
      <c r="I14" s="219">
        <v>0</v>
      </c>
      <c r="J14" s="216">
        <v>0</v>
      </c>
      <c r="K14" s="219">
        <v>0</v>
      </c>
      <c r="L14" s="216">
        <v>0</v>
      </c>
      <c r="M14" s="216">
        <v>0</v>
      </c>
      <c r="N14" s="219">
        <v>0</v>
      </c>
      <c r="O14" s="219">
        <v>0</v>
      </c>
    </row>
    <row r="15" spans="1:15" ht="15.6" customHeight="1" x14ac:dyDescent="0.2">
      <c r="A15" s="421">
        <v>9</v>
      </c>
      <c r="B15" s="214" t="s">
        <v>13</v>
      </c>
      <c r="C15" s="1429">
        <v>0</v>
      </c>
      <c r="D15" s="216">
        <v>9224.1189218498184</v>
      </c>
      <c r="E15" s="216">
        <v>0</v>
      </c>
      <c r="F15" s="216">
        <v>0</v>
      </c>
      <c r="G15" s="216">
        <v>0</v>
      </c>
      <c r="H15" s="220">
        <v>0</v>
      </c>
      <c r="I15" s="219">
        <v>0</v>
      </c>
      <c r="J15" s="216">
        <v>0</v>
      </c>
      <c r="K15" s="219">
        <v>0</v>
      </c>
      <c r="L15" s="216">
        <v>0</v>
      </c>
      <c r="M15" s="216">
        <v>0</v>
      </c>
      <c r="N15" s="219">
        <v>0</v>
      </c>
      <c r="O15" s="219">
        <v>0</v>
      </c>
    </row>
    <row r="16" spans="1:15" ht="15.6" customHeight="1" x14ac:dyDescent="0.2">
      <c r="A16" s="422">
        <v>10</v>
      </c>
      <c r="B16" s="228" t="s">
        <v>14</v>
      </c>
      <c r="C16" s="1430">
        <v>0</v>
      </c>
      <c r="D16" s="230">
        <v>8995.4376133402802</v>
      </c>
      <c r="E16" s="230">
        <v>0</v>
      </c>
      <c r="F16" s="230">
        <v>0</v>
      </c>
      <c r="G16" s="230">
        <v>0</v>
      </c>
      <c r="H16" s="234">
        <v>0</v>
      </c>
      <c r="I16" s="233">
        <v>0</v>
      </c>
      <c r="J16" s="230">
        <v>0</v>
      </c>
      <c r="K16" s="233">
        <v>0</v>
      </c>
      <c r="L16" s="236">
        <v>0</v>
      </c>
      <c r="M16" s="230">
        <v>0</v>
      </c>
      <c r="N16" s="237">
        <v>0</v>
      </c>
      <c r="O16" s="233">
        <v>0</v>
      </c>
    </row>
    <row r="17" spans="1:15" ht="15.6" customHeight="1" x14ac:dyDescent="0.2">
      <c r="A17" s="420">
        <v>11</v>
      </c>
      <c r="B17" s="197" t="s">
        <v>15</v>
      </c>
      <c r="C17" s="1428">
        <v>0</v>
      </c>
      <c r="D17" s="199">
        <v>11326.541657754011</v>
      </c>
      <c r="E17" s="199">
        <v>0</v>
      </c>
      <c r="F17" s="199">
        <v>0</v>
      </c>
      <c r="G17" s="199">
        <v>0</v>
      </c>
      <c r="H17" s="203">
        <v>0</v>
      </c>
      <c r="I17" s="202">
        <v>0</v>
      </c>
      <c r="J17" s="199">
        <v>0</v>
      </c>
      <c r="K17" s="202">
        <v>0</v>
      </c>
      <c r="L17" s="199">
        <v>0</v>
      </c>
      <c r="M17" s="199">
        <v>0</v>
      </c>
      <c r="N17" s="202">
        <v>0</v>
      </c>
      <c r="O17" s="204">
        <v>0</v>
      </c>
    </row>
    <row r="18" spans="1:15" ht="15.6" customHeight="1" x14ac:dyDescent="0.2">
      <c r="A18" s="421">
        <v>12</v>
      </c>
      <c r="B18" s="214" t="s">
        <v>16</v>
      </c>
      <c r="C18" s="1429">
        <v>0</v>
      </c>
      <c r="D18" s="216">
        <v>10349.101671087534</v>
      </c>
      <c r="E18" s="216">
        <v>0</v>
      </c>
      <c r="F18" s="216">
        <v>0</v>
      </c>
      <c r="G18" s="216">
        <v>0</v>
      </c>
      <c r="H18" s="220">
        <v>0</v>
      </c>
      <c r="I18" s="219">
        <v>0</v>
      </c>
      <c r="J18" s="216">
        <v>0</v>
      </c>
      <c r="K18" s="219">
        <v>0</v>
      </c>
      <c r="L18" s="216">
        <v>0</v>
      </c>
      <c r="M18" s="216">
        <v>0</v>
      </c>
      <c r="N18" s="219">
        <v>0</v>
      </c>
      <c r="O18" s="219">
        <v>0</v>
      </c>
    </row>
    <row r="19" spans="1:15" ht="15.6" customHeight="1" x14ac:dyDescent="0.2">
      <c r="A19" s="421">
        <v>13</v>
      </c>
      <c r="B19" s="214" t="s">
        <v>17</v>
      </c>
      <c r="C19" s="1429">
        <v>0</v>
      </c>
      <c r="D19" s="216">
        <v>10789.676720475787</v>
      </c>
      <c r="E19" s="216">
        <v>0</v>
      </c>
      <c r="F19" s="216">
        <v>0</v>
      </c>
      <c r="G19" s="216">
        <v>0</v>
      </c>
      <c r="H19" s="220">
        <v>0</v>
      </c>
      <c r="I19" s="219">
        <v>0</v>
      </c>
      <c r="J19" s="216">
        <v>0</v>
      </c>
      <c r="K19" s="219">
        <v>0</v>
      </c>
      <c r="L19" s="216">
        <v>0</v>
      </c>
      <c r="M19" s="216">
        <v>0</v>
      </c>
      <c r="N19" s="219">
        <v>0</v>
      </c>
      <c r="O19" s="219">
        <v>0</v>
      </c>
    </row>
    <row r="20" spans="1:15" ht="15.6" customHeight="1" x14ac:dyDescent="0.2">
      <c r="A20" s="421">
        <v>14</v>
      </c>
      <c r="B20" s="214" t="s">
        <v>18</v>
      </c>
      <c r="C20" s="1429">
        <v>0</v>
      </c>
      <c r="D20" s="216">
        <v>11827.515594405595</v>
      </c>
      <c r="E20" s="216">
        <v>0</v>
      </c>
      <c r="F20" s="216">
        <v>0</v>
      </c>
      <c r="G20" s="216">
        <v>0</v>
      </c>
      <c r="H20" s="220">
        <v>0</v>
      </c>
      <c r="I20" s="219">
        <v>0</v>
      </c>
      <c r="J20" s="216">
        <v>0</v>
      </c>
      <c r="K20" s="219">
        <v>0</v>
      </c>
      <c r="L20" s="216">
        <v>0</v>
      </c>
      <c r="M20" s="216">
        <v>0</v>
      </c>
      <c r="N20" s="219">
        <v>0</v>
      </c>
      <c r="O20" s="219">
        <v>0</v>
      </c>
    </row>
    <row r="21" spans="1:15" ht="15.6" customHeight="1" x14ac:dyDescent="0.2">
      <c r="A21" s="422">
        <v>15</v>
      </c>
      <c r="B21" s="228" t="s">
        <v>19</v>
      </c>
      <c r="C21" s="1430">
        <v>0</v>
      </c>
      <c r="D21" s="230">
        <v>10278.433874709975</v>
      </c>
      <c r="E21" s="230">
        <v>0</v>
      </c>
      <c r="F21" s="230">
        <v>10278</v>
      </c>
      <c r="G21" s="230">
        <v>0</v>
      </c>
      <c r="H21" s="234">
        <v>10278</v>
      </c>
      <c r="I21" s="233">
        <v>10278</v>
      </c>
      <c r="J21" s="230">
        <v>0</v>
      </c>
      <c r="K21" s="233">
        <v>10278</v>
      </c>
      <c r="L21" s="236">
        <v>7710</v>
      </c>
      <c r="M21" s="230">
        <v>2568</v>
      </c>
      <c r="N21" s="237">
        <v>2568</v>
      </c>
      <c r="O21" s="233">
        <v>10278</v>
      </c>
    </row>
    <row r="22" spans="1:15" ht="15.6" customHeight="1" x14ac:dyDescent="0.2">
      <c r="A22" s="420">
        <v>16</v>
      </c>
      <c r="B22" s="197" t="s">
        <v>20</v>
      </c>
      <c r="C22" s="1428">
        <v>0</v>
      </c>
      <c r="D22" s="199">
        <v>8575.9597860962567</v>
      </c>
      <c r="E22" s="199">
        <v>0</v>
      </c>
      <c r="F22" s="199">
        <v>0</v>
      </c>
      <c r="G22" s="199">
        <v>0</v>
      </c>
      <c r="H22" s="203">
        <v>0</v>
      </c>
      <c r="I22" s="202">
        <v>0</v>
      </c>
      <c r="J22" s="199">
        <v>0</v>
      </c>
      <c r="K22" s="202">
        <v>0</v>
      </c>
      <c r="L22" s="199">
        <v>0</v>
      </c>
      <c r="M22" s="199">
        <v>0</v>
      </c>
      <c r="N22" s="202">
        <v>0</v>
      </c>
      <c r="O22" s="204">
        <v>0</v>
      </c>
    </row>
    <row r="23" spans="1:15" ht="15.6" customHeight="1" x14ac:dyDescent="0.2">
      <c r="A23" s="421">
        <v>17</v>
      </c>
      <c r="B23" s="214" t="s">
        <v>21</v>
      </c>
      <c r="C23" s="1429">
        <v>141</v>
      </c>
      <c r="D23" s="216">
        <v>9012.4668992093539</v>
      </c>
      <c r="E23" s="216">
        <v>1270758</v>
      </c>
      <c r="F23" s="216">
        <v>-288399</v>
      </c>
      <c r="G23" s="216">
        <v>-27037</v>
      </c>
      <c r="H23" s="220">
        <v>-315436</v>
      </c>
      <c r="I23" s="219">
        <v>955322</v>
      </c>
      <c r="J23" s="216">
        <v>-4476</v>
      </c>
      <c r="K23" s="219">
        <v>950846</v>
      </c>
      <c r="L23" s="216">
        <v>924184</v>
      </c>
      <c r="M23" s="216">
        <v>26662</v>
      </c>
      <c r="N23" s="219">
        <v>26662</v>
      </c>
      <c r="O23" s="219">
        <v>950846</v>
      </c>
    </row>
    <row r="24" spans="1:15" ht="15.6" customHeight="1" x14ac:dyDescent="0.2">
      <c r="A24" s="421">
        <v>18</v>
      </c>
      <c r="B24" s="214" t="s">
        <v>22</v>
      </c>
      <c r="C24" s="1429">
        <v>0</v>
      </c>
      <c r="D24" s="216">
        <v>10490.525317559153</v>
      </c>
      <c r="E24" s="216">
        <v>0</v>
      </c>
      <c r="F24" s="216">
        <v>0</v>
      </c>
      <c r="G24" s="216">
        <v>0</v>
      </c>
      <c r="H24" s="220">
        <v>0</v>
      </c>
      <c r="I24" s="219">
        <v>0</v>
      </c>
      <c r="J24" s="216">
        <v>0</v>
      </c>
      <c r="K24" s="219">
        <v>0</v>
      </c>
      <c r="L24" s="216">
        <v>0</v>
      </c>
      <c r="M24" s="216">
        <v>0</v>
      </c>
      <c r="N24" s="219">
        <v>0</v>
      </c>
      <c r="O24" s="219">
        <v>0</v>
      </c>
    </row>
    <row r="25" spans="1:15" ht="15.6" customHeight="1" x14ac:dyDescent="0.2">
      <c r="A25" s="421">
        <v>19</v>
      </c>
      <c r="B25" s="214" t="s">
        <v>23</v>
      </c>
      <c r="C25" s="1429">
        <v>0</v>
      </c>
      <c r="D25" s="216">
        <v>10120.741296625223</v>
      </c>
      <c r="E25" s="216">
        <v>0</v>
      </c>
      <c r="F25" s="216">
        <v>20241</v>
      </c>
      <c r="G25" s="216">
        <v>-10121</v>
      </c>
      <c r="H25" s="220">
        <v>10120</v>
      </c>
      <c r="I25" s="219">
        <v>10120</v>
      </c>
      <c r="J25" s="216">
        <v>0</v>
      </c>
      <c r="K25" s="219">
        <v>10120</v>
      </c>
      <c r="L25" s="216">
        <v>7590</v>
      </c>
      <c r="M25" s="216">
        <v>2530</v>
      </c>
      <c r="N25" s="219">
        <v>2530</v>
      </c>
      <c r="O25" s="219">
        <v>10120</v>
      </c>
    </row>
    <row r="26" spans="1:15" ht="15.6" customHeight="1" x14ac:dyDescent="0.2">
      <c r="A26" s="422">
        <v>20</v>
      </c>
      <c r="B26" s="228" t="s">
        <v>24</v>
      </c>
      <c r="C26" s="1430">
        <v>0</v>
      </c>
      <c r="D26" s="230">
        <v>9440.8496085538245</v>
      </c>
      <c r="E26" s="230">
        <v>0</v>
      </c>
      <c r="F26" s="230">
        <v>0</v>
      </c>
      <c r="G26" s="230">
        <v>0</v>
      </c>
      <c r="H26" s="234">
        <v>0</v>
      </c>
      <c r="I26" s="233">
        <v>0</v>
      </c>
      <c r="J26" s="230">
        <v>0</v>
      </c>
      <c r="K26" s="233">
        <v>0</v>
      </c>
      <c r="L26" s="236">
        <v>0</v>
      </c>
      <c r="M26" s="230">
        <v>0</v>
      </c>
      <c r="N26" s="237">
        <v>0</v>
      </c>
      <c r="O26" s="233">
        <v>0</v>
      </c>
    </row>
    <row r="27" spans="1:15" ht="15.6" customHeight="1" x14ac:dyDescent="0.2">
      <c r="A27" s="420">
        <v>21</v>
      </c>
      <c r="B27" s="197" t="s">
        <v>25</v>
      </c>
      <c r="C27" s="1428">
        <v>0</v>
      </c>
      <c r="D27" s="199">
        <v>10076.676877470356</v>
      </c>
      <c r="E27" s="199">
        <v>0</v>
      </c>
      <c r="F27" s="199">
        <v>0</v>
      </c>
      <c r="G27" s="199">
        <v>0</v>
      </c>
      <c r="H27" s="203">
        <v>0</v>
      </c>
      <c r="I27" s="202">
        <v>0</v>
      </c>
      <c r="J27" s="199">
        <v>0</v>
      </c>
      <c r="K27" s="202">
        <v>0</v>
      </c>
      <c r="L27" s="199">
        <v>0</v>
      </c>
      <c r="M27" s="199">
        <v>0</v>
      </c>
      <c r="N27" s="202">
        <v>0</v>
      </c>
      <c r="O27" s="204">
        <v>0</v>
      </c>
    </row>
    <row r="28" spans="1:15" ht="15.6" customHeight="1" x14ac:dyDescent="0.2">
      <c r="A28" s="421">
        <v>22</v>
      </c>
      <c r="B28" s="214" t="s">
        <v>26</v>
      </c>
      <c r="C28" s="1429">
        <v>0</v>
      </c>
      <c r="D28" s="216">
        <v>10046.936225680933</v>
      </c>
      <c r="E28" s="216">
        <v>0</v>
      </c>
      <c r="F28" s="216">
        <v>0</v>
      </c>
      <c r="G28" s="216">
        <v>0</v>
      </c>
      <c r="H28" s="220">
        <v>0</v>
      </c>
      <c r="I28" s="219">
        <v>0</v>
      </c>
      <c r="J28" s="216">
        <v>0</v>
      </c>
      <c r="K28" s="219">
        <v>0</v>
      </c>
      <c r="L28" s="216">
        <v>0</v>
      </c>
      <c r="M28" s="216">
        <v>0</v>
      </c>
      <c r="N28" s="219">
        <v>0</v>
      </c>
      <c r="O28" s="219">
        <v>0</v>
      </c>
    </row>
    <row r="29" spans="1:15" ht="15.6" customHeight="1" x14ac:dyDescent="0.2">
      <c r="A29" s="421">
        <v>23</v>
      </c>
      <c r="B29" s="214" t="s">
        <v>27</v>
      </c>
      <c r="C29" s="1429">
        <v>0</v>
      </c>
      <c r="D29" s="216">
        <v>9609.2676525901861</v>
      </c>
      <c r="E29" s="216">
        <v>0</v>
      </c>
      <c r="F29" s="216">
        <v>9609</v>
      </c>
      <c r="G29" s="216">
        <v>0</v>
      </c>
      <c r="H29" s="220">
        <v>9609</v>
      </c>
      <c r="I29" s="219">
        <v>9609</v>
      </c>
      <c r="J29" s="216">
        <v>0</v>
      </c>
      <c r="K29" s="219">
        <v>9609</v>
      </c>
      <c r="L29" s="216">
        <v>7206</v>
      </c>
      <c r="M29" s="216">
        <v>2403</v>
      </c>
      <c r="N29" s="219">
        <v>2403</v>
      </c>
      <c r="O29" s="219">
        <v>9609</v>
      </c>
    </row>
    <row r="30" spans="1:15" ht="15.6" customHeight="1" x14ac:dyDescent="0.2">
      <c r="A30" s="421">
        <v>24</v>
      </c>
      <c r="B30" s="214" t="s">
        <v>28</v>
      </c>
      <c r="C30" s="1429">
        <v>1</v>
      </c>
      <c r="D30" s="216">
        <v>9353.5173744619806</v>
      </c>
      <c r="E30" s="216">
        <v>9354</v>
      </c>
      <c r="F30" s="216">
        <v>37414</v>
      </c>
      <c r="G30" s="216">
        <v>-4677</v>
      </c>
      <c r="H30" s="220">
        <v>32737</v>
      </c>
      <c r="I30" s="219">
        <v>42091</v>
      </c>
      <c r="J30" s="216">
        <v>0</v>
      </c>
      <c r="K30" s="219">
        <v>42091</v>
      </c>
      <c r="L30" s="216">
        <v>33129</v>
      </c>
      <c r="M30" s="216">
        <v>8962</v>
      </c>
      <c r="N30" s="219">
        <v>8962</v>
      </c>
      <c r="O30" s="219">
        <v>42091</v>
      </c>
    </row>
    <row r="31" spans="1:15" ht="15.6" customHeight="1" x14ac:dyDescent="0.2">
      <c r="A31" s="422">
        <v>25</v>
      </c>
      <c r="B31" s="228" t="s">
        <v>29</v>
      </c>
      <c r="C31" s="1430">
        <v>0</v>
      </c>
      <c r="D31" s="230">
        <v>9970.9650491343</v>
      </c>
      <c r="E31" s="230">
        <v>0</v>
      </c>
      <c r="F31" s="230">
        <v>0</v>
      </c>
      <c r="G31" s="230">
        <v>0</v>
      </c>
      <c r="H31" s="234">
        <v>0</v>
      </c>
      <c r="I31" s="233">
        <v>0</v>
      </c>
      <c r="J31" s="230">
        <v>0</v>
      </c>
      <c r="K31" s="233">
        <v>0</v>
      </c>
      <c r="L31" s="236">
        <v>0</v>
      </c>
      <c r="M31" s="230">
        <v>0</v>
      </c>
      <c r="N31" s="237">
        <v>0</v>
      </c>
      <c r="O31" s="233">
        <v>0</v>
      </c>
    </row>
    <row r="32" spans="1:15" ht="15.6" customHeight="1" x14ac:dyDescent="0.2">
      <c r="A32" s="420">
        <v>26</v>
      </c>
      <c r="B32" s="197" t="s">
        <v>30</v>
      </c>
      <c r="C32" s="1428">
        <v>0</v>
      </c>
      <c r="D32" s="199">
        <v>9442.5982912636937</v>
      </c>
      <c r="E32" s="199">
        <v>0</v>
      </c>
      <c r="F32" s="199">
        <v>66098</v>
      </c>
      <c r="G32" s="199">
        <v>14164</v>
      </c>
      <c r="H32" s="203">
        <v>80262</v>
      </c>
      <c r="I32" s="202">
        <v>80262</v>
      </c>
      <c r="J32" s="199">
        <v>0</v>
      </c>
      <c r="K32" s="202">
        <v>80262</v>
      </c>
      <c r="L32" s="199">
        <v>60198</v>
      </c>
      <c r="M32" s="199">
        <v>20064</v>
      </c>
      <c r="N32" s="202">
        <v>20064</v>
      </c>
      <c r="O32" s="204">
        <v>80262</v>
      </c>
    </row>
    <row r="33" spans="1:15" ht="15.6" customHeight="1" x14ac:dyDescent="0.2">
      <c r="A33" s="421">
        <v>27</v>
      </c>
      <c r="B33" s="214" t="s">
        <v>31</v>
      </c>
      <c r="C33" s="1429">
        <v>0</v>
      </c>
      <c r="D33" s="216">
        <v>10120.503559636432</v>
      </c>
      <c r="E33" s="216">
        <v>0</v>
      </c>
      <c r="F33" s="216">
        <v>0</v>
      </c>
      <c r="G33" s="216">
        <v>0</v>
      </c>
      <c r="H33" s="220">
        <v>0</v>
      </c>
      <c r="I33" s="219">
        <v>0</v>
      </c>
      <c r="J33" s="216">
        <v>0</v>
      </c>
      <c r="K33" s="219">
        <v>0</v>
      </c>
      <c r="L33" s="216">
        <v>0</v>
      </c>
      <c r="M33" s="216">
        <v>0</v>
      </c>
      <c r="N33" s="219">
        <v>0</v>
      </c>
      <c r="O33" s="219">
        <v>0</v>
      </c>
    </row>
    <row r="34" spans="1:15" ht="15.6" customHeight="1" x14ac:dyDescent="0.2">
      <c r="A34" s="421">
        <v>28</v>
      </c>
      <c r="B34" s="214" t="s">
        <v>32</v>
      </c>
      <c r="C34" s="1429">
        <v>1</v>
      </c>
      <c r="D34" s="216">
        <v>8639.8320657906497</v>
      </c>
      <c r="E34" s="216">
        <v>8640</v>
      </c>
      <c r="F34" s="216">
        <v>0</v>
      </c>
      <c r="G34" s="216">
        <v>4320</v>
      </c>
      <c r="H34" s="220">
        <v>4320</v>
      </c>
      <c r="I34" s="219">
        <v>12960</v>
      </c>
      <c r="J34" s="216">
        <v>0</v>
      </c>
      <c r="K34" s="219">
        <v>12960</v>
      </c>
      <c r="L34" s="216">
        <v>11160</v>
      </c>
      <c r="M34" s="216">
        <v>1800</v>
      </c>
      <c r="N34" s="219">
        <v>1800</v>
      </c>
      <c r="O34" s="219">
        <v>12960</v>
      </c>
    </row>
    <row r="35" spans="1:15" ht="15.6" customHeight="1" x14ac:dyDescent="0.2">
      <c r="A35" s="421">
        <v>29</v>
      </c>
      <c r="B35" s="214" t="s">
        <v>33</v>
      </c>
      <c r="C35" s="1429">
        <v>0</v>
      </c>
      <c r="D35" s="216">
        <v>8903.7948520920945</v>
      </c>
      <c r="E35" s="216">
        <v>0</v>
      </c>
      <c r="F35" s="216">
        <v>0</v>
      </c>
      <c r="G35" s="216">
        <v>0</v>
      </c>
      <c r="H35" s="220">
        <v>0</v>
      </c>
      <c r="I35" s="219">
        <v>0</v>
      </c>
      <c r="J35" s="216">
        <v>0</v>
      </c>
      <c r="K35" s="219">
        <v>0</v>
      </c>
      <c r="L35" s="216">
        <v>0</v>
      </c>
      <c r="M35" s="216">
        <v>0</v>
      </c>
      <c r="N35" s="219">
        <v>0</v>
      </c>
      <c r="O35" s="219">
        <v>0</v>
      </c>
    </row>
    <row r="36" spans="1:15" ht="15.6" customHeight="1" x14ac:dyDescent="0.2">
      <c r="A36" s="422">
        <v>30</v>
      </c>
      <c r="B36" s="228" t="s">
        <v>34</v>
      </c>
      <c r="C36" s="1430">
        <v>0</v>
      </c>
      <c r="D36" s="230">
        <v>10156.06742411813</v>
      </c>
      <c r="E36" s="230">
        <v>0</v>
      </c>
      <c r="F36" s="230">
        <v>0</v>
      </c>
      <c r="G36" s="230">
        <v>0</v>
      </c>
      <c r="H36" s="234">
        <v>0</v>
      </c>
      <c r="I36" s="233">
        <v>0</v>
      </c>
      <c r="J36" s="230">
        <v>0</v>
      </c>
      <c r="K36" s="233">
        <v>0</v>
      </c>
      <c r="L36" s="236">
        <v>0</v>
      </c>
      <c r="M36" s="230">
        <v>0</v>
      </c>
      <c r="N36" s="237">
        <v>0</v>
      </c>
      <c r="O36" s="233">
        <v>0</v>
      </c>
    </row>
    <row r="37" spans="1:15" ht="15.6" customHeight="1" x14ac:dyDescent="0.2">
      <c r="A37" s="420">
        <v>31</v>
      </c>
      <c r="B37" s="197" t="s">
        <v>35</v>
      </c>
      <c r="C37" s="1428">
        <v>0</v>
      </c>
      <c r="D37" s="199">
        <v>9660.7198193760269</v>
      </c>
      <c r="E37" s="199">
        <v>0</v>
      </c>
      <c r="F37" s="199">
        <v>0</v>
      </c>
      <c r="G37" s="199">
        <v>0</v>
      </c>
      <c r="H37" s="203">
        <v>0</v>
      </c>
      <c r="I37" s="202">
        <v>0</v>
      </c>
      <c r="J37" s="199">
        <v>0</v>
      </c>
      <c r="K37" s="202">
        <v>0</v>
      </c>
      <c r="L37" s="199">
        <v>0</v>
      </c>
      <c r="M37" s="199">
        <v>0</v>
      </c>
      <c r="N37" s="202">
        <v>0</v>
      </c>
      <c r="O37" s="204">
        <v>0</v>
      </c>
    </row>
    <row r="38" spans="1:15" ht="15.6" customHeight="1" x14ac:dyDescent="0.2">
      <c r="A38" s="421">
        <v>32</v>
      </c>
      <c r="B38" s="214" t="s">
        <v>36</v>
      </c>
      <c r="C38" s="1429">
        <v>0</v>
      </c>
      <c r="D38" s="216">
        <v>9496.9261784675073</v>
      </c>
      <c r="E38" s="216">
        <v>0</v>
      </c>
      <c r="F38" s="216">
        <v>18994</v>
      </c>
      <c r="G38" s="216">
        <v>9497</v>
      </c>
      <c r="H38" s="220">
        <v>28491</v>
      </c>
      <c r="I38" s="219">
        <v>28491</v>
      </c>
      <c r="J38" s="216">
        <v>0</v>
      </c>
      <c r="K38" s="219">
        <v>28491</v>
      </c>
      <c r="L38" s="216">
        <v>21369</v>
      </c>
      <c r="M38" s="216">
        <v>7122</v>
      </c>
      <c r="N38" s="219">
        <v>7122</v>
      </c>
      <c r="O38" s="219">
        <v>28491</v>
      </c>
    </row>
    <row r="39" spans="1:15" ht="15.6" customHeight="1" x14ac:dyDescent="0.2">
      <c r="A39" s="421">
        <v>33</v>
      </c>
      <c r="B39" s="214" t="s">
        <v>37</v>
      </c>
      <c r="C39" s="1429">
        <v>0</v>
      </c>
      <c r="D39" s="216">
        <v>10861.667897091724</v>
      </c>
      <c r="E39" s="216">
        <v>0</v>
      </c>
      <c r="F39" s="216">
        <v>0</v>
      </c>
      <c r="G39" s="216">
        <v>0</v>
      </c>
      <c r="H39" s="220">
        <v>0</v>
      </c>
      <c r="I39" s="219">
        <v>0</v>
      </c>
      <c r="J39" s="216">
        <v>0</v>
      </c>
      <c r="K39" s="219">
        <v>0</v>
      </c>
      <c r="L39" s="216">
        <v>0</v>
      </c>
      <c r="M39" s="216">
        <v>0</v>
      </c>
      <c r="N39" s="219">
        <v>0</v>
      </c>
      <c r="O39" s="219">
        <v>0</v>
      </c>
    </row>
    <row r="40" spans="1:15" ht="15.6" customHeight="1" x14ac:dyDescent="0.2">
      <c r="A40" s="421">
        <v>34</v>
      </c>
      <c r="B40" s="214" t="s">
        <v>38</v>
      </c>
      <c r="C40" s="1429">
        <v>1</v>
      </c>
      <c r="D40" s="216">
        <v>10761.851322561341</v>
      </c>
      <c r="E40" s="216">
        <v>10762</v>
      </c>
      <c r="F40" s="216">
        <v>-10762</v>
      </c>
      <c r="G40" s="216">
        <v>0</v>
      </c>
      <c r="H40" s="220">
        <v>-10762</v>
      </c>
      <c r="I40" s="219">
        <v>0</v>
      </c>
      <c r="J40" s="216">
        <v>0</v>
      </c>
      <c r="K40" s="219">
        <v>0</v>
      </c>
      <c r="L40" s="216">
        <v>1794</v>
      </c>
      <c r="M40" s="216">
        <v>-1794</v>
      </c>
      <c r="N40" s="219">
        <v>-1794</v>
      </c>
      <c r="O40" s="219">
        <v>0</v>
      </c>
    </row>
    <row r="41" spans="1:15" ht="15.6" customHeight="1" x14ac:dyDescent="0.2">
      <c r="A41" s="422">
        <v>35</v>
      </c>
      <c r="B41" s="228" t="s">
        <v>39</v>
      </c>
      <c r="C41" s="1430">
        <v>0</v>
      </c>
      <c r="D41" s="230">
        <v>9499.745693160814</v>
      </c>
      <c r="E41" s="230">
        <v>0</v>
      </c>
      <c r="F41" s="230">
        <v>0</v>
      </c>
      <c r="G41" s="230">
        <v>0</v>
      </c>
      <c r="H41" s="234">
        <v>0</v>
      </c>
      <c r="I41" s="233">
        <v>0</v>
      </c>
      <c r="J41" s="230">
        <v>0</v>
      </c>
      <c r="K41" s="233">
        <v>0</v>
      </c>
      <c r="L41" s="236">
        <v>0</v>
      </c>
      <c r="M41" s="230">
        <v>0</v>
      </c>
      <c r="N41" s="237">
        <v>0</v>
      </c>
      <c r="O41" s="233">
        <v>0</v>
      </c>
    </row>
    <row r="42" spans="1:15" ht="15.6" customHeight="1" x14ac:dyDescent="0.2">
      <c r="A42" s="420">
        <v>36</v>
      </c>
      <c r="B42" s="197" t="s">
        <v>40</v>
      </c>
      <c r="C42" s="1428">
        <v>0</v>
      </c>
      <c r="D42" s="199">
        <v>9206.5862800875275</v>
      </c>
      <c r="E42" s="199">
        <v>0</v>
      </c>
      <c r="F42" s="199">
        <v>55240</v>
      </c>
      <c r="G42" s="199">
        <v>-4603</v>
      </c>
      <c r="H42" s="203">
        <v>50637</v>
      </c>
      <c r="I42" s="202">
        <v>50637</v>
      </c>
      <c r="J42" s="199">
        <v>0</v>
      </c>
      <c r="K42" s="202">
        <v>50637</v>
      </c>
      <c r="L42" s="199">
        <v>37977</v>
      </c>
      <c r="M42" s="199">
        <v>12660</v>
      </c>
      <c r="N42" s="202">
        <v>12660</v>
      </c>
      <c r="O42" s="204">
        <v>50637</v>
      </c>
    </row>
    <row r="43" spans="1:15" ht="15.6" customHeight="1" x14ac:dyDescent="0.2">
      <c r="A43" s="421">
        <v>37</v>
      </c>
      <c r="B43" s="214" t="s">
        <v>41</v>
      </c>
      <c r="C43" s="1429">
        <v>0</v>
      </c>
      <c r="D43" s="216">
        <v>9612.3900772200759</v>
      </c>
      <c r="E43" s="216">
        <v>0</v>
      </c>
      <c r="F43" s="216">
        <v>0</v>
      </c>
      <c r="G43" s="216">
        <v>0</v>
      </c>
      <c r="H43" s="220">
        <v>0</v>
      </c>
      <c r="I43" s="219">
        <v>0</v>
      </c>
      <c r="J43" s="216">
        <v>0</v>
      </c>
      <c r="K43" s="219">
        <v>0</v>
      </c>
      <c r="L43" s="216">
        <v>0</v>
      </c>
      <c r="M43" s="216">
        <v>0</v>
      </c>
      <c r="N43" s="219">
        <v>0</v>
      </c>
      <c r="O43" s="219">
        <v>0</v>
      </c>
    </row>
    <row r="44" spans="1:15" ht="15.6" customHeight="1" x14ac:dyDescent="0.2">
      <c r="A44" s="421">
        <v>38</v>
      </c>
      <c r="B44" s="214" t="s">
        <v>42</v>
      </c>
      <c r="C44" s="1429">
        <v>0</v>
      </c>
      <c r="D44" s="216">
        <v>9603.6661481870724</v>
      </c>
      <c r="E44" s="216">
        <v>0</v>
      </c>
      <c r="F44" s="216">
        <v>0</v>
      </c>
      <c r="G44" s="216">
        <v>4802</v>
      </c>
      <c r="H44" s="220">
        <v>4802</v>
      </c>
      <c r="I44" s="219">
        <v>4802</v>
      </c>
      <c r="J44" s="216">
        <v>0</v>
      </c>
      <c r="K44" s="219">
        <v>4802</v>
      </c>
      <c r="L44" s="216">
        <v>3603</v>
      </c>
      <c r="M44" s="216">
        <v>1199</v>
      </c>
      <c r="N44" s="219">
        <v>1199</v>
      </c>
      <c r="O44" s="219">
        <v>4802</v>
      </c>
    </row>
    <row r="45" spans="1:15" ht="15.6" customHeight="1" x14ac:dyDescent="0.2">
      <c r="A45" s="421">
        <v>39</v>
      </c>
      <c r="B45" s="214" t="s">
        <v>43</v>
      </c>
      <c r="C45" s="1429">
        <v>4</v>
      </c>
      <c r="D45" s="216">
        <v>9816.4488455538212</v>
      </c>
      <c r="E45" s="216">
        <v>39266</v>
      </c>
      <c r="F45" s="216">
        <v>-19633</v>
      </c>
      <c r="G45" s="216">
        <v>0</v>
      </c>
      <c r="H45" s="220">
        <v>-19633</v>
      </c>
      <c r="I45" s="219">
        <v>19633</v>
      </c>
      <c r="J45" s="216">
        <v>0</v>
      </c>
      <c r="K45" s="219">
        <v>19633</v>
      </c>
      <c r="L45" s="216">
        <v>21268</v>
      </c>
      <c r="M45" s="216">
        <v>-1635</v>
      </c>
      <c r="N45" s="219">
        <v>-1635</v>
      </c>
      <c r="O45" s="219">
        <v>19633</v>
      </c>
    </row>
    <row r="46" spans="1:15" ht="15.6" customHeight="1" x14ac:dyDescent="0.2">
      <c r="A46" s="422">
        <v>40</v>
      </c>
      <c r="B46" s="228" t="s">
        <v>44</v>
      </c>
      <c r="C46" s="1430">
        <v>0</v>
      </c>
      <c r="D46" s="230">
        <v>9567.9124528125139</v>
      </c>
      <c r="E46" s="230">
        <v>0</v>
      </c>
      <c r="F46" s="230">
        <v>0</v>
      </c>
      <c r="G46" s="230">
        <v>0</v>
      </c>
      <c r="H46" s="234">
        <v>0</v>
      </c>
      <c r="I46" s="233">
        <v>0</v>
      </c>
      <c r="J46" s="230">
        <v>0</v>
      </c>
      <c r="K46" s="233">
        <v>0</v>
      </c>
      <c r="L46" s="236">
        <v>0</v>
      </c>
      <c r="M46" s="230">
        <v>0</v>
      </c>
      <c r="N46" s="237">
        <v>0</v>
      </c>
      <c r="O46" s="233">
        <v>0</v>
      </c>
    </row>
    <row r="47" spans="1:15" ht="15.6" customHeight="1" x14ac:dyDescent="0.2">
      <c r="A47" s="420">
        <v>41</v>
      </c>
      <c r="B47" s="197" t="s">
        <v>45</v>
      </c>
      <c r="C47" s="1428">
        <v>0</v>
      </c>
      <c r="D47" s="199">
        <v>9636.8193825180424</v>
      </c>
      <c r="E47" s="199">
        <v>0</v>
      </c>
      <c r="F47" s="199">
        <v>0</v>
      </c>
      <c r="G47" s="199">
        <v>0</v>
      </c>
      <c r="H47" s="203">
        <v>0</v>
      </c>
      <c r="I47" s="202">
        <v>0</v>
      </c>
      <c r="J47" s="199">
        <v>0</v>
      </c>
      <c r="K47" s="202">
        <v>0</v>
      </c>
      <c r="L47" s="199">
        <v>0</v>
      </c>
      <c r="M47" s="199">
        <v>0</v>
      </c>
      <c r="N47" s="202">
        <v>0</v>
      </c>
      <c r="O47" s="204">
        <v>0</v>
      </c>
    </row>
    <row r="48" spans="1:15" ht="15.6" customHeight="1" x14ac:dyDescent="0.2">
      <c r="A48" s="421">
        <v>42</v>
      </c>
      <c r="B48" s="214" t="s">
        <v>46</v>
      </c>
      <c r="C48" s="1429">
        <v>0</v>
      </c>
      <c r="D48" s="216">
        <v>10077.097050092765</v>
      </c>
      <c r="E48" s="216">
        <v>0</v>
      </c>
      <c r="F48" s="216">
        <v>0</v>
      </c>
      <c r="G48" s="216">
        <v>0</v>
      </c>
      <c r="H48" s="220">
        <v>0</v>
      </c>
      <c r="I48" s="219">
        <v>0</v>
      </c>
      <c r="J48" s="216">
        <v>0</v>
      </c>
      <c r="K48" s="219">
        <v>0</v>
      </c>
      <c r="L48" s="216">
        <v>0</v>
      </c>
      <c r="M48" s="216">
        <v>0</v>
      </c>
      <c r="N48" s="219">
        <v>0</v>
      </c>
      <c r="O48" s="219">
        <v>0</v>
      </c>
    </row>
    <row r="49" spans="1:15" ht="15.6" customHeight="1" x14ac:dyDescent="0.2">
      <c r="A49" s="421">
        <v>43</v>
      </c>
      <c r="B49" s="214" t="s">
        <v>47</v>
      </c>
      <c r="C49" s="1429">
        <v>0</v>
      </c>
      <c r="D49" s="216">
        <v>9982.799959370237</v>
      </c>
      <c r="E49" s="216">
        <v>0</v>
      </c>
      <c r="F49" s="216">
        <v>0</v>
      </c>
      <c r="G49" s="216">
        <v>0</v>
      </c>
      <c r="H49" s="220">
        <v>0</v>
      </c>
      <c r="I49" s="219">
        <v>0</v>
      </c>
      <c r="J49" s="216">
        <v>0</v>
      </c>
      <c r="K49" s="219">
        <v>0</v>
      </c>
      <c r="L49" s="216">
        <v>0</v>
      </c>
      <c r="M49" s="216">
        <v>0</v>
      </c>
      <c r="N49" s="219">
        <v>0</v>
      </c>
      <c r="O49" s="219">
        <v>0</v>
      </c>
    </row>
    <row r="50" spans="1:15" ht="15.6" customHeight="1" x14ac:dyDescent="0.2">
      <c r="A50" s="421">
        <v>44</v>
      </c>
      <c r="B50" s="214" t="s">
        <v>48</v>
      </c>
      <c r="C50" s="1429">
        <v>1</v>
      </c>
      <c r="D50" s="216">
        <v>9382.1066126695641</v>
      </c>
      <c r="E50" s="216">
        <v>9382</v>
      </c>
      <c r="F50" s="216">
        <v>9382</v>
      </c>
      <c r="G50" s="216">
        <v>-4691</v>
      </c>
      <c r="H50" s="220">
        <v>4691</v>
      </c>
      <c r="I50" s="219">
        <v>14073</v>
      </c>
      <c r="J50" s="216">
        <v>0</v>
      </c>
      <c r="K50" s="219">
        <v>14073</v>
      </c>
      <c r="L50" s="216">
        <v>12118</v>
      </c>
      <c r="M50" s="216">
        <v>1955</v>
      </c>
      <c r="N50" s="219">
        <v>1955</v>
      </c>
      <c r="O50" s="219">
        <v>14073</v>
      </c>
    </row>
    <row r="51" spans="1:15" ht="15.6" customHeight="1" x14ac:dyDescent="0.2">
      <c r="A51" s="422">
        <v>45</v>
      </c>
      <c r="B51" s="228" t="s">
        <v>49</v>
      </c>
      <c r="C51" s="1430">
        <v>0</v>
      </c>
      <c r="D51" s="230">
        <v>8593.4930751952088</v>
      </c>
      <c r="E51" s="230">
        <v>0</v>
      </c>
      <c r="F51" s="230">
        <v>0</v>
      </c>
      <c r="G51" s="230">
        <v>0</v>
      </c>
      <c r="H51" s="234">
        <v>0</v>
      </c>
      <c r="I51" s="233">
        <v>0</v>
      </c>
      <c r="J51" s="230">
        <v>0</v>
      </c>
      <c r="K51" s="233">
        <v>0</v>
      </c>
      <c r="L51" s="236">
        <v>0</v>
      </c>
      <c r="M51" s="230">
        <v>0</v>
      </c>
      <c r="N51" s="237">
        <v>0</v>
      </c>
      <c r="O51" s="233">
        <v>0</v>
      </c>
    </row>
    <row r="52" spans="1:15" ht="15.6" customHeight="1" x14ac:dyDescent="0.2">
      <c r="A52" s="420">
        <v>46</v>
      </c>
      <c r="B52" s="197" t="s">
        <v>50</v>
      </c>
      <c r="C52" s="1428">
        <v>0</v>
      </c>
      <c r="D52" s="199">
        <v>11510.272294520548</v>
      </c>
      <c r="E52" s="199">
        <v>0</v>
      </c>
      <c r="F52" s="199">
        <v>0</v>
      </c>
      <c r="G52" s="199">
        <v>0</v>
      </c>
      <c r="H52" s="203">
        <v>0</v>
      </c>
      <c r="I52" s="202">
        <v>0</v>
      </c>
      <c r="J52" s="199">
        <v>0</v>
      </c>
      <c r="K52" s="202">
        <v>0</v>
      </c>
      <c r="L52" s="199">
        <v>0</v>
      </c>
      <c r="M52" s="199">
        <v>0</v>
      </c>
      <c r="N52" s="202">
        <v>0</v>
      </c>
      <c r="O52" s="204">
        <v>0</v>
      </c>
    </row>
    <row r="53" spans="1:15" ht="15.6" customHeight="1" x14ac:dyDescent="0.2">
      <c r="A53" s="421">
        <v>47</v>
      </c>
      <c r="B53" s="214" t="s">
        <v>51</v>
      </c>
      <c r="C53" s="1429">
        <v>0</v>
      </c>
      <c r="D53" s="216">
        <v>9604.7579024099978</v>
      </c>
      <c r="E53" s="216">
        <v>0</v>
      </c>
      <c r="F53" s="216">
        <v>9605</v>
      </c>
      <c r="G53" s="216">
        <v>0</v>
      </c>
      <c r="H53" s="220">
        <v>9605</v>
      </c>
      <c r="I53" s="219">
        <v>9605</v>
      </c>
      <c r="J53" s="216">
        <v>0</v>
      </c>
      <c r="K53" s="219">
        <v>9605</v>
      </c>
      <c r="L53" s="216">
        <v>7203</v>
      </c>
      <c r="M53" s="216">
        <v>2402</v>
      </c>
      <c r="N53" s="219">
        <v>2402</v>
      </c>
      <c r="O53" s="219">
        <v>9605</v>
      </c>
    </row>
    <row r="54" spans="1:15" ht="15.6" customHeight="1" x14ac:dyDescent="0.2">
      <c r="A54" s="421">
        <v>48</v>
      </c>
      <c r="B54" s="214" t="s">
        <v>89</v>
      </c>
      <c r="C54" s="1429">
        <v>0</v>
      </c>
      <c r="D54" s="216">
        <v>9603.1613821138199</v>
      </c>
      <c r="E54" s="216">
        <v>0</v>
      </c>
      <c r="F54" s="216">
        <v>19206</v>
      </c>
      <c r="G54" s="216">
        <v>-4802</v>
      </c>
      <c r="H54" s="220">
        <v>14404</v>
      </c>
      <c r="I54" s="219">
        <v>14404</v>
      </c>
      <c r="J54" s="216">
        <v>0</v>
      </c>
      <c r="K54" s="219">
        <v>14404</v>
      </c>
      <c r="L54" s="216">
        <v>10803</v>
      </c>
      <c r="M54" s="216">
        <v>3601</v>
      </c>
      <c r="N54" s="219">
        <v>3601</v>
      </c>
      <c r="O54" s="219">
        <v>14404</v>
      </c>
    </row>
    <row r="55" spans="1:15" ht="15.6" customHeight="1" x14ac:dyDescent="0.2">
      <c r="A55" s="421">
        <v>49</v>
      </c>
      <c r="B55" s="214" t="s">
        <v>52</v>
      </c>
      <c r="C55" s="1429">
        <v>0</v>
      </c>
      <c r="D55" s="216">
        <v>9046.1366287730307</v>
      </c>
      <c r="E55" s="216">
        <v>0</v>
      </c>
      <c r="F55" s="216">
        <v>36185</v>
      </c>
      <c r="G55" s="216">
        <v>9046</v>
      </c>
      <c r="H55" s="220">
        <v>45231</v>
      </c>
      <c r="I55" s="219">
        <v>45231</v>
      </c>
      <c r="J55" s="216">
        <v>0</v>
      </c>
      <c r="K55" s="219">
        <v>45231</v>
      </c>
      <c r="L55" s="216">
        <v>33924</v>
      </c>
      <c r="M55" s="216">
        <v>11307</v>
      </c>
      <c r="N55" s="219">
        <v>11307</v>
      </c>
      <c r="O55" s="219">
        <v>45231</v>
      </c>
    </row>
    <row r="56" spans="1:15" ht="15.6" customHeight="1" x14ac:dyDescent="0.2">
      <c r="A56" s="422">
        <v>50</v>
      </c>
      <c r="B56" s="228" t="s">
        <v>53</v>
      </c>
      <c r="C56" s="1430">
        <v>0</v>
      </c>
      <c r="D56" s="230">
        <v>9332.1664789502465</v>
      </c>
      <c r="E56" s="230">
        <v>0</v>
      </c>
      <c r="F56" s="230">
        <v>0</v>
      </c>
      <c r="G56" s="230">
        <v>0</v>
      </c>
      <c r="H56" s="234">
        <v>0</v>
      </c>
      <c r="I56" s="233">
        <v>0</v>
      </c>
      <c r="J56" s="230">
        <v>0</v>
      </c>
      <c r="K56" s="233">
        <v>0</v>
      </c>
      <c r="L56" s="236">
        <v>0</v>
      </c>
      <c r="M56" s="230">
        <v>0</v>
      </c>
      <c r="N56" s="237">
        <v>0</v>
      </c>
      <c r="O56" s="233">
        <v>0</v>
      </c>
    </row>
    <row r="57" spans="1:15" ht="15.6" customHeight="1" x14ac:dyDescent="0.2">
      <c r="A57" s="420">
        <v>51</v>
      </c>
      <c r="B57" s="197" t="s">
        <v>54</v>
      </c>
      <c r="C57" s="1428">
        <v>0</v>
      </c>
      <c r="D57" s="199">
        <v>9918.815681054537</v>
      </c>
      <c r="E57" s="199">
        <v>0</v>
      </c>
      <c r="F57" s="199">
        <v>0</v>
      </c>
      <c r="G57" s="199">
        <v>0</v>
      </c>
      <c r="H57" s="203">
        <v>0</v>
      </c>
      <c r="I57" s="202">
        <v>0</v>
      </c>
      <c r="J57" s="199">
        <v>0</v>
      </c>
      <c r="K57" s="202">
        <v>0</v>
      </c>
      <c r="L57" s="199">
        <v>0</v>
      </c>
      <c r="M57" s="199">
        <v>0</v>
      </c>
      <c r="N57" s="202">
        <v>0</v>
      </c>
      <c r="O57" s="204">
        <v>0</v>
      </c>
    </row>
    <row r="58" spans="1:15" ht="15.6" customHeight="1" x14ac:dyDescent="0.2">
      <c r="A58" s="421">
        <v>52</v>
      </c>
      <c r="B58" s="214" t="s">
        <v>55</v>
      </c>
      <c r="C58" s="1429">
        <v>2</v>
      </c>
      <c r="D58" s="216">
        <v>9625.3325549413494</v>
      </c>
      <c r="E58" s="216">
        <v>19251</v>
      </c>
      <c r="F58" s="216">
        <v>57752</v>
      </c>
      <c r="G58" s="216">
        <v>4813</v>
      </c>
      <c r="H58" s="220">
        <v>62565</v>
      </c>
      <c r="I58" s="219">
        <v>81816</v>
      </c>
      <c r="J58" s="216">
        <v>0</v>
      </c>
      <c r="K58" s="219">
        <v>81816</v>
      </c>
      <c r="L58" s="216">
        <v>64570</v>
      </c>
      <c r="M58" s="216">
        <v>17246</v>
      </c>
      <c r="N58" s="219">
        <v>17246</v>
      </c>
      <c r="O58" s="219">
        <v>81816</v>
      </c>
    </row>
    <row r="59" spans="1:15" ht="15.6" customHeight="1" x14ac:dyDescent="0.2">
      <c r="A59" s="421">
        <v>53</v>
      </c>
      <c r="B59" s="214" t="s">
        <v>56</v>
      </c>
      <c r="C59" s="1429">
        <v>3</v>
      </c>
      <c r="D59" s="216">
        <v>9061.4109807208715</v>
      </c>
      <c r="E59" s="216">
        <v>27184</v>
      </c>
      <c r="F59" s="216">
        <v>9061</v>
      </c>
      <c r="G59" s="216">
        <v>0</v>
      </c>
      <c r="H59" s="220">
        <v>9061</v>
      </c>
      <c r="I59" s="219">
        <v>36245</v>
      </c>
      <c r="J59" s="216">
        <v>0</v>
      </c>
      <c r="K59" s="219">
        <v>36245</v>
      </c>
      <c r="L59" s="216">
        <v>31713</v>
      </c>
      <c r="M59" s="216">
        <v>4532</v>
      </c>
      <c r="N59" s="219">
        <v>4532</v>
      </c>
      <c r="O59" s="219">
        <v>36245</v>
      </c>
    </row>
    <row r="60" spans="1:15" ht="15.6" customHeight="1" x14ac:dyDescent="0.2">
      <c r="A60" s="421">
        <v>54</v>
      </c>
      <c r="B60" s="214" t="s">
        <v>57</v>
      </c>
      <c r="C60" s="1429">
        <v>0</v>
      </c>
      <c r="D60" s="216">
        <v>11158.272928039703</v>
      </c>
      <c r="E60" s="216">
        <v>0</v>
      </c>
      <c r="F60" s="216">
        <v>0</v>
      </c>
      <c r="G60" s="216">
        <v>0</v>
      </c>
      <c r="H60" s="220">
        <v>0</v>
      </c>
      <c r="I60" s="219">
        <v>0</v>
      </c>
      <c r="J60" s="216">
        <v>0</v>
      </c>
      <c r="K60" s="219">
        <v>0</v>
      </c>
      <c r="L60" s="216">
        <v>0</v>
      </c>
      <c r="M60" s="216">
        <v>0</v>
      </c>
      <c r="N60" s="219">
        <v>0</v>
      </c>
      <c r="O60" s="219">
        <v>0</v>
      </c>
    </row>
    <row r="61" spans="1:15" ht="15.6" customHeight="1" x14ac:dyDescent="0.2">
      <c r="A61" s="422">
        <v>55</v>
      </c>
      <c r="B61" s="228" t="s">
        <v>58</v>
      </c>
      <c r="C61" s="1430">
        <v>0</v>
      </c>
      <c r="D61" s="230">
        <v>9299.6940490572961</v>
      </c>
      <c r="E61" s="230">
        <v>0</v>
      </c>
      <c r="F61" s="230">
        <v>9300</v>
      </c>
      <c r="G61" s="230">
        <v>0</v>
      </c>
      <c r="H61" s="234">
        <v>9300</v>
      </c>
      <c r="I61" s="233">
        <v>9300</v>
      </c>
      <c r="J61" s="230">
        <v>0</v>
      </c>
      <c r="K61" s="233">
        <v>9300</v>
      </c>
      <c r="L61" s="236">
        <v>6975</v>
      </c>
      <c r="M61" s="230">
        <v>2325</v>
      </c>
      <c r="N61" s="237">
        <v>2325</v>
      </c>
      <c r="O61" s="233">
        <v>9300</v>
      </c>
    </row>
    <row r="62" spans="1:15" ht="15.6" customHeight="1" x14ac:dyDescent="0.2">
      <c r="A62" s="420">
        <v>56</v>
      </c>
      <c r="B62" s="197" t="s">
        <v>59</v>
      </c>
      <c r="C62" s="1428">
        <v>0</v>
      </c>
      <c r="D62" s="199">
        <v>10237.73950786056</v>
      </c>
      <c r="E62" s="199">
        <v>0</v>
      </c>
      <c r="F62" s="199">
        <v>0</v>
      </c>
      <c r="G62" s="199">
        <v>0</v>
      </c>
      <c r="H62" s="203">
        <v>0</v>
      </c>
      <c r="I62" s="202">
        <v>0</v>
      </c>
      <c r="J62" s="199">
        <v>0</v>
      </c>
      <c r="K62" s="202">
        <v>0</v>
      </c>
      <c r="L62" s="199">
        <v>0</v>
      </c>
      <c r="M62" s="199">
        <v>0</v>
      </c>
      <c r="N62" s="202">
        <v>0</v>
      </c>
      <c r="O62" s="204">
        <v>0</v>
      </c>
    </row>
    <row r="63" spans="1:15" ht="15.6" customHeight="1" x14ac:dyDescent="0.2">
      <c r="A63" s="421">
        <v>57</v>
      </c>
      <c r="B63" s="214" t="s">
        <v>60</v>
      </c>
      <c r="C63" s="1429">
        <v>0</v>
      </c>
      <c r="D63" s="216">
        <v>8864.8970059235326</v>
      </c>
      <c r="E63" s="216">
        <v>0</v>
      </c>
      <c r="F63" s="216">
        <v>0</v>
      </c>
      <c r="G63" s="216">
        <v>0</v>
      </c>
      <c r="H63" s="220">
        <v>0</v>
      </c>
      <c r="I63" s="219">
        <v>0</v>
      </c>
      <c r="J63" s="216">
        <v>0</v>
      </c>
      <c r="K63" s="219">
        <v>0</v>
      </c>
      <c r="L63" s="216">
        <v>0</v>
      </c>
      <c r="M63" s="216">
        <v>0</v>
      </c>
      <c r="N63" s="219">
        <v>0</v>
      </c>
      <c r="O63" s="219">
        <v>0</v>
      </c>
    </row>
    <row r="64" spans="1:15" ht="15.6" customHeight="1" x14ac:dyDescent="0.2">
      <c r="A64" s="421">
        <v>58</v>
      </c>
      <c r="B64" s="214" t="s">
        <v>61</v>
      </c>
      <c r="C64" s="1429">
        <v>0</v>
      </c>
      <c r="D64" s="216">
        <v>9714.6091062394607</v>
      </c>
      <c r="E64" s="216">
        <v>0</v>
      </c>
      <c r="F64" s="216">
        <v>0</v>
      </c>
      <c r="G64" s="216">
        <v>0</v>
      </c>
      <c r="H64" s="220">
        <v>0</v>
      </c>
      <c r="I64" s="219">
        <v>0</v>
      </c>
      <c r="J64" s="216">
        <v>0</v>
      </c>
      <c r="K64" s="219">
        <v>0</v>
      </c>
      <c r="L64" s="216">
        <v>0</v>
      </c>
      <c r="M64" s="216">
        <v>0</v>
      </c>
      <c r="N64" s="219">
        <v>0</v>
      </c>
      <c r="O64" s="219">
        <v>0</v>
      </c>
    </row>
    <row r="65" spans="1:15" ht="15.6" customHeight="1" x14ac:dyDescent="0.2">
      <c r="A65" s="421">
        <v>59</v>
      </c>
      <c r="B65" s="214" t="s">
        <v>62</v>
      </c>
      <c r="C65" s="1429">
        <v>0</v>
      </c>
      <c r="D65" s="216">
        <v>9213.5109958506218</v>
      </c>
      <c r="E65" s="216">
        <v>0</v>
      </c>
      <c r="F65" s="216">
        <v>36854</v>
      </c>
      <c r="G65" s="216">
        <v>-13820</v>
      </c>
      <c r="H65" s="220">
        <v>23034</v>
      </c>
      <c r="I65" s="219">
        <v>23034</v>
      </c>
      <c r="J65" s="216">
        <v>0</v>
      </c>
      <c r="K65" s="219">
        <v>23034</v>
      </c>
      <c r="L65" s="216">
        <v>17277</v>
      </c>
      <c r="M65" s="216">
        <v>5757</v>
      </c>
      <c r="N65" s="219">
        <v>5757</v>
      </c>
      <c r="O65" s="219">
        <v>23034</v>
      </c>
    </row>
    <row r="66" spans="1:15" ht="15.6" customHeight="1" x14ac:dyDescent="0.2">
      <c r="A66" s="422">
        <v>60</v>
      </c>
      <c r="B66" s="228" t="s">
        <v>63</v>
      </c>
      <c r="C66" s="1430">
        <v>0</v>
      </c>
      <c r="D66" s="230">
        <v>10013.000138563973</v>
      </c>
      <c r="E66" s="230">
        <v>0</v>
      </c>
      <c r="F66" s="230">
        <v>0</v>
      </c>
      <c r="G66" s="230">
        <v>0</v>
      </c>
      <c r="H66" s="234">
        <v>0</v>
      </c>
      <c r="I66" s="233">
        <v>0</v>
      </c>
      <c r="J66" s="230">
        <v>0</v>
      </c>
      <c r="K66" s="233">
        <v>0</v>
      </c>
      <c r="L66" s="236">
        <v>0</v>
      </c>
      <c r="M66" s="230">
        <v>0</v>
      </c>
      <c r="N66" s="237">
        <v>0</v>
      </c>
      <c r="O66" s="233">
        <v>0</v>
      </c>
    </row>
    <row r="67" spans="1:15" ht="15.6" customHeight="1" x14ac:dyDescent="0.2">
      <c r="A67" s="420">
        <v>61</v>
      </c>
      <c r="B67" s="197" t="s">
        <v>64</v>
      </c>
      <c r="C67" s="1428">
        <v>7</v>
      </c>
      <c r="D67" s="199">
        <v>9239.1309051169974</v>
      </c>
      <c r="E67" s="199">
        <v>64674</v>
      </c>
      <c r="F67" s="199">
        <v>-18478</v>
      </c>
      <c r="G67" s="199">
        <v>-4620</v>
      </c>
      <c r="H67" s="203">
        <v>-23098</v>
      </c>
      <c r="I67" s="202">
        <v>41576</v>
      </c>
      <c r="J67" s="199">
        <v>0</v>
      </c>
      <c r="K67" s="202">
        <v>41576</v>
      </c>
      <c r="L67" s="199">
        <v>41962</v>
      </c>
      <c r="M67" s="199">
        <v>-386</v>
      </c>
      <c r="N67" s="202">
        <v>-386</v>
      </c>
      <c r="O67" s="204">
        <v>41576</v>
      </c>
    </row>
    <row r="68" spans="1:15" ht="15.6" customHeight="1" x14ac:dyDescent="0.2">
      <c r="A68" s="421">
        <v>62</v>
      </c>
      <c r="B68" s="214" t="s">
        <v>65</v>
      </c>
      <c r="C68" s="1429">
        <v>0</v>
      </c>
      <c r="D68" s="216">
        <v>9522.1415732172027</v>
      </c>
      <c r="E68" s="216">
        <v>0</v>
      </c>
      <c r="F68" s="216">
        <v>0</v>
      </c>
      <c r="G68" s="216">
        <v>0</v>
      </c>
      <c r="H68" s="220">
        <v>0</v>
      </c>
      <c r="I68" s="219">
        <v>0</v>
      </c>
      <c r="J68" s="216">
        <v>0</v>
      </c>
      <c r="K68" s="219">
        <v>0</v>
      </c>
      <c r="L68" s="216">
        <v>0</v>
      </c>
      <c r="M68" s="216">
        <v>0</v>
      </c>
      <c r="N68" s="219">
        <v>0</v>
      </c>
      <c r="O68" s="219">
        <v>0</v>
      </c>
    </row>
    <row r="69" spans="1:15" ht="15.6" customHeight="1" x14ac:dyDescent="0.2">
      <c r="A69" s="421">
        <v>63</v>
      </c>
      <c r="B69" s="214" t="s">
        <v>66</v>
      </c>
      <c r="C69" s="1429">
        <v>1</v>
      </c>
      <c r="D69" s="216">
        <v>9611.0750942484283</v>
      </c>
      <c r="E69" s="216">
        <v>9611</v>
      </c>
      <c r="F69" s="216">
        <v>-9611</v>
      </c>
      <c r="G69" s="216">
        <v>0</v>
      </c>
      <c r="H69" s="220">
        <v>-9611</v>
      </c>
      <c r="I69" s="219">
        <v>0</v>
      </c>
      <c r="J69" s="216">
        <v>0</v>
      </c>
      <c r="K69" s="219">
        <v>0</v>
      </c>
      <c r="L69" s="216">
        <v>1602</v>
      </c>
      <c r="M69" s="216">
        <v>-1602</v>
      </c>
      <c r="N69" s="219">
        <v>-1602</v>
      </c>
      <c r="O69" s="219">
        <v>0</v>
      </c>
    </row>
    <row r="70" spans="1:15" ht="15.6" customHeight="1" x14ac:dyDescent="0.2">
      <c r="A70" s="421">
        <v>64</v>
      </c>
      <c r="B70" s="214" t="s">
        <v>67</v>
      </c>
      <c r="C70" s="1429">
        <v>0</v>
      </c>
      <c r="D70" s="216">
        <v>10656.775300950369</v>
      </c>
      <c r="E70" s="216">
        <v>0</v>
      </c>
      <c r="F70" s="216">
        <v>0</v>
      </c>
      <c r="G70" s="216">
        <v>0</v>
      </c>
      <c r="H70" s="220">
        <v>0</v>
      </c>
      <c r="I70" s="219">
        <v>0</v>
      </c>
      <c r="J70" s="216">
        <v>0</v>
      </c>
      <c r="K70" s="219">
        <v>0</v>
      </c>
      <c r="L70" s="216">
        <v>0</v>
      </c>
      <c r="M70" s="216">
        <v>0</v>
      </c>
      <c r="N70" s="219">
        <v>0</v>
      </c>
      <c r="O70" s="219">
        <v>0</v>
      </c>
    </row>
    <row r="71" spans="1:15" ht="15.6" customHeight="1" x14ac:dyDescent="0.2">
      <c r="A71" s="422">
        <v>65</v>
      </c>
      <c r="B71" s="228" t="s">
        <v>68</v>
      </c>
      <c r="C71" s="1430">
        <v>1</v>
      </c>
      <c r="D71" s="230">
        <v>10032.619230474244</v>
      </c>
      <c r="E71" s="230">
        <v>10033</v>
      </c>
      <c r="F71" s="230">
        <v>0</v>
      </c>
      <c r="G71" s="230">
        <v>-5016</v>
      </c>
      <c r="H71" s="234">
        <v>-5016</v>
      </c>
      <c r="I71" s="233">
        <v>5017</v>
      </c>
      <c r="J71" s="230">
        <v>0</v>
      </c>
      <c r="K71" s="233">
        <v>5017</v>
      </c>
      <c r="L71" s="236">
        <v>5434</v>
      </c>
      <c r="M71" s="230">
        <v>-417</v>
      </c>
      <c r="N71" s="237">
        <v>-417</v>
      </c>
      <c r="O71" s="233">
        <v>5017</v>
      </c>
    </row>
    <row r="72" spans="1:15" ht="15.6" customHeight="1" x14ac:dyDescent="0.2">
      <c r="A72" s="421">
        <v>66</v>
      </c>
      <c r="B72" s="214" t="s">
        <v>69</v>
      </c>
      <c r="C72" s="1431">
        <v>0</v>
      </c>
      <c r="D72" s="423">
        <v>11498.85928950159</v>
      </c>
      <c r="E72" s="423">
        <v>0</v>
      </c>
      <c r="F72" s="423">
        <v>0</v>
      </c>
      <c r="G72" s="423">
        <v>0</v>
      </c>
      <c r="H72" s="424">
        <v>0</v>
      </c>
      <c r="I72" s="425">
        <v>0</v>
      </c>
      <c r="J72" s="423">
        <v>0</v>
      </c>
      <c r="K72" s="425">
        <v>0</v>
      </c>
      <c r="L72" s="216">
        <v>0</v>
      </c>
      <c r="M72" s="423">
        <v>0</v>
      </c>
      <c r="N72" s="219">
        <v>0</v>
      </c>
      <c r="O72" s="425">
        <v>0</v>
      </c>
    </row>
    <row r="73" spans="1:15" ht="15.6" customHeight="1" x14ac:dyDescent="0.2">
      <c r="A73" s="421">
        <v>67</v>
      </c>
      <c r="B73" s="214" t="s">
        <v>3</v>
      </c>
      <c r="C73" s="1431">
        <v>1</v>
      </c>
      <c r="D73" s="423">
        <v>9460.3382591696136</v>
      </c>
      <c r="E73" s="423">
        <v>9460</v>
      </c>
      <c r="F73" s="423">
        <v>18921</v>
      </c>
      <c r="G73" s="423">
        <v>-4730</v>
      </c>
      <c r="H73" s="424">
        <v>14191</v>
      </c>
      <c r="I73" s="425">
        <v>23651</v>
      </c>
      <c r="J73" s="423">
        <v>0</v>
      </c>
      <c r="K73" s="425">
        <v>23651</v>
      </c>
      <c r="L73" s="216">
        <v>19315</v>
      </c>
      <c r="M73" s="423">
        <v>4336</v>
      </c>
      <c r="N73" s="219">
        <v>4336</v>
      </c>
      <c r="O73" s="425">
        <v>23651</v>
      </c>
    </row>
    <row r="74" spans="1:15" ht="15.6" customHeight="1" x14ac:dyDescent="0.2">
      <c r="A74" s="421">
        <v>68</v>
      </c>
      <c r="B74" s="214" t="s">
        <v>2</v>
      </c>
      <c r="C74" s="1431">
        <v>0</v>
      </c>
      <c r="D74" s="423">
        <v>10683.750168502916</v>
      </c>
      <c r="E74" s="423">
        <v>0</v>
      </c>
      <c r="F74" s="423">
        <v>32051</v>
      </c>
      <c r="G74" s="423">
        <v>0</v>
      </c>
      <c r="H74" s="424">
        <v>32051</v>
      </c>
      <c r="I74" s="425">
        <v>32051</v>
      </c>
      <c r="J74" s="423">
        <v>0</v>
      </c>
      <c r="K74" s="425">
        <v>32051</v>
      </c>
      <c r="L74" s="216">
        <v>24039</v>
      </c>
      <c r="M74" s="423">
        <v>8012</v>
      </c>
      <c r="N74" s="219">
        <v>8012</v>
      </c>
      <c r="O74" s="425">
        <v>32051</v>
      </c>
    </row>
    <row r="75" spans="1:15" ht="15.6" customHeight="1" x14ac:dyDescent="0.2">
      <c r="A75" s="426">
        <v>69</v>
      </c>
      <c r="B75" s="427" t="s">
        <v>91</v>
      </c>
      <c r="C75" s="1432">
        <v>0</v>
      </c>
      <c r="D75" s="428">
        <v>9769.6102941176468</v>
      </c>
      <c r="E75" s="428">
        <v>0</v>
      </c>
      <c r="F75" s="428">
        <v>0</v>
      </c>
      <c r="G75" s="428">
        <v>0</v>
      </c>
      <c r="H75" s="429">
        <v>0</v>
      </c>
      <c r="I75" s="430">
        <v>0</v>
      </c>
      <c r="J75" s="428">
        <v>0</v>
      </c>
      <c r="K75" s="430">
        <v>0</v>
      </c>
      <c r="L75" s="431">
        <v>0</v>
      </c>
      <c r="M75" s="428">
        <v>0</v>
      </c>
      <c r="N75" s="432">
        <v>0</v>
      </c>
      <c r="O75" s="430">
        <v>0</v>
      </c>
    </row>
    <row r="76" spans="1:15" s="101" customFormat="1" ht="15.6" customHeight="1" thickBot="1" x14ac:dyDescent="0.25">
      <c r="A76" s="1728" t="s">
        <v>429</v>
      </c>
      <c r="B76" s="1729"/>
      <c r="C76" s="1252">
        <v>169</v>
      </c>
      <c r="D76" s="1427"/>
      <c r="E76" s="439">
        <v>1530995</v>
      </c>
      <c r="F76" s="433">
        <v>189617</v>
      </c>
      <c r="G76" s="433">
        <v>-34111</v>
      </c>
      <c r="H76" s="434">
        <v>155506</v>
      </c>
      <c r="I76" s="1576">
        <v>1686501</v>
      </c>
      <c r="J76" s="439">
        <v>-4476</v>
      </c>
      <c r="K76" s="435">
        <v>1682025</v>
      </c>
      <c r="L76" s="439">
        <v>1515946</v>
      </c>
      <c r="M76" s="439">
        <v>166079</v>
      </c>
      <c r="N76" s="435">
        <v>166079</v>
      </c>
      <c r="O76" s="435">
        <v>1682025</v>
      </c>
    </row>
    <row r="77" spans="1:15" s="150" customFormat="1" ht="15.6" customHeight="1" thickTop="1" x14ac:dyDescent="0.2">
      <c r="A77" s="1738" t="s">
        <v>398</v>
      </c>
      <c r="B77" s="2000"/>
      <c r="C77" s="1003"/>
      <c r="D77" s="810"/>
      <c r="E77" s="436"/>
      <c r="F77" s="436"/>
      <c r="G77" s="436"/>
      <c r="H77" s="436"/>
      <c r="I77" s="436"/>
      <c r="J77" s="436"/>
      <c r="K77" s="811"/>
      <c r="L77" s="811"/>
      <c r="M77" s="810"/>
      <c r="N77" s="811"/>
      <c r="O77" s="811"/>
    </row>
    <row r="78" spans="1:15" s="150" customFormat="1" ht="15.6" customHeight="1" x14ac:dyDescent="0.2">
      <c r="A78" s="1740" t="s">
        <v>1301</v>
      </c>
      <c r="B78" s="1741"/>
      <c r="C78" s="1003"/>
      <c r="D78" s="810"/>
      <c r="E78" s="436"/>
      <c r="F78" s="436"/>
      <c r="G78" s="436"/>
      <c r="H78" s="436"/>
      <c r="I78" s="436"/>
      <c r="J78" s="436"/>
      <c r="K78" s="222">
        <v>0</v>
      </c>
      <c r="L78" s="811">
        <v>0</v>
      </c>
      <c r="M78" s="810">
        <v>0</v>
      </c>
      <c r="N78" s="222">
        <v>0</v>
      </c>
      <c r="O78" s="222">
        <v>0</v>
      </c>
    </row>
    <row r="79" spans="1:15" s="150" customFormat="1" ht="15.6" customHeight="1" x14ac:dyDescent="0.2">
      <c r="A79" s="1742" t="s">
        <v>1302</v>
      </c>
      <c r="B79" s="1743"/>
      <c r="C79" s="1247"/>
      <c r="D79" s="810"/>
      <c r="E79" s="1577"/>
      <c r="F79" s="437"/>
      <c r="G79" s="437"/>
      <c r="H79" s="437"/>
      <c r="I79" s="437"/>
      <c r="J79" s="437"/>
      <c r="K79" s="811"/>
      <c r="L79" s="811"/>
      <c r="M79" s="810"/>
      <c r="N79" s="811"/>
      <c r="O79" s="222">
        <v>0</v>
      </c>
    </row>
    <row r="80" spans="1:15" s="150" customFormat="1" ht="15.6" customHeight="1" x14ac:dyDescent="0.2">
      <c r="A80" s="1744" t="s">
        <v>1028</v>
      </c>
      <c r="B80" s="1745"/>
      <c r="C80" s="1254"/>
      <c r="D80" s="810"/>
      <c r="E80" s="1577"/>
      <c r="F80" s="437"/>
      <c r="G80" s="437"/>
      <c r="H80" s="437"/>
      <c r="I80" s="437"/>
      <c r="J80" s="437"/>
      <c r="K80" s="811"/>
      <c r="L80" s="811"/>
      <c r="M80" s="810"/>
      <c r="N80" s="811"/>
      <c r="O80" s="222">
        <v>10000</v>
      </c>
    </row>
    <row r="81" spans="1:15" s="150" customFormat="1" ht="15.6" customHeight="1" x14ac:dyDescent="0.2">
      <c r="A81" s="1744" t="s">
        <v>410</v>
      </c>
      <c r="B81" s="1745"/>
      <c r="C81" s="1254"/>
      <c r="D81" s="810"/>
      <c r="E81" s="1577"/>
      <c r="F81" s="437"/>
      <c r="G81" s="437"/>
      <c r="H81" s="437"/>
      <c r="I81" s="437"/>
      <c r="J81" s="437"/>
      <c r="K81" s="811"/>
      <c r="L81" s="811"/>
      <c r="M81" s="810"/>
      <c r="N81" s="811"/>
      <c r="O81" s="222">
        <v>0</v>
      </c>
    </row>
    <row r="82" spans="1:15" s="150" customFormat="1" ht="15.6" customHeight="1" x14ac:dyDescent="0.2">
      <c r="A82" s="1734" t="s">
        <v>265</v>
      </c>
      <c r="B82" s="1735"/>
      <c r="C82" s="1255"/>
      <c r="D82" s="814"/>
      <c r="E82" s="1578"/>
      <c r="F82" s="438"/>
      <c r="G82" s="438"/>
      <c r="H82" s="438"/>
      <c r="I82" s="438"/>
      <c r="J82" s="438"/>
      <c r="K82" s="1456">
        <v>0</v>
      </c>
      <c r="L82" s="1454">
        <v>9141</v>
      </c>
      <c r="M82" s="1455">
        <v>-9141</v>
      </c>
      <c r="N82" s="1456">
        <v>-9141</v>
      </c>
      <c r="O82" s="1456">
        <v>0</v>
      </c>
    </row>
    <row r="83" spans="1:15" s="150" customFormat="1" ht="15.6" customHeight="1" x14ac:dyDescent="0.2">
      <c r="A83" s="1744" t="s">
        <v>1189</v>
      </c>
      <c r="B83" s="1745"/>
      <c r="C83" s="811"/>
      <c r="D83" s="811"/>
      <c r="E83" s="811"/>
      <c r="F83" s="811"/>
      <c r="G83" s="811"/>
      <c r="H83" s="811"/>
      <c r="I83" s="811"/>
      <c r="J83" s="811"/>
      <c r="K83" s="222">
        <v>90321</v>
      </c>
      <c r="L83" s="811">
        <v>80874</v>
      </c>
      <c r="M83" s="810">
        <v>9447</v>
      </c>
      <c r="N83" s="222">
        <v>9447</v>
      </c>
      <c r="O83" s="222">
        <v>90321</v>
      </c>
    </row>
    <row r="84" spans="1:15" s="150" customFormat="1" ht="15.6" customHeight="1" x14ac:dyDescent="0.2">
      <c r="A84" s="1744" t="s">
        <v>1190</v>
      </c>
      <c r="B84" s="1745"/>
      <c r="C84" s="811"/>
      <c r="D84" s="811"/>
      <c r="E84" s="811"/>
      <c r="F84" s="811"/>
      <c r="G84" s="811"/>
      <c r="H84" s="811"/>
      <c r="I84" s="811"/>
      <c r="J84" s="811"/>
      <c r="K84" s="222">
        <v>72256</v>
      </c>
      <c r="L84" s="811">
        <v>64700</v>
      </c>
      <c r="M84" s="810">
        <v>7556</v>
      </c>
      <c r="N84" s="222">
        <v>7556</v>
      </c>
      <c r="O84" s="222">
        <v>72256</v>
      </c>
    </row>
    <row r="85" spans="1:15" s="101" customFormat="1" ht="15.6" customHeight="1" thickBot="1" x14ac:dyDescent="0.25">
      <c r="A85" s="1728" t="s">
        <v>430</v>
      </c>
      <c r="B85" s="1999"/>
      <c r="C85" s="1252">
        <v>169</v>
      </c>
      <c r="D85" s="1427"/>
      <c r="E85" s="439">
        <v>1530995</v>
      </c>
      <c r="F85" s="433">
        <v>189617</v>
      </c>
      <c r="G85" s="433">
        <v>-34111</v>
      </c>
      <c r="H85" s="434">
        <v>155506</v>
      </c>
      <c r="I85" s="1576">
        <v>1686501</v>
      </c>
      <c r="J85" s="439">
        <v>-4476</v>
      </c>
      <c r="K85" s="435">
        <v>1844602</v>
      </c>
      <c r="L85" s="439">
        <v>1670661</v>
      </c>
      <c r="M85" s="439">
        <v>173941</v>
      </c>
      <c r="N85" s="435">
        <v>173941</v>
      </c>
      <c r="O85" s="435">
        <v>1854602</v>
      </c>
    </row>
    <row r="86" spans="1:15" s="150" customFormat="1" ht="15.6" customHeight="1" thickTop="1" x14ac:dyDescent="0.2">
      <c r="A86" s="2006" t="s">
        <v>1798</v>
      </c>
      <c r="B86" s="2007"/>
      <c r="C86" s="811"/>
      <c r="D86" s="811"/>
      <c r="E86" s="811"/>
      <c r="F86" s="811"/>
      <c r="G86" s="811"/>
      <c r="H86" s="811"/>
      <c r="I86" s="811"/>
      <c r="J86" s="811"/>
      <c r="K86" s="222"/>
      <c r="L86" s="811"/>
      <c r="M86" s="810"/>
      <c r="N86" s="222">
        <v>-3014</v>
      </c>
      <c r="O86" s="222"/>
    </row>
    <row r="87" spans="1:15" s="101" customFormat="1" ht="15.6" customHeight="1" thickBot="1" x14ac:dyDescent="0.25">
      <c r="A87" s="2008" t="s">
        <v>1821</v>
      </c>
      <c r="B87" s="2009"/>
      <c r="C87" s="1252"/>
      <c r="D87" s="1427"/>
      <c r="E87" s="439"/>
      <c r="F87" s="433"/>
      <c r="G87" s="433"/>
      <c r="H87" s="434"/>
      <c r="I87" s="1576"/>
      <c r="J87" s="439"/>
      <c r="K87" s="435"/>
      <c r="L87" s="439"/>
      <c r="M87" s="439"/>
      <c r="N87" s="435">
        <v>170927</v>
      </c>
      <c r="O87" s="435"/>
    </row>
    <row r="88" spans="1:15" ht="13.5" thickTop="1" x14ac:dyDescent="0.2"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</row>
    <row r="89" spans="1:15" x14ac:dyDescent="0.2">
      <c r="N89" s="31">
        <v>1</v>
      </c>
    </row>
    <row r="90" spans="1:15" x14ac:dyDescent="0.2">
      <c r="A90" s="101"/>
      <c r="B90" s="101"/>
      <c r="C90" s="101"/>
      <c r="D90" s="101"/>
      <c r="E90" s="101"/>
    </row>
    <row r="91" spans="1:15" x14ac:dyDescent="0.2">
      <c r="N91" s="101"/>
    </row>
    <row r="92" spans="1:15" x14ac:dyDescent="0.2">
      <c r="B92" s="869"/>
      <c r="N92" s="101"/>
    </row>
    <row r="93" spans="1:15" x14ac:dyDescent="0.2">
      <c r="B93" s="867"/>
    </row>
    <row r="94" spans="1:15" x14ac:dyDescent="0.2">
      <c r="B94" s="101"/>
    </row>
    <row r="95" spans="1:15" x14ac:dyDescent="0.2">
      <c r="B95" s="865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6">
    <mergeCell ref="A86:B86"/>
    <mergeCell ref="A87:B87"/>
    <mergeCell ref="A85:B85"/>
    <mergeCell ref="A1:B3"/>
    <mergeCell ref="C1:H1"/>
    <mergeCell ref="A79:B79"/>
    <mergeCell ref="A80:B80"/>
    <mergeCell ref="A81:B81"/>
    <mergeCell ref="A82:B82"/>
    <mergeCell ref="A83:B83"/>
    <mergeCell ref="A84:B84"/>
    <mergeCell ref="I1:O1"/>
    <mergeCell ref="F2:H2"/>
    <mergeCell ref="A76:B76"/>
    <mergeCell ref="A77:B77"/>
    <mergeCell ref="A78:B78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&amp;L&amp;"Arial,Bold"&amp;20&amp;K000000FY2021-22 Budget Letter
June 2022&amp;R&amp;"Arial,Bold"&amp;12&amp;KFF0000
</oddHeader>
    <oddFooter>&amp;R&amp;9&amp;P</oddFooter>
  </headerFooter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Y37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8.85546875" defaultRowHeight="12.75" x14ac:dyDescent="0.2"/>
  <cols>
    <col min="1" max="1" width="9.42578125" style="81" customWidth="1"/>
    <col min="2" max="2" width="8.42578125" style="81" hidden="1" customWidth="1"/>
    <col min="3" max="3" width="29.28515625" style="29" customWidth="1"/>
    <col min="4" max="4" width="13.140625" style="29" customWidth="1"/>
    <col min="5" max="5" width="13.5703125" style="29" customWidth="1"/>
    <col min="6" max="6" width="16.140625" style="29" bestFit="1" customWidth="1"/>
    <col min="7" max="8" width="12.85546875" style="29" customWidth="1"/>
    <col min="9" max="13" width="13.7109375" style="29" customWidth="1"/>
    <col min="14" max="16" width="12.7109375" style="29" customWidth="1"/>
    <col min="17" max="17" width="13.7109375" style="29" customWidth="1"/>
    <col min="18" max="18" width="14.5703125" style="29" customWidth="1"/>
    <col min="19" max="19" width="15.5703125" style="29" customWidth="1"/>
    <col min="20" max="23" width="14.7109375" style="29" customWidth="1"/>
    <col min="24" max="24" width="15.7109375" style="29" customWidth="1"/>
    <col min="25" max="25" width="15.140625" style="29" customWidth="1"/>
    <col min="26" max="27" width="13.5703125" style="29" customWidth="1"/>
    <col min="28" max="30" width="14.7109375" style="29" customWidth="1"/>
    <col min="31" max="32" width="15" style="29" customWidth="1"/>
    <col min="33" max="40" width="16.28515625" style="29" customWidth="1"/>
    <col min="41" max="43" width="15.28515625" style="29" customWidth="1"/>
    <col min="44" max="49" width="17.28515625" style="29" customWidth="1"/>
    <col min="50" max="51" width="17.140625" style="29" customWidth="1"/>
    <col min="52" max="16384" width="8.85546875" style="29"/>
  </cols>
  <sheetData>
    <row r="1" spans="1:51" ht="22.15" customHeight="1" x14ac:dyDescent="0.2">
      <c r="A1" s="1938" t="s">
        <v>867</v>
      </c>
      <c r="B1" s="1938"/>
      <c r="C1" s="2013"/>
      <c r="D1" s="2018" t="s">
        <v>350</v>
      </c>
      <c r="E1" s="1945"/>
      <c r="F1" s="1945"/>
      <c r="G1" s="1945"/>
      <c r="H1" s="1945"/>
      <c r="I1" s="1945"/>
      <c r="J1" s="1945"/>
      <c r="K1" s="1945"/>
      <c r="L1" s="1945"/>
      <c r="M1" s="1945"/>
      <c r="N1" s="1945"/>
      <c r="O1" s="1945"/>
      <c r="P1" s="1945"/>
      <c r="Q1" s="1945"/>
      <c r="R1" s="2019"/>
      <c r="S1" s="2018" t="s">
        <v>350</v>
      </c>
      <c r="T1" s="1945"/>
      <c r="U1" s="1945"/>
      <c r="V1" s="1945"/>
      <c r="W1" s="1945"/>
      <c r="X1" s="1945"/>
      <c r="Y1" s="1945"/>
      <c r="Z1" s="1945"/>
      <c r="AA1" s="1945"/>
      <c r="AB1" s="1945"/>
      <c r="AC1" s="1945"/>
      <c r="AD1" s="1945"/>
      <c r="AE1" s="2019"/>
      <c r="AF1" s="1680"/>
      <c r="AG1" s="2015" t="s">
        <v>422</v>
      </c>
      <c r="AH1" s="2016"/>
      <c r="AI1" s="2016"/>
      <c r="AJ1" s="2016"/>
      <c r="AK1" s="2016"/>
      <c r="AL1" s="2016"/>
      <c r="AM1" s="2016"/>
      <c r="AN1" s="2016"/>
      <c r="AO1" s="2016"/>
      <c r="AP1" s="2016"/>
      <c r="AQ1" s="2017"/>
      <c r="AR1" s="2015" t="s">
        <v>422</v>
      </c>
      <c r="AS1" s="2016"/>
      <c r="AT1" s="2016"/>
      <c r="AU1" s="2016"/>
      <c r="AV1" s="2016"/>
      <c r="AW1" s="2017"/>
      <c r="AX1" s="2014" t="s">
        <v>366</v>
      </c>
      <c r="AY1" s="2010" t="s">
        <v>365</v>
      </c>
    </row>
    <row r="2" spans="1:51" ht="21.6" customHeight="1" x14ac:dyDescent="0.25">
      <c r="A2" s="2013"/>
      <c r="B2" s="2013"/>
      <c r="C2" s="2013"/>
      <c r="D2" s="1477"/>
      <c r="E2" s="1478"/>
      <c r="F2" s="1479"/>
      <c r="G2" s="1480"/>
      <c r="H2" s="1481"/>
      <c r="I2" s="1476"/>
      <c r="J2" s="1733" t="s">
        <v>242</v>
      </c>
      <c r="K2" s="1733"/>
      <c r="L2" s="1733"/>
      <c r="M2" s="1476"/>
      <c r="N2" s="1482"/>
      <c r="O2" s="1482"/>
      <c r="P2" s="1482"/>
      <c r="Q2" s="1475"/>
      <c r="R2" s="1483"/>
      <c r="S2" s="1484"/>
      <c r="T2" s="1831" t="s">
        <v>347</v>
      </c>
      <c r="U2" s="1831"/>
      <c r="V2" s="1831"/>
      <c r="W2" s="1831"/>
      <c r="X2" s="1485"/>
      <c r="Y2" s="1485"/>
      <c r="Z2" s="1485"/>
      <c r="AA2" s="1485"/>
      <c r="AB2" s="1831" t="s">
        <v>349</v>
      </c>
      <c r="AC2" s="1831"/>
      <c r="AD2" s="1831"/>
      <c r="AE2" s="1483"/>
      <c r="AF2" s="1485"/>
      <c r="AG2" s="775"/>
      <c r="AH2" s="774"/>
      <c r="AI2" s="1783" t="s">
        <v>242</v>
      </c>
      <c r="AJ2" s="1783"/>
      <c r="AK2" s="1783"/>
      <c r="AL2" s="1783"/>
      <c r="AM2" s="1783"/>
      <c r="AN2" s="774"/>
      <c r="AO2" s="776"/>
      <c r="AP2" s="776"/>
      <c r="AQ2" s="777"/>
      <c r="AR2" s="775"/>
      <c r="AS2" s="774"/>
      <c r="AT2" s="774"/>
      <c r="AU2" s="774"/>
      <c r="AV2" s="774"/>
      <c r="AW2" s="778"/>
      <c r="AX2" s="2014"/>
      <c r="AY2" s="2011"/>
    </row>
    <row r="3" spans="1:51" ht="136.9" customHeight="1" x14ac:dyDescent="0.2">
      <c r="A3" s="2013"/>
      <c r="B3" s="2013"/>
      <c r="C3" s="2013"/>
      <c r="D3" s="300" t="s">
        <v>1213</v>
      </c>
      <c r="E3" s="575" t="s">
        <v>458</v>
      </c>
      <c r="F3" s="575" t="s">
        <v>459</v>
      </c>
      <c r="G3" s="573" t="s">
        <v>1111</v>
      </c>
      <c r="H3" s="573" t="s">
        <v>348</v>
      </c>
      <c r="I3" s="1001" t="s">
        <v>1079</v>
      </c>
      <c r="J3" s="690" t="s">
        <v>1197</v>
      </c>
      <c r="K3" s="690" t="s">
        <v>1198</v>
      </c>
      <c r="L3" s="690" t="s">
        <v>243</v>
      </c>
      <c r="M3" s="580" t="s">
        <v>466</v>
      </c>
      <c r="N3" s="573" t="s">
        <v>463</v>
      </c>
      <c r="O3" s="573" t="s">
        <v>1120</v>
      </c>
      <c r="P3" s="573" t="s">
        <v>460</v>
      </c>
      <c r="Q3" s="573" t="s">
        <v>467</v>
      </c>
      <c r="R3" s="853" t="s">
        <v>1299</v>
      </c>
      <c r="S3" s="573" t="s">
        <v>469</v>
      </c>
      <c r="T3" s="1471" t="s">
        <v>1300</v>
      </c>
      <c r="U3" s="1471" t="s">
        <v>1293</v>
      </c>
      <c r="V3" s="1471" t="s">
        <v>1337</v>
      </c>
      <c r="W3" s="1471" t="s">
        <v>1338</v>
      </c>
      <c r="X3" s="281" t="s">
        <v>825</v>
      </c>
      <c r="Y3" s="1658" t="s">
        <v>1113</v>
      </c>
      <c r="Z3" s="281" t="s">
        <v>283</v>
      </c>
      <c r="AA3" s="281" t="s">
        <v>371</v>
      </c>
      <c r="AB3" s="1472" t="s">
        <v>1246</v>
      </c>
      <c r="AC3" s="1472" t="s">
        <v>1692</v>
      </c>
      <c r="AD3" s="1472" t="s">
        <v>405</v>
      </c>
      <c r="AE3" s="281" t="s">
        <v>1121</v>
      </c>
      <c r="AF3" s="1689" t="s">
        <v>1830</v>
      </c>
      <c r="AG3" s="578" t="s">
        <v>1657</v>
      </c>
      <c r="AH3" s="579" t="s">
        <v>863</v>
      </c>
      <c r="AI3" s="576" t="s">
        <v>1219</v>
      </c>
      <c r="AJ3" s="576" t="s">
        <v>1220</v>
      </c>
      <c r="AK3" s="576" t="s">
        <v>1221</v>
      </c>
      <c r="AL3" s="576" t="s">
        <v>1222</v>
      </c>
      <c r="AM3" s="576" t="s">
        <v>243</v>
      </c>
      <c r="AN3" s="305" t="s">
        <v>864</v>
      </c>
      <c r="AO3" s="579" t="s">
        <v>464</v>
      </c>
      <c r="AP3" s="579" t="s">
        <v>1122</v>
      </c>
      <c r="AQ3" s="579" t="s">
        <v>461</v>
      </c>
      <c r="AR3" s="579" t="s">
        <v>865</v>
      </c>
      <c r="AS3" s="1473" t="s">
        <v>1299</v>
      </c>
      <c r="AT3" s="301" t="s">
        <v>866</v>
      </c>
      <c r="AU3" s="579" t="s">
        <v>1118</v>
      </c>
      <c r="AV3" s="579" t="s">
        <v>283</v>
      </c>
      <c r="AW3" s="579" t="s">
        <v>462</v>
      </c>
      <c r="AX3" s="2014"/>
      <c r="AY3" s="2012"/>
    </row>
    <row r="4" spans="1:51" x14ac:dyDescent="0.2">
      <c r="A4" s="302"/>
      <c r="B4" s="302"/>
      <c r="C4" s="303"/>
      <c r="D4" s="304">
        <v>1</v>
      </c>
      <c r="E4" s="304">
        <v>2</v>
      </c>
      <c r="F4" s="304">
        <v>3</v>
      </c>
      <c r="G4" s="304">
        <v>4</v>
      </c>
      <c r="H4" s="304">
        <v>5</v>
      </c>
      <c r="I4" s="304">
        <v>6</v>
      </c>
      <c r="J4" s="304">
        <v>7</v>
      </c>
      <c r="K4" s="304">
        <v>8</v>
      </c>
      <c r="L4" s="304">
        <v>9</v>
      </c>
      <c r="M4" s="304">
        <v>10</v>
      </c>
      <c r="N4" s="304">
        <v>11</v>
      </c>
      <c r="O4" s="304">
        <v>12</v>
      </c>
      <c r="P4" s="304">
        <v>13</v>
      </c>
      <c r="Q4" s="304">
        <v>14</v>
      </c>
      <c r="R4" s="304">
        <v>15</v>
      </c>
      <c r="S4" s="304">
        <v>16</v>
      </c>
      <c r="T4" s="304">
        <v>17</v>
      </c>
      <c r="U4" s="304">
        <v>18</v>
      </c>
      <c r="V4" s="304">
        <v>19</v>
      </c>
      <c r="W4" s="304">
        <v>20</v>
      </c>
      <c r="X4" s="304">
        <v>21</v>
      </c>
      <c r="Y4" s="304">
        <v>22</v>
      </c>
      <c r="Z4" s="304">
        <v>23</v>
      </c>
      <c r="AA4" s="304">
        <v>24</v>
      </c>
      <c r="AB4" s="304">
        <v>25</v>
      </c>
      <c r="AC4" s="304">
        <v>26</v>
      </c>
      <c r="AD4" s="304">
        <v>27</v>
      </c>
      <c r="AE4" s="304">
        <v>28</v>
      </c>
      <c r="AF4" s="1687" t="s">
        <v>1829</v>
      </c>
      <c r="AG4" s="304">
        <v>29</v>
      </c>
      <c r="AH4" s="304">
        <v>30</v>
      </c>
      <c r="AI4" s="304">
        <v>31</v>
      </c>
      <c r="AJ4" s="304">
        <v>32</v>
      </c>
      <c r="AK4" s="304">
        <v>33</v>
      </c>
      <c r="AL4" s="304">
        <v>34</v>
      </c>
      <c r="AM4" s="304">
        <v>35</v>
      </c>
      <c r="AN4" s="304">
        <v>36</v>
      </c>
      <c r="AO4" s="304">
        <v>37</v>
      </c>
      <c r="AP4" s="304">
        <v>38</v>
      </c>
      <c r="AQ4" s="304">
        <v>39</v>
      </c>
      <c r="AR4" s="304">
        <v>40</v>
      </c>
      <c r="AS4" s="304">
        <v>41</v>
      </c>
      <c r="AT4" s="304">
        <v>42</v>
      </c>
      <c r="AU4" s="304">
        <v>43</v>
      </c>
      <c r="AV4" s="304">
        <v>44</v>
      </c>
      <c r="AW4" s="304">
        <v>45</v>
      </c>
      <c r="AX4" s="299">
        <v>46</v>
      </c>
      <c r="AY4" s="304">
        <v>47</v>
      </c>
    </row>
    <row r="5" spans="1:51" s="767" customFormat="1" ht="22.5" hidden="1" x14ac:dyDescent="0.2">
      <c r="A5" s="772"/>
      <c r="B5" s="772"/>
      <c r="C5" s="773"/>
      <c r="D5" s="739" t="s">
        <v>594</v>
      </c>
      <c r="E5" s="739" t="s">
        <v>594</v>
      </c>
      <c r="F5" s="739" t="s">
        <v>595</v>
      </c>
      <c r="G5" s="739" t="s">
        <v>705</v>
      </c>
      <c r="H5" s="739" t="s">
        <v>595</v>
      </c>
      <c r="I5" s="739" t="s">
        <v>595</v>
      </c>
      <c r="J5" s="739" t="s">
        <v>745</v>
      </c>
      <c r="K5" s="739" t="s">
        <v>745</v>
      </c>
      <c r="L5" s="739" t="s">
        <v>595</v>
      </c>
      <c r="M5" s="739" t="s">
        <v>595</v>
      </c>
      <c r="N5" s="739" t="s">
        <v>595</v>
      </c>
      <c r="O5" s="739" t="s">
        <v>595</v>
      </c>
      <c r="P5" s="739" t="s">
        <v>595</v>
      </c>
      <c r="Q5" s="739" t="s">
        <v>595</v>
      </c>
      <c r="R5" s="739" t="s">
        <v>746</v>
      </c>
      <c r="S5" s="739" t="s">
        <v>595</v>
      </c>
      <c r="T5" s="739" t="s">
        <v>594</v>
      </c>
      <c r="U5" s="739" t="s">
        <v>594</v>
      </c>
      <c r="V5" s="1436"/>
      <c r="W5" s="1436"/>
      <c r="X5" s="739" t="s">
        <v>595</v>
      </c>
      <c r="Y5" s="739" t="s">
        <v>770</v>
      </c>
      <c r="Z5" s="739" t="s">
        <v>595</v>
      </c>
      <c r="AA5" s="739" t="s">
        <v>595</v>
      </c>
      <c r="AB5" s="739" t="s">
        <v>594</v>
      </c>
      <c r="AC5" s="739" t="s">
        <v>594</v>
      </c>
      <c r="AD5" s="739" t="s">
        <v>594</v>
      </c>
      <c r="AE5" s="739" t="s">
        <v>595</v>
      </c>
      <c r="AF5" s="1555"/>
      <c r="AG5" s="739" t="s">
        <v>594</v>
      </c>
      <c r="AH5" s="739" t="s">
        <v>595</v>
      </c>
      <c r="AI5" s="739" t="s">
        <v>745</v>
      </c>
      <c r="AJ5" s="739" t="s">
        <v>595</v>
      </c>
      <c r="AK5" s="739" t="s">
        <v>745</v>
      </c>
      <c r="AL5" s="739" t="s">
        <v>595</v>
      </c>
      <c r="AM5" s="739" t="s">
        <v>595</v>
      </c>
      <c r="AN5" s="739" t="s">
        <v>595</v>
      </c>
      <c r="AO5" s="739" t="s">
        <v>595</v>
      </c>
      <c r="AP5" s="739" t="s">
        <v>595</v>
      </c>
      <c r="AQ5" s="739" t="s">
        <v>595</v>
      </c>
      <c r="AR5" s="739" t="s">
        <v>595</v>
      </c>
      <c r="AS5" s="739" t="s">
        <v>746</v>
      </c>
      <c r="AT5" s="739" t="s">
        <v>595</v>
      </c>
      <c r="AU5" s="739" t="s">
        <v>770</v>
      </c>
      <c r="AV5" s="739" t="s">
        <v>595</v>
      </c>
      <c r="AW5" s="739" t="s">
        <v>595</v>
      </c>
      <c r="AX5" s="739" t="s">
        <v>595</v>
      </c>
      <c r="AY5" s="739" t="s">
        <v>595</v>
      </c>
    </row>
    <row r="6" spans="1:51" s="767" customFormat="1" ht="33.75" x14ac:dyDescent="0.2">
      <c r="A6" s="772"/>
      <c r="B6" s="772"/>
      <c r="C6" s="773"/>
      <c r="D6" s="739" t="s">
        <v>1563</v>
      </c>
      <c r="E6" s="739" t="s">
        <v>1582</v>
      </c>
      <c r="F6" s="739" t="s">
        <v>742</v>
      </c>
      <c r="G6" s="739" t="s">
        <v>702</v>
      </c>
      <c r="H6" s="739" t="s">
        <v>680</v>
      </c>
      <c r="I6" s="739" t="s">
        <v>1522</v>
      </c>
      <c r="J6" s="639" t="s">
        <v>836</v>
      </c>
      <c r="K6" s="639" t="s">
        <v>837</v>
      </c>
      <c r="L6" s="739" t="s">
        <v>743</v>
      </c>
      <c r="M6" s="739" t="s">
        <v>744</v>
      </c>
      <c r="N6" s="639" t="s">
        <v>1584</v>
      </c>
      <c r="O6" s="639" t="s">
        <v>1585</v>
      </c>
      <c r="P6" s="639" t="s">
        <v>1586</v>
      </c>
      <c r="Q6" s="639" t="s">
        <v>1587</v>
      </c>
      <c r="R6" s="739" t="s">
        <v>746</v>
      </c>
      <c r="S6" s="739" t="s">
        <v>1588</v>
      </c>
      <c r="T6" s="639" t="s">
        <v>256</v>
      </c>
      <c r="U6" s="639" t="s">
        <v>437</v>
      </c>
      <c r="V6" s="1435" t="s">
        <v>1589</v>
      </c>
      <c r="W6" s="1435" t="s">
        <v>1590</v>
      </c>
      <c r="X6" s="739" t="s">
        <v>1591</v>
      </c>
      <c r="Y6" s="739" t="s">
        <v>1592</v>
      </c>
      <c r="Z6" s="739" t="s">
        <v>1593</v>
      </c>
      <c r="AA6" s="739" t="s">
        <v>1594</v>
      </c>
      <c r="AB6" s="639" t="s">
        <v>307</v>
      </c>
      <c r="AC6" s="639" t="s">
        <v>329</v>
      </c>
      <c r="AD6" s="639" t="s">
        <v>400</v>
      </c>
      <c r="AE6" s="739" t="s">
        <v>1595</v>
      </c>
      <c r="AF6" s="1555"/>
      <c r="AG6" s="639" t="s">
        <v>1165</v>
      </c>
      <c r="AH6" s="639" t="s">
        <v>788</v>
      </c>
      <c r="AI6" s="639" t="s">
        <v>836</v>
      </c>
      <c r="AJ6" s="639" t="s">
        <v>789</v>
      </c>
      <c r="AK6" s="639" t="s">
        <v>837</v>
      </c>
      <c r="AL6" s="639" t="s">
        <v>790</v>
      </c>
      <c r="AM6" s="639" t="s">
        <v>791</v>
      </c>
      <c r="AN6" s="639" t="s">
        <v>792</v>
      </c>
      <c r="AO6" s="639" t="s">
        <v>1596</v>
      </c>
      <c r="AP6" s="639" t="s">
        <v>793</v>
      </c>
      <c r="AQ6" s="639" t="s">
        <v>796</v>
      </c>
      <c r="AR6" s="639" t="s">
        <v>1597</v>
      </c>
      <c r="AS6" s="639" t="s">
        <v>746</v>
      </c>
      <c r="AT6" s="639" t="s">
        <v>1256</v>
      </c>
      <c r="AU6" s="639" t="s">
        <v>1598</v>
      </c>
      <c r="AV6" s="639" t="s">
        <v>1599</v>
      </c>
      <c r="AW6" s="639" t="s">
        <v>1600</v>
      </c>
      <c r="AX6" s="639" t="s">
        <v>1601</v>
      </c>
      <c r="AY6" s="639" t="s">
        <v>1602</v>
      </c>
    </row>
    <row r="7" spans="1:51" s="88" customFormat="1" ht="29.25" customHeight="1" x14ac:dyDescent="0.2">
      <c r="A7" s="284">
        <v>396211</v>
      </c>
      <c r="B7" s="284" t="s">
        <v>499</v>
      </c>
      <c r="C7" s="285" t="s">
        <v>1090</v>
      </c>
      <c r="D7" s="286">
        <v>935</v>
      </c>
      <c r="E7" s="287">
        <v>4777.8289218498185</v>
      </c>
      <c r="F7" s="288">
        <v>4467270.0419295803</v>
      </c>
      <c r="G7" s="289">
        <v>744.76</v>
      </c>
      <c r="H7" s="288">
        <v>696350.6</v>
      </c>
      <c r="I7" s="290">
        <v>5163621</v>
      </c>
      <c r="J7" s="291">
        <v>403149</v>
      </c>
      <c r="K7" s="291">
        <v>-121497</v>
      </c>
      <c r="L7" s="292">
        <v>281652</v>
      </c>
      <c r="M7" s="290">
        <v>5445273</v>
      </c>
      <c r="N7" s="716"/>
      <c r="O7" s="716"/>
      <c r="P7" s="291">
        <v>0</v>
      </c>
      <c r="Q7" s="290">
        <v>5445273</v>
      </c>
      <c r="R7" s="291">
        <v>5905</v>
      </c>
      <c r="S7" s="290">
        <v>5451178</v>
      </c>
      <c r="T7" s="291">
        <v>0</v>
      </c>
      <c r="U7" s="291">
        <v>0</v>
      </c>
      <c r="V7" s="1437">
        <v>150213</v>
      </c>
      <c r="W7" s="1437">
        <v>120170</v>
      </c>
      <c r="X7" s="293">
        <v>5721561</v>
      </c>
      <c r="Y7" s="289">
        <v>5203427</v>
      </c>
      <c r="Z7" s="289">
        <v>518134</v>
      </c>
      <c r="AA7" s="290">
        <v>518134</v>
      </c>
      <c r="AB7" s="291">
        <v>0</v>
      </c>
      <c r="AC7" s="291">
        <v>0</v>
      </c>
      <c r="AD7" s="291">
        <v>0</v>
      </c>
      <c r="AE7" s="293">
        <v>5721561</v>
      </c>
      <c r="AF7" s="1688"/>
      <c r="AG7" s="291">
        <v>5501</v>
      </c>
      <c r="AH7" s="294">
        <v>5143435</v>
      </c>
      <c r="AI7" s="295">
        <v>73</v>
      </c>
      <c r="AJ7" s="288">
        <v>401573</v>
      </c>
      <c r="AK7" s="295">
        <v>-44</v>
      </c>
      <c r="AL7" s="288">
        <v>-121022</v>
      </c>
      <c r="AM7" s="292">
        <v>280551</v>
      </c>
      <c r="AN7" s="294">
        <v>5423986</v>
      </c>
      <c r="AO7" s="716"/>
      <c r="AP7" s="716"/>
      <c r="AQ7" s="288">
        <v>0</v>
      </c>
      <c r="AR7" s="294">
        <v>5423986</v>
      </c>
      <c r="AS7" s="291">
        <v>-2360</v>
      </c>
      <c r="AT7" s="294">
        <v>5421626</v>
      </c>
      <c r="AU7" s="289">
        <v>4873667</v>
      </c>
      <c r="AV7" s="289">
        <v>547959</v>
      </c>
      <c r="AW7" s="294">
        <v>547959</v>
      </c>
      <c r="AX7" s="296">
        <v>11143187</v>
      </c>
      <c r="AY7" s="296">
        <v>1066093</v>
      </c>
    </row>
    <row r="8" spans="1:51" s="88" customFormat="1" ht="29.25" customHeight="1" x14ac:dyDescent="0.2">
      <c r="A8" s="297" t="s">
        <v>1035</v>
      </c>
      <c r="B8" s="298" t="s">
        <v>505</v>
      </c>
      <c r="C8" s="285" t="s">
        <v>1091</v>
      </c>
      <c r="D8" s="286">
        <v>337</v>
      </c>
      <c r="E8" s="287">
        <v>3588.1668992093551</v>
      </c>
      <c r="F8" s="288">
        <v>1209212.2450335526</v>
      </c>
      <c r="G8" s="289">
        <v>801.48</v>
      </c>
      <c r="H8" s="288">
        <v>270098.76</v>
      </c>
      <c r="I8" s="290">
        <v>1479311</v>
      </c>
      <c r="J8" s="291">
        <v>57065</v>
      </c>
      <c r="K8" s="291">
        <v>-50481</v>
      </c>
      <c r="L8" s="292">
        <v>6584</v>
      </c>
      <c r="M8" s="290">
        <v>1485895</v>
      </c>
      <c r="N8" s="716"/>
      <c r="O8" s="716"/>
      <c r="P8" s="291">
        <v>0</v>
      </c>
      <c r="Q8" s="290">
        <v>1485895</v>
      </c>
      <c r="R8" s="291">
        <v>-4675</v>
      </c>
      <c r="S8" s="290">
        <v>1481220</v>
      </c>
      <c r="T8" s="291">
        <v>0</v>
      </c>
      <c r="U8" s="291">
        <v>5855.74</v>
      </c>
      <c r="V8" s="1437">
        <v>44569</v>
      </c>
      <c r="W8" s="1437">
        <v>35655</v>
      </c>
      <c r="X8" s="293">
        <v>1567300</v>
      </c>
      <c r="Y8" s="289">
        <v>1446564</v>
      </c>
      <c r="Z8" s="289">
        <v>120736</v>
      </c>
      <c r="AA8" s="290">
        <v>120736</v>
      </c>
      <c r="AB8" s="291">
        <v>0</v>
      </c>
      <c r="AC8" s="291">
        <v>16629</v>
      </c>
      <c r="AD8" s="291">
        <v>0</v>
      </c>
      <c r="AE8" s="293">
        <v>1583929</v>
      </c>
      <c r="AF8" s="1688">
        <v>-24944</v>
      </c>
      <c r="AG8" s="291">
        <v>7223</v>
      </c>
      <c r="AH8" s="294">
        <v>2434151</v>
      </c>
      <c r="AI8" s="295">
        <v>13</v>
      </c>
      <c r="AJ8" s="288">
        <v>93899</v>
      </c>
      <c r="AK8" s="295">
        <v>-23</v>
      </c>
      <c r="AL8" s="288">
        <v>-83065</v>
      </c>
      <c r="AM8" s="292">
        <v>10834</v>
      </c>
      <c r="AN8" s="294">
        <v>2444985</v>
      </c>
      <c r="AO8" s="716"/>
      <c r="AP8" s="716"/>
      <c r="AQ8" s="288">
        <v>0</v>
      </c>
      <c r="AR8" s="294">
        <v>2444985</v>
      </c>
      <c r="AS8" s="291">
        <v>-13234</v>
      </c>
      <c r="AT8" s="294">
        <v>2431751</v>
      </c>
      <c r="AU8" s="289">
        <v>2210674</v>
      </c>
      <c r="AV8" s="289">
        <v>221077</v>
      </c>
      <c r="AW8" s="294">
        <v>221077</v>
      </c>
      <c r="AX8" s="296">
        <v>3999051</v>
      </c>
      <c r="AY8" s="296">
        <v>341813</v>
      </c>
    </row>
    <row r="9" spans="1:51" s="89" customFormat="1" ht="29.25" customHeight="1" thickBot="1" x14ac:dyDescent="0.25">
      <c r="A9" s="1267"/>
      <c r="B9" s="1268" t="s">
        <v>342</v>
      </c>
      <c r="C9" s="1269" t="s">
        <v>956</v>
      </c>
      <c r="D9" s="1270">
        <v>1272</v>
      </c>
      <c r="E9" s="1271"/>
      <c r="F9" s="1272">
        <v>5676482.2869631331</v>
      </c>
      <c r="G9" s="1273"/>
      <c r="H9" s="1272">
        <v>966449.36</v>
      </c>
      <c r="I9" s="1274">
        <v>6642932</v>
      </c>
      <c r="J9" s="1273">
        <v>460214</v>
      </c>
      <c r="K9" s="1273">
        <v>-171978</v>
      </c>
      <c r="L9" s="1275">
        <v>288236</v>
      </c>
      <c r="M9" s="1274">
        <v>6931168</v>
      </c>
      <c r="N9" s="1273">
        <v>0</v>
      </c>
      <c r="O9" s="1273">
        <v>0</v>
      </c>
      <c r="P9" s="1273">
        <v>0</v>
      </c>
      <c r="Q9" s="1274">
        <v>6931168</v>
      </c>
      <c r="R9" s="1272">
        <v>1230</v>
      </c>
      <c r="S9" s="1274">
        <v>6932398</v>
      </c>
      <c r="T9" s="1272">
        <v>0</v>
      </c>
      <c r="U9" s="1272">
        <v>5855.74</v>
      </c>
      <c r="V9" s="1272">
        <v>194782</v>
      </c>
      <c r="W9" s="1272">
        <v>155825</v>
      </c>
      <c r="X9" s="1274">
        <v>7288861</v>
      </c>
      <c r="Y9" s="1276">
        <v>6649991</v>
      </c>
      <c r="Z9" s="1276">
        <v>638870</v>
      </c>
      <c r="AA9" s="1274">
        <v>638870</v>
      </c>
      <c r="AB9" s="1272">
        <v>0</v>
      </c>
      <c r="AC9" s="1272">
        <v>16629</v>
      </c>
      <c r="AD9" s="1272">
        <v>0</v>
      </c>
      <c r="AE9" s="1274">
        <v>7305490</v>
      </c>
      <c r="AF9" s="1274">
        <v>-24944</v>
      </c>
      <c r="AG9" s="1272"/>
      <c r="AH9" s="1277">
        <v>7577586</v>
      </c>
      <c r="AI9" s="1278">
        <v>86</v>
      </c>
      <c r="AJ9" s="1272">
        <v>495472</v>
      </c>
      <c r="AK9" s="1278">
        <v>-67</v>
      </c>
      <c r="AL9" s="1272">
        <v>-204087</v>
      </c>
      <c r="AM9" s="1275">
        <v>291385</v>
      </c>
      <c r="AN9" s="1277">
        <v>7868971</v>
      </c>
      <c r="AO9" s="1272">
        <v>0</v>
      </c>
      <c r="AP9" s="1272">
        <v>0</v>
      </c>
      <c r="AQ9" s="1272">
        <v>0</v>
      </c>
      <c r="AR9" s="1277">
        <v>7868971</v>
      </c>
      <c r="AS9" s="1272">
        <v>-15594</v>
      </c>
      <c r="AT9" s="1277">
        <v>7853377</v>
      </c>
      <c r="AU9" s="1717">
        <v>7084341</v>
      </c>
      <c r="AV9" s="1276">
        <v>769036</v>
      </c>
      <c r="AW9" s="1277">
        <v>769036</v>
      </c>
      <c r="AX9" s="1279">
        <v>15142238</v>
      </c>
      <c r="AY9" s="1279">
        <v>1407906</v>
      </c>
    </row>
    <row r="10" spans="1:51" s="88" customFormat="1" ht="9.75" customHeight="1" x14ac:dyDescent="0.2">
      <c r="A10" s="1262"/>
      <c r="B10" s="1262"/>
      <c r="C10" s="1263"/>
      <c r="D10" s="1264"/>
      <c r="E10" s="1265"/>
      <c r="F10" s="1265"/>
      <c r="G10" s="1265"/>
      <c r="H10" s="1265"/>
      <c r="I10" s="1265"/>
      <c r="J10" s="1265"/>
      <c r="K10" s="1265"/>
      <c r="L10" s="1265"/>
      <c r="M10" s="1265"/>
      <c r="N10" s="1265"/>
      <c r="O10" s="1265"/>
      <c r="P10" s="1265"/>
      <c r="Q10" s="1265"/>
      <c r="R10" s="1265"/>
      <c r="S10" s="1265"/>
      <c r="T10" s="1265"/>
      <c r="U10" s="1265"/>
      <c r="V10" s="1438"/>
      <c r="W10" s="1438"/>
      <c r="X10" s="1265"/>
      <c r="Y10" s="1265"/>
      <c r="Z10" s="1265"/>
      <c r="AA10" s="1265"/>
      <c r="AB10" s="1265"/>
      <c r="AC10" s="1265"/>
      <c r="AD10" s="1265"/>
      <c r="AE10" s="1265"/>
      <c r="AF10" s="1265"/>
      <c r="AG10" s="1265"/>
      <c r="AH10" s="1265"/>
      <c r="AI10" s="1266"/>
      <c r="AJ10" s="1265"/>
      <c r="AK10" s="1266"/>
      <c r="AL10" s="1265"/>
      <c r="AM10" s="1265"/>
      <c r="AN10" s="1265"/>
      <c r="AO10" s="1265"/>
      <c r="AP10" s="1265"/>
      <c r="AQ10" s="1265"/>
      <c r="AR10" s="1265"/>
      <c r="AS10" s="1265"/>
      <c r="AT10" s="1265"/>
      <c r="AU10" s="1265"/>
      <c r="AV10" s="1265"/>
      <c r="AW10" s="1265"/>
      <c r="AX10" s="1261"/>
      <c r="AY10" s="1261"/>
    </row>
    <row r="11" spans="1:51" s="88" customFormat="1" ht="21.75" customHeight="1" x14ac:dyDescent="0.2">
      <c r="A11" s="297" t="s">
        <v>503</v>
      </c>
      <c r="B11" s="298" t="s">
        <v>372</v>
      </c>
      <c r="C11" s="285" t="s">
        <v>1053</v>
      </c>
      <c r="D11" s="286">
        <v>226</v>
      </c>
      <c r="E11" s="287">
        <v>3588.1668992093551</v>
      </c>
      <c r="F11" s="288">
        <v>810925.7192213143</v>
      </c>
      <c r="G11" s="289">
        <v>801.48</v>
      </c>
      <c r="H11" s="288">
        <v>181134.48</v>
      </c>
      <c r="I11" s="290">
        <v>992060</v>
      </c>
      <c r="J11" s="291">
        <v>-74624</v>
      </c>
      <c r="K11" s="291">
        <v>-24143</v>
      </c>
      <c r="L11" s="292">
        <v>-98767</v>
      </c>
      <c r="M11" s="290">
        <v>893293</v>
      </c>
      <c r="N11" s="291">
        <v>-15633</v>
      </c>
      <c r="O11" s="291">
        <v>-2233</v>
      </c>
      <c r="P11" s="291">
        <v>-17866</v>
      </c>
      <c r="Q11" s="290">
        <v>875427</v>
      </c>
      <c r="R11" s="291">
        <v>-2109</v>
      </c>
      <c r="S11" s="290">
        <v>873318</v>
      </c>
      <c r="T11" s="291">
        <v>0</v>
      </c>
      <c r="U11" s="291">
        <v>0</v>
      </c>
      <c r="V11" s="1437">
        <v>47223</v>
      </c>
      <c r="W11" s="1437">
        <v>37779</v>
      </c>
      <c r="X11" s="293">
        <v>958320</v>
      </c>
      <c r="Y11" s="289">
        <v>887542</v>
      </c>
      <c r="Z11" s="289">
        <v>70778</v>
      </c>
      <c r="AA11" s="290">
        <v>70778</v>
      </c>
      <c r="AB11" s="291">
        <v>0</v>
      </c>
      <c r="AC11" s="291">
        <v>0</v>
      </c>
      <c r="AD11" s="291">
        <v>17618</v>
      </c>
      <c r="AE11" s="293">
        <v>975938</v>
      </c>
      <c r="AF11" s="1688"/>
      <c r="AG11" s="291">
        <v>7223</v>
      </c>
      <c r="AH11" s="294">
        <v>1632398</v>
      </c>
      <c r="AI11" s="295">
        <v>-17</v>
      </c>
      <c r="AJ11" s="288">
        <v>-122791</v>
      </c>
      <c r="AK11" s="295">
        <v>-11</v>
      </c>
      <c r="AL11" s="288">
        <v>-39727</v>
      </c>
      <c r="AM11" s="292">
        <v>-162518</v>
      </c>
      <c r="AN11" s="294">
        <v>1469880</v>
      </c>
      <c r="AO11" s="288">
        <v>-25723</v>
      </c>
      <c r="AP11" s="288">
        <v>-3675</v>
      </c>
      <c r="AQ11" s="288">
        <v>-29398</v>
      </c>
      <c r="AR11" s="294">
        <v>1440482</v>
      </c>
      <c r="AS11" s="291">
        <v>-3308</v>
      </c>
      <c r="AT11" s="294">
        <v>1437174</v>
      </c>
      <c r="AU11" s="289">
        <v>1333030</v>
      </c>
      <c r="AV11" s="289">
        <v>104144</v>
      </c>
      <c r="AW11" s="294">
        <v>104144</v>
      </c>
      <c r="AX11" s="296">
        <v>2395494</v>
      </c>
      <c r="AY11" s="296">
        <v>174922</v>
      </c>
    </row>
    <row r="12" spans="1:51" s="88" customFormat="1" ht="21.75" customHeight="1" x14ac:dyDescent="0.2">
      <c r="A12" s="297" t="s">
        <v>501</v>
      </c>
      <c r="B12" s="298" t="s">
        <v>340</v>
      </c>
      <c r="C12" s="285" t="s">
        <v>1054</v>
      </c>
      <c r="D12" s="286">
        <v>249</v>
      </c>
      <c r="E12" s="287">
        <v>3588.1668992093551</v>
      </c>
      <c r="F12" s="288">
        <v>893453.55790312937</v>
      </c>
      <c r="G12" s="288">
        <v>801.48</v>
      </c>
      <c r="H12" s="288">
        <v>199568.52000000002</v>
      </c>
      <c r="I12" s="290">
        <v>1093022</v>
      </c>
      <c r="J12" s="291">
        <v>-8779</v>
      </c>
      <c r="K12" s="291">
        <v>-32922</v>
      </c>
      <c r="L12" s="292">
        <v>-41701</v>
      </c>
      <c r="M12" s="290">
        <v>1051321</v>
      </c>
      <c r="N12" s="291">
        <v>-18398</v>
      </c>
      <c r="O12" s="291">
        <v>-2628</v>
      </c>
      <c r="P12" s="291">
        <v>-21026</v>
      </c>
      <c r="Q12" s="290">
        <v>1030295</v>
      </c>
      <c r="R12" s="291">
        <v>0</v>
      </c>
      <c r="S12" s="290">
        <v>1030295</v>
      </c>
      <c r="T12" s="291">
        <v>0</v>
      </c>
      <c r="U12" s="291">
        <v>0</v>
      </c>
      <c r="V12" s="1437">
        <v>42704</v>
      </c>
      <c r="W12" s="1437">
        <v>34164</v>
      </c>
      <c r="X12" s="293">
        <v>1107163</v>
      </c>
      <c r="Y12" s="289">
        <v>1016585</v>
      </c>
      <c r="Z12" s="289">
        <v>90578</v>
      </c>
      <c r="AA12" s="290">
        <v>90578</v>
      </c>
      <c r="AB12" s="291">
        <v>0</v>
      </c>
      <c r="AC12" s="291">
        <v>0</v>
      </c>
      <c r="AD12" s="291">
        <v>0</v>
      </c>
      <c r="AE12" s="293">
        <v>1107163</v>
      </c>
      <c r="AF12" s="1688"/>
      <c r="AG12" s="291">
        <v>7223</v>
      </c>
      <c r="AH12" s="294">
        <v>1798527</v>
      </c>
      <c r="AI12" s="295">
        <v>-2</v>
      </c>
      <c r="AJ12" s="288">
        <v>-14446</v>
      </c>
      <c r="AK12" s="295">
        <v>-15</v>
      </c>
      <c r="AL12" s="288">
        <v>-54173</v>
      </c>
      <c r="AM12" s="292">
        <v>-68619</v>
      </c>
      <c r="AN12" s="294">
        <v>1729908</v>
      </c>
      <c r="AO12" s="288">
        <v>-30273</v>
      </c>
      <c r="AP12" s="288">
        <v>-4325</v>
      </c>
      <c r="AQ12" s="288">
        <v>-34598</v>
      </c>
      <c r="AR12" s="294">
        <v>1695310</v>
      </c>
      <c r="AS12" s="291">
        <v>0</v>
      </c>
      <c r="AT12" s="294">
        <v>1695310</v>
      </c>
      <c r="AU12" s="289">
        <v>1553206</v>
      </c>
      <c r="AV12" s="289">
        <v>142104</v>
      </c>
      <c r="AW12" s="294">
        <v>142104</v>
      </c>
      <c r="AX12" s="296">
        <v>2802473</v>
      </c>
      <c r="AY12" s="296">
        <v>232682</v>
      </c>
    </row>
    <row r="13" spans="1:51" s="88" customFormat="1" ht="21.75" customHeight="1" x14ac:dyDescent="0.2">
      <c r="A13" s="297" t="s">
        <v>407</v>
      </c>
      <c r="B13" s="298" t="s">
        <v>407</v>
      </c>
      <c r="C13" s="285" t="s">
        <v>396</v>
      </c>
      <c r="D13" s="286">
        <v>525</v>
      </c>
      <c r="E13" s="287">
        <v>3588.1668992093551</v>
      </c>
      <c r="F13" s="288">
        <v>1883787.6220849114</v>
      </c>
      <c r="G13" s="289">
        <v>801.48</v>
      </c>
      <c r="H13" s="288">
        <v>420777</v>
      </c>
      <c r="I13" s="290">
        <v>2304565</v>
      </c>
      <c r="J13" s="291">
        <v>-26338</v>
      </c>
      <c r="K13" s="291">
        <v>-39507</v>
      </c>
      <c r="L13" s="292">
        <v>-65845</v>
      </c>
      <c r="M13" s="290">
        <v>2238720</v>
      </c>
      <c r="N13" s="291">
        <v>-39178</v>
      </c>
      <c r="O13" s="291">
        <v>-5597</v>
      </c>
      <c r="P13" s="291">
        <v>-44775</v>
      </c>
      <c r="Q13" s="290">
        <v>2193945</v>
      </c>
      <c r="R13" s="291">
        <v>2603</v>
      </c>
      <c r="S13" s="290">
        <v>2196548</v>
      </c>
      <c r="T13" s="291">
        <v>0</v>
      </c>
      <c r="U13" s="291">
        <v>0</v>
      </c>
      <c r="V13" s="1437">
        <v>64741</v>
      </c>
      <c r="W13" s="1437">
        <v>51792</v>
      </c>
      <c r="X13" s="293">
        <v>2313081</v>
      </c>
      <c r="Y13" s="289">
        <v>2134235</v>
      </c>
      <c r="Z13" s="289">
        <v>178846</v>
      </c>
      <c r="AA13" s="290">
        <v>178846</v>
      </c>
      <c r="AB13" s="291">
        <v>0</v>
      </c>
      <c r="AC13" s="291">
        <v>0</v>
      </c>
      <c r="AD13" s="291">
        <v>0</v>
      </c>
      <c r="AE13" s="293">
        <v>2313081</v>
      </c>
      <c r="AF13" s="1688"/>
      <c r="AG13" s="291">
        <v>7223</v>
      </c>
      <c r="AH13" s="294">
        <v>3792075</v>
      </c>
      <c r="AI13" s="295">
        <v>-6</v>
      </c>
      <c r="AJ13" s="288">
        <v>-43338</v>
      </c>
      <c r="AK13" s="295">
        <v>-18</v>
      </c>
      <c r="AL13" s="288">
        <v>-65007</v>
      </c>
      <c r="AM13" s="292">
        <v>-108345</v>
      </c>
      <c r="AN13" s="294">
        <v>3683730</v>
      </c>
      <c r="AO13" s="288">
        <v>-64465</v>
      </c>
      <c r="AP13" s="288">
        <v>-9209</v>
      </c>
      <c r="AQ13" s="288">
        <v>-73674</v>
      </c>
      <c r="AR13" s="294">
        <v>3610056</v>
      </c>
      <c r="AS13" s="291">
        <v>6617</v>
      </c>
      <c r="AT13" s="294">
        <v>3616673</v>
      </c>
      <c r="AU13" s="289">
        <v>3307598</v>
      </c>
      <c r="AV13" s="289">
        <v>309075</v>
      </c>
      <c r="AW13" s="294">
        <v>309075</v>
      </c>
      <c r="AX13" s="296">
        <v>5929754</v>
      </c>
      <c r="AY13" s="296">
        <v>487921</v>
      </c>
    </row>
    <row r="14" spans="1:51" s="88" customFormat="1" ht="21.75" customHeight="1" x14ac:dyDescent="0.2">
      <c r="A14" s="284" t="s">
        <v>500</v>
      </c>
      <c r="B14" s="309">
        <v>389002</v>
      </c>
      <c r="C14" s="285" t="s">
        <v>955</v>
      </c>
      <c r="D14" s="286">
        <v>389</v>
      </c>
      <c r="E14" s="287">
        <v>3588.1668992093551</v>
      </c>
      <c r="F14" s="288">
        <v>1395796.923792439</v>
      </c>
      <c r="G14" s="289">
        <v>801.48</v>
      </c>
      <c r="H14" s="288">
        <v>311775.72000000003</v>
      </c>
      <c r="I14" s="290">
        <v>1707573</v>
      </c>
      <c r="J14" s="291">
        <v>-48286</v>
      </c>
      <c r="K14" s="291">
        <v>6584</v>
      </c>
      <c r="L14" s="292">
        <v>-41702</v>
      </c>
      <c r="M14" s="290">
        <v>1665871</v>
      </c>
      <c r="N14" s="291">
        <v>-29153</v>
      </c>
      <c r="O14" s="291">
        <v>-4165</v>
      </c>
      <c r="P14" s="291">
        <v>-33318</v>
      </c>
      <c r="Q14" s="290">
        <v>1632553</v>
      </c>
      <c r="R14" s="291">
        <v>0</v>
      </c>
      <c r="S14" s="290">
        <v>1632553</v>
      </c>
      <c r="T14" s="291">
        <v>0</v>
      </c>
      <c r="U14" s="291">
        <v>0</v>
      </c>
      <c r="V14" s="1437">
        <v>61523</v>
      </c>
      <c r="W14" s="1437">
        <v>49218</v>
      </c>
      <c r="X14" s="293">
        <v>1743294</v>
      </c>
      <c r="Y14" s="289">
        <v>1617691</v>
      </c>
      <c r="Z14" s="289">
        <v>125603</v>
      </c>
      <c r="AA14" s="290">
        <v>125603</v>
      </c>
      <c r="AB14" s="291">
        <v>0</v>
      </c>
      <c r="AC14" s="291">
        <v>0</v>
      </c>
      <c r="AD14" s="291">
        <v>0</v>
      </c>
      <c r="AE14" s="293">
        <v>1743294</v>
      </c>
      <c r="AF14" s="1688"/>
      <c r="AG14" s="291">
        <v>7223</v>
      </c>
      <c r="AH14" s="294">
        <v>2809747</v>
      </c>
      <c r="AI14" s="295">
        <v>-11</v>
      </c>
      <c r="AJ14" s="288">
        <v>-79453</v>
      </c>
      <c r="AK14" s="295">
        <v>3</v>
      </c>
      <c r="AL14" s="288">
        <v>10835</v>
      </c>
      <c r="AM14" s="292">
        <v>-68618</v>
      </c>
      <c r="AN14" s="294">
        <v>2741129</v>
      </c>
      <c r="AO14" s="288">
        <v>-47970</v>
      </c>
      <c r="AP14" s="288">
        <v>-6853</v>
      </c>
      <c r="AQ14" s="288">
        <v>-54823</v>
      </c>
      <c r="AR14" s="294">
        <v>2686306</v>
      </c>
      <c r="AS14" s="291">
        <v>0</v>
      </c>
      <c r="AT14" s="294">
        <v>2686306</v>
      </c>
      <c r="AU14" s="289">
        <v>2454849</v>
      </c>
      <c r="AV14" s="289">
        <v>231457</v>
      </c>
      <c r="AW14" s="294">
        <v>231457</v>
      </c>
      <c r="AX14" s="296">
        <v>4429600</v>
      </c>
      <c r="AY14" s="296">
        <v>357060</v>
      </c>
    </row>
    <row r="15" spans="1:51" s="88" customFormat="1" ht="21.75" customHeight="1" x14ac:dyDescent="0.2">
      <c r="A15" s="297" t="s">
        <v>1036</v>
      </c>
      <c r="B15" s="298" t="s">
        <v>1037</v>
      </c>
      <c r="C15" s="285" t="s">
        <v>1055</v>
      </c>
      <c r="D15" s="286">
        <v>242</v>
      </c>
      <c r="E15" s="287">
        <v>3588.1668992093551</v>
      </c>
      <c r="F15" s="288">
        <v>868336.38960866397</v>
      </c>
      <c r="G15" s="289">
        <v>801.48</v>
      </c>
      <c r="H15" s="288">
        <v>193958.16</v>
      </c>
      <c r="I15" s="290">
        <v>1062295</v>
      </c>
      <c r="J15" s="291">
        <v>-179976</v>
      </c>
      <c r="K15" s="291">
        <v>-52676</v>
      </c>
      <c r="L15" s="292">
        <v>-232652</v>
      </c>
      <c r="M15" s="290">
        <v>829643</v>
      </c>
      <c r="N15" s="291">
        <v>-14519</v>
      </c>
      <c r="O15" s="291">
        <v>-2074</v>
      </c>
      <c r="P15" s="291">
        <v>-16593</v>
      </c>
      <c r="Q15" s="290">
        <v>813050</v>
      </c>
      <c r="R15" s="291">
        <v>0</v>
      </c>
      <c r="S15" s="290">
        <v>813050</v>
      </c>
      <c r="T15" s="291">
        <v>0</v>
      </c>
      <c r="U15" s="291">
        <v>0</v>
      </c>
      <c r="V15" s="1437">
        <v>46018</v>
      </c>
      <c r="W15" s="1437">
        <v>36813</v>
      </c>
      <c r="X15" s="293">
        <v>895881</v>
      </c>
      <c r="Y15" s="289">
        <v>860684</v>
      </c>
      <c r="Z15" s="289">
        <v>35197</v>
      </c>
      <c r="AA15" s="290">
        <v>35197</v>
      </c>
      <c r="AB15" s="291">
        <v>0</v>
      </c>
      <c r="AC15" s="291">
        <v>0</v>
      </c>
      <c r="AD15" s="291">
        <v>0</v>
      </c>
      <c r="AE15" s="293">
        <v>895881</v>
      </c>
      <c r="AF15" s="1688"/>
      <c r="AG15" s="291">
        <v>7223</v>
      </c>
      <c r="AH15" s="294">
        <v>1747966</v>
      </c>
      <c r="AI15" s="295">
        <v>-41</v>
      </c>
      <c r="AJ15" s="288">
        <v>-296143</v>
      </c>
      <c r="AK15" s="295">
        <v>-24</v>
      </c>
      <c r="AL15" s="288">
        <v>-86676</v>
      </c>
      <c r="AM15" s="292">
        <v>-382819</v>
      </c>
      <c r="AN15" s="294">
        <v>1365147</v>
      </c>
      <c r="AO15" s="288">
        <v>-23890</v>
      </c>
      <c r="AP15" s="288">
        <v>-3413</v>
      </c>
      <c r="AQ15" s="288">
        <v>-27303</v>
      </c>
      <c r="AR15" s="294">
        <v>1337844</v>
      </c>
      <c r="AS15" s="291">
        <v>0</v>
      </c>
      <c r="AT15" s="294">
        <v>1337844</v>
      </c>
      <c r="AU15" s="289">
        <v>1277185</v>
      </c>
      <c r="AV15" s="289">
        <v>60659</v>
      </c>
      <c r="AW15" s="294">
        <v>60659</v>
      </c>
      <c r="AX15" s="296">
        <v>2233725</v>
      </c>
      <c r="AY15" s="296">
        <v>95856</v>
      </c>
    </row>
    <row r="16" spans="1:51" s="89" customFormat="1" ht="29.25" customHeight="1" thickBot="1" x14ac:dyDescent="0.25">
      <c r="A16" s="1268"/>
      <c r="B16" s="1268"/>
      <c r="C16" s="1269" t="s">
        <v>1088</v>
      </c>
      <c r="D16" s="1270">
        <v>1631</v>
      </c>
      <c r="E16" s="1271"/>
      <c r="F16" s="1272">
        <v>5852300.212610459</v>
      </c>
      <c r="G16" s="1272"/>
      <c r="H16" s="1272">
        <v>1307213.8799999999</v>
      </c>
      <c r="I16" s="1274">
        <v>7159515</v>
      </c>
      <c r="J16" s="1273">
        <v>-338003</v>
      </c>
      <c r="K16" s="1273">
        <v>-142664</v>
      </c>
      <c r="L16" s="1275">
        <v>-480667</v>
      </c>
      <c r="M16" s="1274">
        <v>6678848</v>
      </c>
      <c r="N16" s="1273">
        <v>-116881</v>
      </c>
      <c r="O16" s="1273">
        <v>-16697</v>
      </c>
      <c r="P16" s="1273">
        <v>-133578</v>
      </c>
      <c r="Q16" s="1274">
        <v>6545270</v>
      </c>
      <c r="R16" s="1272">
        <v>494</v>
      </c>
      <c r="S16" s="1274">
        <v>6545764</v>
      </c>
      <c r="T16" s="1272">
        <v>0</v>
      </c>
      <c r="U16" s="1272">
        <v>0</v>
      </c>
      <c r="V16" s="1272">
        <v>262209</v>
      </c>
      <c r="W16" s="1272">
        <v>209766</v>
      </c>
      <c r="X16" s="1274">
        <v>7017739</v>
      </c>
      <c r="Y16" s="1272">
        <v>6516737</v>
      </c>
      <c r="Z16" s="1272">
        <v>501002</v>
      </c>
      <c r="AA16" s="1274">
        <v>501002</v>
      </c>
      <c r="AB16" s="1272">
        <v>0</v>
      </c>
      <c r="AC16" s="1272">
        <v>0</v>
      </c>
      <c r="AD16" s="1272">
        <v>17618</v>
      </c>
      <c r="AE16" s="1274">
        <v>7035357</v>
      </c>
      <c r="AF16" s="1274"/>
      <c r="AG16" s="1272"/>
      <c r="AH16" s="1277">
        <v>11780713</v>
      </c>
      <c r="AI16" s="1280">
        <v>-77</v>
      </c>
      <c r="AJ16" s="1272">
        <v>-556171</v>
      </c>
      <c r="AK16" s="1278">
        <v>-65</v>
      </c>
      <c r="AL16" s="1272">
        <v>-234748</v>
      </c>
      <c r="AM16" s="1275">
        <v>-790919</v>
      </c>
      <c r="AN16" s="1277">
        <v>10989794</v>
      </c>
      <c r="AO16" s="1272">
        <v>-192321</v>
      </c>
      <c r="AP16" s="1272">
        <v>-27475</v>
      </c>
      <c r="AQ16" s="1272">
        <v>-219796</v>
      </c>
      <c r="AR16" s="1277">
        <v>10769998</v>
      </c>
      <c r="AS16" s="1272">
        <v>3309</v>
      </c>
      <c r="AT16" s="1277">
        <v>10773307</v>
      </c>
      <c r="AU16" s="1719">
        <v>9925868</v>
      </c>
      <c r="AV16" s="1276">
        <v>847439</v>
      </c>
      <c r="AW16" s="1277">
        <v>847439</v>
      </c>
      <c r="AX16" s="1279">
        <v>17791046</v>
      </c>
      <c r="AY16" s="1279">
        <v>1348441</v>
      </c>
    </row>
    <row r="17" spans="1:51" s="88" customFormat="1" ht="9.75" customHeight="1" x14ac:dyDescent="0.2">
      <c r="A17" s="1262"/>
      <c r="B17" s="1262"/>
      <c r="C17" s="1263"/>
      <c r="D17" s="1264"/>
      <c r="E17" s="1265"/>
      <c r="F17" s="1265"/>
      <c r="G17" s="1265"/>
      <c r="H17" s="1265"/>
      <c r="I17" s="1265"/>
      <c r="J17" s="1265"/>
      <c r="K17" s="1265"/>
      <c r="L17" s="1265"/>
      <c r="M17" s="1265"/>
      <c r="N17" s="1265"/>
      <c r="O17" s="1265"/>
      <c r="P17" s="1265"/>
      <c r="Q17" s="1265"/>
      <c r="R17" s="1265"/>
      <c r="S17" s="1265"/>
      <c r="T17" s="1265"/>
      <c r="U17" s="1265"/>
      <c r="V17" s="1265"/>
      <c r="W17" s="1265"/>
      <c r="X17" s="1265"/>
      <c r="Y17" s="1265"/>
      <c r="Z17" s="1265"/>
      <c r="AA17" s="1265"/>
      <c r="AB17" s="1265"/>
      <c r="AC17" s="1265"/>
      <c r="AD17" s="1265"/>
      <c r="AE17" s="1265"/>
      <c r="AF17" s="1265"/>
      <c r="AG17" s="1265"/>
      <c r="AH17" s="1265"/>
      <c r="AI17" s="1266"/>
      <c r="AJ17" s="1265"/>
      <c r="AK17" s="1266"/>
      <c r="AL17" s="1265"/>
      <c r="AM17" s="1265"/>
      <c r="AN17" s="1265"/>
      <c r="AO17" s="1265"/>
      <c r="AP17" s="1265"/>
      <c r="AQ17" s="1265"/>
      <c r="AR17" s="1265"/>
      <c r="AS17" s="1265"/>
      <c r="AT17" s="1265"/>
      <c r="AU17" s="1265"/>
      <c r="AV17" s="1265"/>
      <c r="AW17" s="1265"/>
      <c r="AX17" s="1261"/>
      <c r="AY17" s="1261"/>
    </row>
    <row r="18" spans="1:51" s="89" customFormat="1" ht="39" thickBot="1" x14ac:dyDescent="0.25">
      <c r="A18" s="1268"/>
      <c r="B18" s="1268"/>
      <c r="C18" s="1269" t="s">
        <v>1089</v>
      </c>
      <c r="D18" s="1270">
        <v>1968</v>
      </c>
      <c r="E18" s="1271"/>
      <c r="F18" s="1272">
        <v>7061512.4576440118</v>
      </c>
      <c r="G18" s="1272"/>
      <c r="H18" s="1272">
        <v>1577312.64</v>
      </c>
      <c r="I18" s="1274">
        <v>8638826</v>
      </c>
      <c r="J18" s="1273">
        <v>-280938</v>
      </c>
      <c r="K18" s="1273">
        <v>-193145</v>
      </c>
      <c r="L18" s="1275">
        <v>-474083</v>
      </c>
      <c r="M18" s="1274">
        <v>8164743</v>
      </c>
      <c r="N18" s="1273">
        <v>-116881</v>
      </c>
      <c r="O18" s="1273">
        <v>-16697</v>
      </c>
      <c r="P18" s="1273">
        <v>-133578</v>
      </c>
      <c r="Q18" s="1274">
        <v>8031165</v>
      </c>
      <c r="R18" s="1272">
        <v>-4181</v>
      </c>
      <c r="S18" s="1274">
        <v>8026984</v>
      </c>
      <c r="T18" s="1272">
        <v>0</v>
      </c>
      <c r="U18" s="1272">
        <v>5855.74</v>
      </c>
      <c r="V18" s="1272">
        <v>306778</v>
      </c>
      <c r="W18" s="1272">
        <v>245421</v>
      </c>
      <c r="X18" s="1274">
        <v>8585039</v>
      </c>
      <c r="Y18" s="1272">
        <v>7963301</v>
      </c>
      <c r="Z18" s="1272">
        <v>621738</v>
      </c>
      <c r="AA18" s="1274">
        <v>621738</v>
      </c>
      <c r="AB18" s="1272">
        <v>0</v>
      </c>
      <c r="AC18" s="1272">
        <v>16629</v>
      </c>
      <c r="AD18" s="1272">
        <v>17618</v>
      </c>
      <c r="AE18" s="1274">
        <v>8619286</v>
      </c>
      <c r="AF18" s="1274">
        <v>-24944</v>
      </c>
      <c r="AG18" s="1272"/>
      <c r="AH18" s="1277">
        <v>14214864</v>
      </c>
      <c r="AI18" s="1280">
        <v>-64</v>
      </c>
      <c r="AJ18" s="1272">
        <v>-462272</v>
      </c>
      <c r="AK18" s="1278">
        <v>-88</v>
      </c>
      <c r="AL18" s="1272">
        <v>-317813</v>
      </c>
      <c r="AM18" s="1275">
        <v>-780085</v>
      </c>
      <c r="AN18" s="1277">
        <v>13434779</v>
      </c>
      <c r="AO18" s="1272">
        <v>-192321</v>
      </c>
      <c r="AP18" s="1272">
        <v>-27475</v>
      </c>
      <c r="AQ18" s="1272">
        <v>-219796</v>
      </c>
      <c r="AR18" s="1277">
        <v>13214983</v>
      </c>
      <c r="AS18" s="1272">
        <v>-9925</v>
      </c>
      <c r="AT18" s="1277">
        <v>13205058</v>
      </c>
      <c r="AU18" s="1276">
        <v>12136542</v>
      </c>
      <c r="AV18" s="1276">
        <v>1068516</v>
      </c>
      <c r="AW18" s="1277">
        <v>1068516</v>
      </c>
      <c r="AX18" s="1279">
        <v>21790097</v>
      </c>
      <c r="AY18" s="1279">
        <v>1690254</v>
      </c>
    </row>
    <row r="19" spans="1:51" s="88" customFormat="1" ht="9.75" customHeight="1" x14ac:dyDescent="0.2">
      <c r="A19" s="1262"/>
      <c r="B19" s="1262"/>
      <c r="C19" s="1263"/>
      <c r="D19" s="1264"/>
      <c r="E19" s="1265"/>
      <c r="F19" s="1265"/>
      <c r="G19" s="1265"/>
      <c r="H19" s="1265"/>
      <c r="I19" s="1265"/>
      <c r="J19" s="1265"/>
      <c r="K19" s="1265"/>
      <c r="L19" s="1265"/>
      <c r="M19" s="1265"/>
      <c r="N19" s="1265"/>
      <c r="O19" s="1265"/>
      <c r="P19" s="1265"/>
      <c r="Q19" s="1265"/>
      <c r="R19" s="1265"/>
      <c r="S19" s="1265"/>
      <c r="T19" s="1265"/>
      <c r="U19" s="1265"/>
      <c r="V19" s="1265"/>
      <c r="W19" s="1265"/>
      <c r="X19" s="1265"/>
      <c r="Y19" s="1265"/>
      <c r="Z19" s="1265"/>
      <c r="AA19" s="1265"/>
      <c r="AB19" s="1265"/>
      <c r="AC19" s="1265"/>
      <c r="AD19" s="1265"/>
      <c r="AE19" s="1265"/>
      <c r="AF19" s="1265"/>
      <c r="AG19" s="1265"/>
      <c r="AH19" s="1265"/>
      <c r="AI19" s="1266"/>
      <c r="AJ19" s="1265"/>
      <c r="AK19" s="1266"/>
      <c r="AL19" s="1265"/>
      <c r="AM19" s="1265"/>
      <c r="AN19" s="1265"/>
      <c r="AO19" s="1265"/>
      <c r="AP19" s="1265"/>
      <c r="AQ19" s="1265"/>
      <c r="AR19" s="1265"/>
      <c r="AS19" s="1265"/>
      <c r="AT19" s="1265"/>
      <c r="AU19" s="1265"/>
      <c r="AV19" s="1265"/>
      <c r="AW19" s="1265"/>
      <c r="AX19" s="1261"/>
      <c r="AY19" s="1261"/>
    </row>
    <row r="20" spans="1:51" s="89" customFormat="1" ht="29.25" customHeight="1" thickBot="1" x14ac:dyDescent="0.25">
      <c r="A20" s="1281"/>
      <c r="B20" s="1281"/>
      <c r="C20" s="1282" t="s">
        <v>1087</v>
      </c>
      <c r="D20" s="1283">
        <v>2903</v>
      </c>
      <c r="E20" s="1284"/>
      <c r="F20" s="1285">
        <v>11528782.499573592</v>
      </c>
      <c r="G20" s="1285"/>
      <c r="H20" s="1285">
        <v>2273663.2399999998</v>
      </c>
      <c r="I20" s="1286">
        <v>13802447</v>
      </c>
      <c r="J20" s="1287">
        <v>122211</v>
      </c>
      <c r="K20" s="1287">
        <v>-314642</v>
      </c>
      <c r="L20" s="1288">
        <v>-192431</v>
      </c>
      <c r="M20" s="1286">
        <v>13610016</v>
      </c>
      <c r="N20" s="1287">
        <v>-116881</v>
      </c>
      <c r="O20" s="1287">
        <v>-16697</v>
      </c>
      <c r="P20" s="1287">
        <v>-133578</v>
      </c>
      <c r="Q20" s="1286">
        <v>13476438</v>
      </c>
      <c r="R20" s="1289">
        <v>1724</v>
      </c>
      <c r="S20" s="1286">
        <v>13478162</v>
      </c>
      <c r="T20" s="1289">
        <v>0</v>
      </c>
      <c r="U20" s="1289">
        <v>5855.74</v>
      </c>
      <c r="V20" s="1289">
        <v>456991</v>
      </c>
      <c r="W20" s="1289">
        <v>365591</v>
      </c>
      <c r="X20" s="1286">
        <v>14306600</v>
      </c>
      <c r="Y20" s="1285">
        <v>13166728</v>
      </c>
      <c r="Z20" s="1285">
        <v>1139872</v>
      </c>
      <c r="AA20" s="1286">
        <v>1139872</v>
      </c>
      <c r="AB20" s="1289">
        <v>0</v>
      </c>
      <c r="AC20" s="1289">
        <v>16629</v>
      </c>
      <c r="AD20" s="1289">
        <v>17618</v>
      </c>
      <c r="AE20" s="1286">
        <v>14340847</v>
      </c>
      <c r="AF20" s="1286">
        <v>-24944</v>
      </c>
      <c r="AG20" s="1285"/>
      <c r="AH20" s="1290">
        <v>19358299</v>
      </c>
      <c r="AI20" s="1291">
        <v>9</v>
      </c>
      <c r="AJ20" s="1285">
        <v>-60699</v>
      </c>
      <c r="AK20" s="1292">
        <v>-132</v>
      </c>
      <c r="AL20" s="1285">
        <v>-438835</v>
      </c>
      <c r="AM20" s="1288">
        <v>-499534</v>
      </c>
      <c r="AN20" s="1290">
        <v>18858765</v>
      </c>
      <c r="AO20" s="1285">
        <v>-192321</v>
      </c>
      <c r="AP20" s="1285">
        <v>-27475</v>
      </c>
      <c r="AQ20" s="1285">
        <v>-219796</v>
      </c>
      <c r="AR20" s="1290">
        <v>18638969</v>
      </c>
      <c r="AS20" s="1285">
        <v>-12285</v>
      </c>
      <c r="AT20" s="1290">
        <v>18626684</v>
      </c>
      <c r="AU20" s="1285">
        <v>17010209</v>
      </c>
      <c r="AV20" s="1285">
        <v>1616475</v>
      </c>
      <c r="AW20" s="1290">
        <v>1616475</v>
      </c>
      <c r="AX20" s="1293">
        <v>32933284</v>
      </c>
      <c r="AY20" s="1293">
        <v>2756347</v>
      </c>
    </row>
    <row r="21" spans="1:51" s="1220" customFormat="1" ht="16.149999999999999" hidden="1" customHeight="1" thickTop="1" x14ac:dyDescent="0.2">
      <c r="A21" s="1213"/>
      <c r="B21" s="1213"/>
      <c r="C21" s="1214"/>
      <c r="D21" s="1215"/>
      <c r="E21" s="1216"/>
      <c r="F21" s="1217"/>
      <c r="G21" s="1217"/>
      <c r="H21" s="1217"/>
      <c r="I21" s="1217"/>
      <c r="J21" s="1217"/>
      <c r="K21" s="1217"/>
      <c r="L21" s="1217"/>
      <c r="M21" s="1217"/>
      <c r="N21" s="1217">
        <v>116881</v>
      </c>
      <c r="O21" s="1217">
        <v>16697</v>
      </c>
      <c r="P21" s="1217" t="s">
        <v>919</v>
      </c>
      <c r="Q21" s="1217"/>
      <c r="R21" s="1217"/>
      <c r="S21" s="1217"/>
      <c r="T21" s="1217"/>
      <c r="U21" s="1217"/>
      <c r="V21" s="1217"/>
      <c r="W21" s="1217"/>
      <c r="X21" s="1217"/>
      <c r="Y21" s="1217"/>
      <c r="Z21" s="1217"/>
      <c r="AA21" s="1217"/>
      <c r="AB21" s="1217"/>
      <c r="AC21" s="1217"/>
      <c r="AD21" s="1217"/>
      <c r="AE21" s="1217"/>
      <c r="AF21" s="1217"/>
      <c r="AG21" s="1217"/>
      <c r="AH21" s="1217"/>
      <c r="AI21" s="1218"/>
      <c r="AJ21" s="1217"/>
      <c r="AK21" s="1219"/>
      <c r="AL21" s="1217"/>
      <c r="AM21" s="1217"/>
      <c r="AN21" s="1217"/>
      <c r="AO21" s="1718">
        <v>192321</v>
      </c>
      <c r="AP21" s="1217">
        <v>27475</v>
      </c>
      <c r="AQ21" s="1217" t="s">
        <v>919</v>
      </c>
      <c r="AR21" s="1217"/>
      <c r="AS21" s="1217"/>
      <c r="AT21" s="1217"/>
      <c r="AU21" s="1217"/>
      <c r="AV21" s="1217"/>
      <c r="AW21" s="1217"/>
      <c r="AX21" s="1217"/>
      <c r="AY21" s="1217"/>
    </row>
    <row r="22" spans="1:51" s="1220" customFormat="1" ht="16.149999999999999" hidden="1" customHeight="1" x14ac:dyDescent="0.2">
      <c r="A22" s="1213"/>
      <c r="B22" s="1213"/>
      <c r="C22" s="1214"/>
      <c r="D22" s="1215"/>
      <c r="E22" s="1216"/>
      <c r="F22" s="1217"/>
      <c r="G22" s="1217"/>
      <c r="H22" s="1217"/>
      <c r="I22" s="1217"/>
      <c r="J22" s="1217"/>
      <c r="K22" s="1217"/>
      <c r="L22" s="1217"/>
      <c r="M22" s="1217"/>
      <c r="N22" s="1221">
        <v>125292</v>
      </c>
      <c r="O22" s="1221">
        <v>17899</v>
      </c>
      <c r="P22" s="1222" t="s">
        <v>1092</v>
      </c>
      <c r="Q22" s="1217"/>
      <c r="R22" s="1217"/>
      <c r="S22" s="1217"/>
      <c r="T22" s="1217"/>
      <c r="U22" s="1217"/>
      <c r="V22" s="1217"/>
      <c r="W22" s="1217"/>
      <c r="X22" s="1217"/>
      <c r="Y22" s="1217"/>
      <c r="Z22" s="1217"/>
      <c r="AA22" s="1217"/>
      <c r="AB22" s="1217"/>
      <c r="AC22" s="1217"/>
      <c r="AD22" s="1217"/>
      <c r="AE22" s="1217"/>
      <c r="AF22" s="1217"/>
      <c r="AG22" s="1217"/>
      <c r="AH22" s="1217"/>
      <c r="AI22" s="1218"/>
      <c r="AJ22" s="1217"/>
      <c r="AK22" s="1219"/>
      <c r="AL22" s="1217"/>
      <c r="AM22" s="1217"/>
      <c r="AN22" s="1217"/>
      <c r="AO22" s="1221">
        <v>192321</v>
      </c>
      <c r="AP22" s="1221">
        <v>27475</v>
      </c>
      <c r="AQ22" s="1222" t="s">
        <v>1092</v>
      </c>
      <c r="AR22" s="1217"/>
      <c r="AS22" s="1217"/>
      <c r="AT22" s="1217"/>
      <c r="AU22" s="1217"/>
      <c r="AV22" s="1217"/>
      <c r="AW22" s="1217"/>
      <c r="AX22" s="1217"/>
      <c r="AY22" s="1217"/>
    </row>
    <row r="23" spans="1:51" s="1220" customFormat="1" ht="16.149999999999999" hidden="1" customHeight="1" x14ac:dyDescent="0.2">
      <c r="A23" s="1213"/>
      <c r="B23" s="1213"/>
      <c r="C23" s="1214"/>
      <c r="D23" s="1215"/>
      <c r="E23" s="1216"/>
      <c r="F23" s="1217"/>
      <c r="G23" s="1217"/>
      <c r="H23" s="1217"/>
      <c r="I23" s="1221"/>
      <c r="J23" s="1217"/>
      <c r="K23" s="1217"/>
      <c r="L23" s="1217"/>
      <c r="M23" s="1217"/>
      <c r="N23" s="1221">
        <v>-8411</v>
      </c>
      <c r="O23" s="1221">
        <v>-1202</v>
      </c>
      <c r="P23" s="1222" t="s">
        <v>413</v>
      </c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  <c r="AC23" s="1217"/>
      <c r="AD23" s="1217"/>
      <c r="AE23" s="1217"/>
      <c r="AF23" s="1217"/>
      <c r="AG23" s="1217"/>
      <c r="AH23" s="1217"/>
      <c r="AI23" s="1218"/>
      <c r="AJ23" s="1217"/>
      <c r="AK23" s="1219"/>
      <c r="AL23" s="1217"/>
      <c r="AM23" s="1217"/>
      <c r="AN23" s="1217"/>
      <c r="AO23" s="1221">
        <v>0</v>
      </c>
      <c r="AP23" s="1221">
        <v>0</v>
      </c>
      <c r="AQ23" s="1222" t="s">
        <v>412</v>
      </c>
      <c r="AR23" s="1217"/>
      <c r="AS23" s="1217"/>
      <c r="AT23" s="1217"/>
      <c r="AV23" s="1217"/>
      <c r="AW23" s="1217"/>
      <c r="AX23" s="1217"/>
      <c r="AY23" s="1217"/>
    </row>
    <row r="24" spans="1:51" s="88" customFormat="1" ht="13.5" thickTop="1" x14ac:dyDescent="0.2">
      <c r="A24" s="700"/>
      <c r="B24" s="700"/>
      <c r="C24" s="1211"/>
      <c r="D24" s="1211"/>
      <c r="E24" s="1211"/>
      <c r="F24" s="1211"/>
      <c r="G24" s="1211"/>
      <c r="H24" s="1211"/>
      <c r="I24" s="1211"/>
      <c r="J24" s="1212"/>
      <c r="K24" s="1212"/>
      <c r="L24" s="1212"/>
      <c r="M24" s="1212"/>
      <c r="N24" s="1212"/>
      <c r="O24" s="1212"/>
      <c r="P24" s="1212"/>
      <c r="Q24" s="1212"/>
      <c r="R24" s="1211"/>
      <c r="S24" s="1212"/>
      <c r="T24" s="1212"/>
      <c r="U24" s="1212"/>
      <c r="V24" s="1212"/>
      <c r="W24" s="1212"/>
      <c r="X24" s="1212"/>
      <c r="Y24" s="1212"/>
      <c r="Z24" s="1212"/>
      <c r="AA24" s="1211">
        <v>1</v>
      </c>
      <c r="AB24" s="1211"/>
      <c r="AC24" s="1211"/>
      <c r="AD24" s="1211"/>
      <c r="AE24" s="1211"/>
      <c r="AF24" s="1211"/>
      <c r="AG24" s="1211"/>
      <c r="AH24" s="1211"/>
      <c r="AI24" s="1211"/>
      <c r="AJ24" s="1211"/>
      <c r="AK24" s="1211"/>
      <c r="AL24" s="1211"/>
      <c r="AM24" s="1211"/>
      <c r="AN24" s="1211"/>
      <c r="AO24" s="1211"/>
      <c r="AP24" s="1211"/>
      <c r="AQ24" s="1211"/>
      <c r="AR24" s="1211"/>
      <c r="AS24" s="1211"/>
      <c r="AT24" s="1211"/>
      <c r="AU24" s="1724"/>
      <c r="AV24" s="1211"/>
      <c r="AW24" s="1211">
        <v>1</v>
      </c>
    </row>
    <row r="25" spans="1:51" x14ac:dyDescent="0.2">
      <c r="AU25" s="1724"/>
    </row>
    <row r="26" spans="1:51" x14ac:dyDescent="0.2">
      <c r="AU26" s="1724"/>
    </row>
    <row r="27" spans="1:51" x14ac:dyDescent="0.2">
      <c r="D27" s="1541"/>
      <c r="E27" s="1541"/>
      <c r="F27" s="1541"/>
      <c r="G27" s="1541"/>
      <c r="H27" s="1541"/>
      <c r="I27" s="1541"/>
      <c r="J27" s="1541"/>
      <c r="K27" s="1541"/>
      <c r="L27" s="1541"/>
      <c r="M27" s="1541"/>
      <c r="AP27" s="88"/>
      <c r="AU27" s="1203"/>
    </row>
    <row r="28" spans="1:51" x14ac:dyDescent="0.2">
      <c r="AU28" s="1203"/>
    </row>
    <row r="29" spans="1:51" x14ac:dyDescent="0.2">
      <c r="AO29" s="82"/>
      <c r="AU29" s="1203"/>
    </row>
    <row r="30" spans="1:51" x14ac:dyDescent="0.2">
      <c r="AU30" s="1203"/>
    </row>
    <row r="31" spans="1:51" x14ac:dyDescent="0.2">
      <c r="AU31" s="1203"/>
    </row>
    <row r="32" spans="1:51" x14ac:dyDescent="0.2">
      <c r="AU32" s="1724"/>
    </row>
    <row r="33" spans="32:47" x14ac:dyDescent="0.2">
      <c r="AU33" s="1203"/>
    </row>
    <row r="36" spans="32:47" x14ac:dyDescent="0.2">
      <c r="AF36" s="88"/>
      <c r="AU36" s="1217"/>
    </row>
    <row r="37" spans="32:47" x14ac:dyDescent="0.2">
      <c r="AF37" s="88"/>
      <c r="AU37" s="1211"/>
    </row>
  </sheetData>
  <sheetProtection password="D893" sheet="1" objects="1" scenarios="1"/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11">
    <mergeCell ref="AY1:AY3"/>
    <mergeCell ref="A1:C3"/>
    <mergeCell ref="AI2:AM2"/>
    <mergeCell ref="AX1:AX3"/>
    <mergeCell ref="J2:L2"/>
    <mergeCell ref="AG1:AQ1"/>
    <mergeCell ref="AR1:AW1"/>
    <mergeCell ref="T2:W2"/>
    <mergeCell ref="AB2:AD2"/>
    <mergeCell ref="S1:AE1"/>
    <mergeCell ref="D1:R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&amp;L&amp;"Arial,Bold"&amp;18&amp;K000000FY2021-22 Budget Letter
June 2022&amp;R
</oddHeader>
    <oddFooter>&amp;R&amp;12&amp;P</oddFooter>
  </headerFooter>
  <colBreaks count="3" manualBreakCount="3">
    <brk id="18" max="19" man="1"/>
    <brk id="32" max="1048575" man="1"/>
    <brk id="43" max="1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E59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8.85546875" defaultRowHeight="12.75" x14ac:dyDescent="0.2"/>
  <cols>
    <col min="1" max="1" width="8.5703125" style="83" bestFit="1" customWidth="1"/>
    <col min="2" max="2" width="8" style="83" hidden="1" customWidth="1"/>
    <col min="3" max="3" width="35.140625" style="31" customWidth="1"/>
    <col min="4" max="4" width="14.7109375" style="31" customWidth="1"/>
    <col min="5" max="5" width="7.28515625" style="31" customWidth="1"/>
    <col min="6" max="6" width="14.7109375" style="31" customWidth="1"/>
    <col min="7" max="7" width="10.7109375" style="31" customWidth="1"/>
    <col min="8" max="8" width="7.28515625" style="31" customWidth="1"/>
    <col min="9" max="9" width="13.28515625" style="31" customWidth="1"/>
    <col min="10" max="10" width="10.7109375" style="31" customWidth="1"/>
    <col min="11" max="11" width="7.28515625" style="31" customWidth="1"/>
    <col min="12" max="12" width="13.28515625" style="31" customWidth="1"/>
    <col min="13" max="13" width="10.7109375" style="31" customWidth="1"/>
    <col min="14" max="14" width="7.28515625" style="31" customWidth="1"/>
    <col min="15" max="15" width="13.28515625" style="31" customWidth="1"/>
    <col min="16" max="16" width="10.7109375" style="31" customWidth="1"/>
    <col min="17" max="17" width="7.28515625" style="31" customWidth="1"/>
    <col min="18" max="18" width="13.28515625" style="31" customWidth="1"/>
    <col min="19" max="19" width="15.140625" style="31" customWidth="1"/>
    <col min="20" max="22" width="14.85546875" style="31" customWidth="1"/>
    <col min="23" max="23" width="15.42578125" style="31" customWidth="1"/>
    <col min="24" max="24" width="12.85546875" style="31" customWidth="1"/>
    <col min="25" max="26" width="15.42578125" style="31" customWidth="1"/>
    <col min="27" max="27" width="13.42578125" style="31" customWidth="1"/>
    <col min="28" max="28" width="17.7109375" style="31" customWidth="1"/>
    <col min="29" max="31" width="13.28515625" style="31" customWidth="1"/>
    <col min="32" max="32" width="13.140625" style="31" customWidth="1"/>
    <col min="33" max="33" width="16.42578125" style="31" customWidth="1"/>
    <col min="34" max="34" width="13.140625" style="31" customWidth="1"/>
    <col min="35" max="36" width="14.85546875" style="31" customWidth="1"/>
    <col min="37" max="41" width="12.85546875" style="31" customWidth="1"/>
    <col min="42" max="42" width="14.85546875" style="31" customWidth="1"/>
    <col min="43" max="43" width="12.140625" style="31" customWidth="1"/>
    <col min="44" max="44" width="14.85546875" style="31" customWidth="1"/>
    <col min="45" max="45" width="12.140625" style="31" customWidth="1"/>
    <col min="46" max="46" width="14.85546875" style="31" customWidth="1"/>
    <col min="47" max="48" width="13" style="31" customWidth="1"/>
    <col min="49" max="49" width="14.85546875" style="31" customWidth="1"/>
    <col min="50" max="51" width="16.42578125" style="31" customWidth="1"/>
    <col min="52" max="57" width="12.28515625" style="31" hidden="1" customWidth="1"/>
    <col min="58" max="16384" width="8.85546875" style="31"/>
  </cols>
  <sheetData>
    <row r="1" spans="1:57" ht="21" customHeight="1" x14ac:dyDescent="0.2">
      <c r="A1" s="1788" t="s">
        <v>452</v>
      </c>
      <c r="B1" s="1788"/>
      <c r="C1" s="1789"/>
      <c r="D1" s="2026" t="s">
        <v>350</v>
      </c>
      <c r="E1" s="2027"/>
      <c r="F1" s="2027"/>
      <c r="G1" s="2027"/>
      <c r="H1" s="2027"/>
      <c r="I1" s="2027"/>
      <c r="J1" s="2027"/>
      <c r="K1" s="2027"/>
      <c r="L1" s="2027"/>
      <c r="M1" s="2027"/>
      <c r="N1" s="2027"/>
      <c r="O1" s="2027"/>
      <c r="P1" s="2027"/>
      <c r="Q1" s="2027"/>
      <c r="R1" s="2027"/>
      <c r="S1" s="2028"/>
      <c r="T1" s="2026" t="s">
        <v>350</v>
      </c>
      <c r="U1" s="2027"/>
      <c r="V1" s="2027"/>
      <c r="W1" s="2027"/>
      <c r="X1" s="2027"/>
      <c r="Y1" s="2027"/>
      <c r="Z1" s="2027"/>
      <c r="AA1" s="2027"/>
      <c r="AB1" s="2027"/>
      <c r="AC1" s="2027"/>
      <c r="AD1" s="2027"/>
      <c r="AE1" s="2027"/>
      <c r="AF1" s="2027"/>
      <c r="AG1" s="2028"/>
      <c r="AH1" s="1679"/>
      <c r="AI1" s="2023" t="s">
        <v>422</v>
      </c>
      <c r="AJ1" s="2024"/>
      <c r="AK1" s="2024"/>
      <c r="AL1" s="2024"/>
      <c r="AM1" s="2024"/>
      <c r="AN1" s="2024"/>
      <c r="AO1" s="2024"/>
      <c r="AP1" s="2024"/>
      <c r="AQ1" s="2024"/>
      <c r="AR1" s="2024"/>
      <c r="AS1" s="2024"/>
      <c r="AT1" s="2024"/>
      <c r="AU1" s="2024"/>
      <c r="AV1" s="2024"/>
      <c r="AW1" s="2025"/>
      <c r="AX1" s="1790" t="s">
        <v>569</v>
      </c>
      <c r="AY1" s="1790" t="s">
        <v>568</v>
      </c>
      <c r="AZ1" s="2020" t="s">
        <v>1158</v>
      </c>
      <c r="BA1" s="2021"/>
      <c r="BB1" s="2021"/>
      <c r="BC1" s="2021"/>
      <c r="BD1" s="2021"/>
      <c r="BE1" s="2022"/>
    </row>
    <row r="2" spans="1:57" ht="18.75" customHeight="1" x14ac:dyDescent="0.2">
      <c r="A2" s="1789"/>
      <c r="B2" s="1789"/>
      <c r="C2" s="1789"/>
      <c r="D2" s="1773" t="s">
        <v>1213</v>
      </c>
      <c r="E2" s="1776" t="s">
        <v>561</v>
      </c>
      <c r="F2" s="1776"/>
      <c r="G2" s="1776" t="s">
        <v>847</v>
      </c>
      <c r="H2" s="1776"/>
      <c r="I2" s="1776"/>
      <c r="J2" s="1776" t="s">
        <v>844</v>
      </c>
      <c r="K2" s="1776"/>
      <c r="L2" s="1776"/>
      <c r="M2" s="1776" t="s">
        <v>845</v>
      </c>
      <c r="N2" s="1776"/>
      <c r="O2" s="1776"/>
      <c r="P2" s="1776" t="s">
        <v>846</v>
      </c>
      <c r="Q2" s="1776"/>
      <c r="R2" s="1776"/>
      <c r="S2" s="1773" t="s">
        <v>465</v>
      </c>
      <c r="T2" s="1791" t="s">
        <v>242</v>
      </c>
      <c r="U2" s="1791"/>
      <c r="V2" s="1791"/>
      <c r="W2" s="1773" t="s">
        <v>466</v>
      </c>
      <c r="X2" s="1773" t="s">
        <v>880</v>
      </c>
      <c r="Y2" s="1773" t="s">
        <v>467</v>
      </c>
      <c r="Z2" s="1791" t="s">
        <v>1298</v>
      </c>
      <c r="AA2" s="1950" t="s">
        <v>1295</v>
      </c>
      <c r="AB2" s="1773" t="s">
        <v>853</v>
      </c>
      <c r="AC2" s="2029" t="s">
        <v>1123</v>
      </c>
      <c r="AD2" s="1773" t="s">
        <v>283</v>
      </c>
      <c r="AE2" s="1773" t="s">
        <v>244</v>
      </c>
      <c r="AF2" s="1781" t="s">
        <v>1296</v>
      </c>
      <c r="AG2" s="1773" t="s">
        <v>854</v>
      </c>
      <c r="AH2" s="2029" t="s">
        <v>1798</v>
      </c>
      <c r="AI2" s="1782" t="s">
        <v>1297</v>
      </c>
      <c r="AJ2" s="1782" t="s">
        <v>369</v>
      </c>
      <c r="AK2" s="1783" t="s">
        <v>242</v>
      </c>
      <c r="AL2" s="1783"/>
      <c r="AM2" s="1783"/>
      <c r="AN2" s="1783"/>
      <c r="AO2" s="1783"/>
      <c r="AP2" s="1782" t="s">
        <v>449</v>
      </c>
      <c r="AQ2" s="1782" t="s">
        <v>878</v>
      </c>
      <c r="AR2" s="1782" t="s">
        <v>450</v>
      </c>
      <c r="AS2" s="1791" t="s">
        <v>1298</v>
      </c>
      <c r="AT2" s="1782" t="s">
        <v>451</v>
      </c>
      <c r="AU2" s="2029" t="s">
        <v>1118</v>
      </c>
      <c r="AV2" s="1782" t="s">
        <v>283</v>
      </c>
      <c r="AW2" s="1782" t="s">
        <v>1119</v>
      </c>
      <c r="AX2" s="1790"/>
      <c r="AY2" s="1790"/>
      <c r="AZ2" s="1967" t="s">
        <v>1143</v>
      </c>
      <c r="BA2" s="1968" t="s">
        <v>1144</v>
      </c>
      <c r="BB2" s="2030" t="s">
        <v>412</v>
      </c>
      <c r="BC2" s="1967" t="s">
        <v>1145</v>
      </c>
      <c r="BD2" s="1968" t="s">
        <v>1146</v>
      </c>
      <c r="BE2" s="2030" t="s">
        <v>412</v>
      </c>
    </row>
    <row r="3" spans="1:57" ht="108.75" customHeight="1" x14ac:dyDescent="0.2">
      <c r="A3" s="1789"/>
      <c r="B3" s="1789"/>
      <c r="C3" s="1789"/>
      <c r="D3" s="1773"/>
      <c r="E3" s="779" t="s">
        <v>444</v>
      </c>
      <c r="F3" s="779" t="s">
        <v>564</v>
      </c>
      <c r="G3" s="779" t="s">
        <v>1214</v>
      </c>
      <c r="H3" s="779" t="s">
        <v>444</v>
      </c>
      <c r="I3" s="779" t="s">
        <v>364</v>
      </c>
      <c r="J3" s="779" t="s">
        <v>1215</v>
      </c>
      <c r="K3" s="779" t="s">
        <v>444</v>
      </c>
      <c r="L3" s="779" t="s">
        <v>364</v>
      </c>
      <c r="M3" s="779" t="s">
        <v>1216</v>
      </c>
      <c r="N3" s="779" t="s">
        <v>444</v>
      </c>
      <c r="O3" s="779" t="s">
        <v>364</v>
      </c>
      <c r="P3" s="779" t="s">
        <v>1216</v>
      </c>
      <c r="Q3" s="779" t="s">
        <v>444</v>
      </c>
      <c r="R3" s="779" t="s">
        <v>364</v>
      </c>
      <c r="S3" s="1773"/>
      <c r="T3" s="695" t="s">
        <v>1197</v>
      </c>
      <c r="U3" s="695" t="s">
        <v>1198</v>
      </c>
      <c r="V3" s="695" t="s">
        <v>243</v>
      </c>
      <c r="W3" s="1773"/>
      <c r="X3" s="1773"/>
      <c r="Y3" s="1773"/>
      <c r="Z3" s="1791"/>
      <c r="AA3" s="1951"/>
      <c r="AB3" s="1773"/>
      <c r="AC3" s="2029"/>
      <c r="AD3" s="1773"/>
      <c r="AE3" s="1773"/>
      <c r="AF3" s="1781"/>
      <c r="AG3" s="1773"/>
      <c r="AH3" s="2029"/>
      <c r="AI3" s="1782"/>
      <c r="AJ3" s="1782"/>
      <c r="AK3" s="695" t="s">
        <v>1219</v>
      </c>
      <c r="AL3" s="695" t="s">
        <v>1220</v>
      </c>
      <c r="AM3" s="695" t="s">
        <v>1221</v>
      </c>
      <c r="AN3" s="695" t="s">
        <v>1222</v>
      </c>
      <c r="AO3" s="695" t="s">
        <v>243</v>
      </c>
      <c r="AP3" s="1782"/>
      <c r="AQ3" s="1782"/>
      <c r="AR3" s="1782"/>
      <c r="AS3" s="1791"/>
      <c r="AT3" s="1782"/>
      <c r="AU3" s="2029"/>
      <c r="AV3" s="1782"/>
      <c r="AW3" s="1782"/>
      <c r="AX3" s="1790"/>
      <c r="AY3" s="1790"/>
      <c r="AZ3" s="1967"/>
      <c r="BA3" s="1968"/>
      <c r="BB3" s="2030"/>
      <c r="BC3" s="1967"/>
      <c r="BD3" s="1968"/>
      <c r="BE3" s="2030"/>
    </row>
    <row r="4" spans="1:57" ht="14.25" customHeight="1" x14ac:dyDescent="0.2">
      <c r="A4" s="785"/>
      <c r="B4" s="786"/>
      <c r="C4" s="783"/>
      <c r="D4" s="780">
        <v>1</v>
      </c>
      <c r="E4" s="780">
        <v>2</v>
      </c>
      <c r="F4" s="780">
        <v>3</v>
      </c>
      <c r="G4" s="780">
        <v>4</v>
      </c>
      <c r="H4" s="780">
        <v>5</v>
      </c>
      <c r="I4" s="780">
        <v>6</v>
      </c>
      <c r="J4" s="780">
        <v>7</v>
      </c>
      <c r="K4" s="780">
        <v>8</v>
      </c>
      <c r="L4" s="780">
        <v>9</v>
      </c>
      <c r="M4" s="780">
        <v>10</v>
      </c>
      <c r="N4" s="780">
        <v>11</v>
      </c>
      <c r="O4" s="780">
        <v>12</v>
      </c>
      <c r="P4" s="780">
        <v>13</v>
      </c>
      <c r="Q4" s="780">
        <v>14</v>
      </c>
      <c r="R4" s="780">
        <v>15</v>
      </c>
      <c r="S4" s="780">
        <v>16</v>
      </c>
      <c r="T4" s="780">
        <v>17</v>
      </c>
      <c r="U4" s="780">
        <v>18</v>
      </c>
      <c r="V4" s="780">
        <v>19</v>
      </c>
      <c r="W4" s="780">
        <v>20</v>
      </c>
      <c r="X4" s="780">
        <v>21</v>
      </c>
      <c r="Y4" s="780">
        <v>22</v>
      </c>
      <c r="Z4" s="780">
        <v>23</v>
      </c>
      <c r="AA4" s="780" t="s">
        <v>773</v>
      </c>
      <c r="AB4" s="780">
        <v>24</v>
      </c>
      <c r="AC4" s="780">
        <v>25</v>
      </c>
      <c r="AD4" s="780">
        <v>26</v>
      </c>
      <c r="AE4" s="780">
        <v>27</v>
      </c>
      <c r="AF4" s="780" t="s">
        <v>774</v>
      </c>
      <c r="AG4" s="780">
        <v>28</v>
      </c>
      <c r="AH4" s="780" t="s">
        <v>1800</v>
      </c>
      <c r="AI4" s="780">
        <v>29</v>
      </c>
      <c r="AJ4" s="780">
        <v>30</v>
      </c>
      <c r="AK4" s="780">
        <v>31</v>
      </c>
      <c r="AL4" s="780">
        <v>32</v>
      </c>
      <c r="AM4" s="780">
        <v>33</v>
      </c>
      <c r="AN4" s="780">
        <v>34</v>
      </c>
      <c r="AO4" s="780">
        <v>35</v>
      </c>
      <c r="AP4" s="780">
        <v>36</v>
      </c>
      <c r="AQ4" s="780">
        <v>37</v>
      </c>
      <c r="AR4" s="780">
        <v>38</v>
      </c>
      <c r="AS4" s="780">
        <v>39</v>
      </c>
      <c r="AT4" s="780">
        <v>40</v>
      </c>
      <c r="AU4" s="780">
        <v>41</v>
      </c>
      <c r="AV4" s="780">
        <v>42</v>
      </c>
      <c r="AW4" s="780">
        <v>43</v>
      </c>
      <c r="AX4" s="472">
        <v>44</v>
      </c>
      <c r="AY4" s="472">
        <v>45</v>
      </c>
      <c r="AZ4" s="472">
        <v>46</v>
      </c>
      <c r="BA4" s="472">
        <v>47</v>
      </c>
      <c r="BB4" s="472">
        <v>48</v>
      </c>
      <c r="BC4" s="472">
        <v>49</v>
      </c>
      <c r="BD4" s="472">
        <v>50</v>
      </c>
      <c r="BE4" s="472">
        <v>51</v>
      </c>
    </row>
    <row r="5" spans="1:57" s="488" customFormat="1" ht="11.25" hidden="1" x14ac:dyDescent="0.2">
      <c r="A5" s="782"/>
      <c r="B5" s="928"/>
      <c r="C5" s="784"/>
      <c r="D5" s="766" t="s">
        <v>594</v>
      </c>
      <c r="E5" s="766"/>
      <c r="F5" s="766" t="s">
        <v>594</v>
      </c>
      <c r="G5" s="766" t="s">
        <v>594</v>
      </c>
      <c r="H5" s="766"/>
      <c r="I5" s="766" t="s">
        <v>594</v>
      </c>
      <c r="J5" s="766" t="s">
        <v>594</v>
      </c>
      <c r="K5" s="766"/>
      <c r="L5" s="766" t="s">
        <v>594</v>
      </c>
      <c r="M5" s="766" t="s">
        <v>594</v>
      </c>
      <c r="N5" s="766"/>
      <c r="O5" s="766" t="s">
        <v>594</v>
      </c>
      <c r="P5" s="766" t="s">
        <v>594</v>
      </c>
      <c r="Q5" s="766"/>
      <c r="R5" s="766" t="s">
        <v>594</v>
      </c>
      <c r="S5" s="766" t="s">
        <v>594</v>
      </c>
      <c r="T5" s="766" t="s">
        <v>594</v>
      </c>
      <c r="U5" s="766" t="s">
        <v>594</v>
      </c>
      <c r="V5" s="766" t="s">
        <v>594</v>
      </c>
      <c r="W5" s="766" t="s">
        <v>594</v>
      </c>
      <c r="X5" s="766" t="s">
        <v>594</v>
      </c>
      <c r="Y5" s="766" t="s">
        <v>594</v>
      </c>
      <c r="Z5" s="766" t="s">
        <v>594</v>
      </c>
      <c r="AA5" s="766" t="s">
        <v>594</v>
      </c>
      <c r="AB5" s="766" t="s">
        <v>594</v>
      </c>
      <c r="AC5" s="766" t="s">
        <v>594</v>
      </c>
      <c r="AD5" s="766" t="s">
        <v>594</v>
      </c>
      <c r="AE5" s="766" t="s">
        <v>594</v>
      </c>
      <c r="AF5" s="766" t="s">
        <v>594</v>
      </c>
      <c r="AG5" s="766" t="s">
        <v>594</v>
      </c>
      <c r="AH5" s="766"/>
      <c r="AI5" s="766"/>
      <c r="AJ5" s="766" t="s">
        <v>594</v>
      </c>
      <c r="AK5" s="766" t="s">
        <v>594</v>
      </c>
      <c r="AL5" s="766" t="s">
        <v>594</v>
      </c>
      <c r="AM5" s="766" t="s">
        <v>594</v>
      </c>
      <c r="AN5" s="766" t="s">
        <v>594</v>
      </c>
      <c r="AO5" s="766" t="s">
        <v>594</v>
      </c>
      <c r="AP5" s="766" t="s">
        <v>594</v>
      </c>
      <c r="AQ5" s="766" t="s">
        <v>594</v>
      </c>
      <c r="AR5" s="766" t="s">
        <v>594</v>
      </c>
      <c r="AS5" s="766" t="s">
        <v>594</v>
      </c>
      <c r="AT5" s="766" t="s">
        <v>594</v>
      </c>
      <c r="AU5" s="766" t="s">
        <v>594</v>
      </c>
      <c r="AV5" s="766" t="s">
        <v>594</v>
      </c>
      <c r="AW5" s="766" t="s">
        <v>594</v>
      </c>
      <c r="AX5" s="766" t="s">
        <v>595</v>
      </c>
      <c r="AY5" s="766" t="s">
        <v>595</v>
      </c>
      <c r="AZ5" s="766" t="s">
        <v>769</v>
      </c>
      <c r="BA5" s="766" t="s">
        <v>595</v>
      </c>
      <c r="BB5" s="766" t="s">
        <v>595</v>
      </c>
      <c r="BC5" s="766" t="s">
        <v>769</v>
      </c>
      <c r="BD5" s="766" t="s">
        <v>595</v>
      </c>
      <c r="BE5" s="766" t="s">
        <v>595</v>
      </c>
    </row>
    <row r="6" spans="1:57" s="488" customFormat="1" ht="45" x14ac:dyDescent="0.2">
      <c r="A6" s="787"/>
      <c r="B6" s="788" t="s">
        <v>949</v>
      </c>
      <c r="C6" s="799"/>
      <c r="D6" s="781" t="s">
        <v>741</v>
      </c>
      <c r="E6" s="640" t="s">
        <v>1166</v>
      </c>
      <c r="F6" s="640" t="s">
        <v>742</v>
      </c>
      <c r="G6" s="781" t="s">
        <v>843</v>
      </c>
      <c r="H6" s="781" t="s">
        <v>1161</v>
      </c>
      <c r="I6" s="781" t="s">
        <v>779</v>
      </c>
      <c r="J6" s="781" t="s">
        <v>842</v>
      </c>
      <c r="K6" s="781" t="s">
        <v>1162</v>
      </c>
      <c r="L6" s="781" t="s">
        <v>780</v>
      </c>
      <c r="M6" s="781" t="s">
        <v>840</v>
      </c>
      <c r="N6" s="781" t="s">
        <v>1163</v>
      </c>
      <c r="O6" s="781" t="s">
        <v>781</v>
      </c>
      <c r="P6" s="781" t="s">
        <v>841</v>
      </c>
      <c r="Q6" s="781" t="s">
        <v>1164</v>
      </c>
      <c r="R6" s="781" t="s">
        <v>782</v>
      </c>
      <c r="S6" s="781" t="s">
        <v>876</v>
      </c>
      <c r="T6" s="781" t="s">
        <v>836</v>
      </c>
      <c r="U6" s="781" t="s">
        <v>837</v>
      </c>
      <c r="V6" s="781" t="s">
        <v>783</v>
      </c>
      <c r="W6" s="781" t="s">
        <v>784</v>
      </c>
      <c r="X6" s="781" t="s">
        <v>785</v>
      </c>
      <c r="Y6" s="781" t="s">
        <v>786</v>
      </c>
      <c r="Z6" s="781" t="s">
        <v>746</v>
      </c>
      <c r="AA6" s="781" t="s">
        <v>1628</v>
      </c>
      <c r="AB6" s="781" t="s">
        <v>871</v>
      </c>
      <c r="AC6" s="781" t="s">
        <v>1629</v>
      </c>
      <c r="AD6" s="781" t="s">
        <v>787</v>
      </c>
      <c r="AE6" s="781" t="s">
        <v>873</v>
      </c>
      <c r="AF6" s="1586" t="s">
        <v>1529</v>
      </c>
      <c r="AG6" s="781" t="s">
        <v>874</v>
      </c>
      <c r="AH6" s="1586"/>
      <c r="AI6" s="781" t="s">
        <v>1167</v>
      </c>
      <c r="AJ6" s="781" t="s">
        <v>788</v>
      </c>
      <c r="AK6" s="781" t="s">
        <v>836</v>
      </c>
      <c r="AL6" s="781" t="s">
        <v>789</v>
      </c>
      <c r="AM6" s="781" t="s">
        <v>837</v>
      </c>
      <c r="AN6" s="781" t="s">
        <v>790</v>
      </c>
      <c r="AO6" s="781" t="s">
        <v>791</v>
      </c>
      <c r="AP6" s="781" t="s">
        <v>792</v>
      </c>
      <c r="AQ6" s="781" t="s">
        <v>793</v>
      </c>
      <c r="AR6" s="781" t="s">
        <v>794</v>
      </c>
      <c r="AS6" s="781" t="s">
        <v>746</v>
      </c>
      <c r="AT6" s="781" t="s">
        <v>771</v>
      </c>
      <c r="AU6" s="781" t="s">
        <v>1630</v>
      </c>
      <c r="AV6" s="781" t="s">
        <v>772</v>
      </c>
      <c r="AW6" s="781" t="s">
        <v>875</v>
      </c>
      <c r="AX6" s="766" t="s">
        <v>775</v>
      </c>
      <c r="AY6" s="766" t="s">
        <v>776</v>
      </c>
      <c r="AZ6" s="766" t="s">
        <v>777</v>
      </c>
      <c r="BA6" s="766" t="s">
        <v>1147</v>
      </c>
      <c r="BB6" s="766" t="s">
        <v>1148</v>
      </c>
      <c r="BC6" s="766" t="s">
        <v>778</v>
      </c>
      <c r="BD6" s="766" t="s">
        <v>1147</v>
      </c>
      <c r="BE6" s="766" t="s">
        <v>1086</v>
      </c>
    </row>
    <row r="7" spans="1:57" ht="15.75" customHeight="1" x14ac:dyDescent="0.2">
      <c r="A7" s="792">
        <v>341001</v>
      </c>
      <c r="B7" s="929">
        <v>2</v>
      </c>
      <c r="C7" s="794" t="s">
        <v>267</v>
      </c>
      <c r="D7" s="789">
        <v>932</v>
      </c>
      <c r="E7" s="199"/>
      <c r="F7" s="200">
        <v>4751833.319342833</v>
      </c>
      <c r="G7" s="201">
        <v>520</v>
      </c>
      <c r="H7" s="199"/>
      <c r="I7" s="200">
        <v>352429.00384922471</v>
      </c>
      <c r="J7" s="1196">
        <v>426</v>
      </c>
      <c r="K7" s="199"/>
      <c r="L7" s="200">
        <v>78646.514197296172</v>
      </c>
      <c r="M7" s="201">
        <v>103</v>
      </c>
      <c r="N7" s="199"/>
      <c r="O7" s="200">
        <v>474250.51193242008</v>
      </c>
      <c r="P7" s="201">
        <v>31</v>
      </c>
      <c r="Q7" s="199"/>
      <c r="R7" s="200">
        <v>57681.553521762318</v>
      </c>
      <c r="S7" s="202">
        <v>5714842</v>
      </c>
      <c r="T7" s="199">
        <v>300116</v>
      </c>
      <c r="U7" s="199">
        <v>-13448</v>
      </c>
      <c r="V7" s="203">
        <v>286668</v>
      </c>
      <c r="W7" s="202">
        <v>6001510</v>
      </c>
      <c r="X7" s="200">
        <v>-15004</v>
      </c>
      <c r="Y7" s="202">
        <v>5986506</v>
      </c>
      <c r="Z7" s="199">
        <v>0</v>
      </c>
      <c r="AA7" s="213">
        <v>211267</v>
      </c>
      <c r="AB7" s="202">
        <v>6197773</v>
      </c>
      <c r="AC7" s="199">
        <v>5638314</v>
      </c>
      <c r="AD7" s="199">
        <v>559459</v>
      </c>
      <c r="AE7" s="202">
        <v>559459</v>
      </c>
      <c r="AF7" s="213">
        <v>44826</v>
      </c>
      <c r="AG7" s="204">
        <v>6242599</v>
      </c>
      <c r="AH7" s="213"/>
      <c r="AI7" s="205"/>
      <c r="AJ7" s="206">
        <v>4767183</v>
      </c>
      <c r="AK7" s="198">
        <v>41</v>
      </c>
      <c r="AL7" s="205">
        <v>224435</v>
      </c>
      <c r="AM7" s="198">
        <v>0</v>
      </c>
      <c r="AN7" s="207">
        <v>4517</v>
      </c>
      <c r="AO7" s="208">
        <v>228952</v>
      </c>
      <c r="AP7" s="206">
        <v>4996135</v>
      </c>
      <c r="AQ7" s="209">
        <v>-12490</v>
      </c>
      <c r="AR7" s="206">
        <v>4983645</v>
      </c>
      <c r="AS7" s="207">
        <v>0</v>
      </c>
      <c r="AT7" s="206">
        <v>4983645</v>
      </c>
      <c r="AU7" s="207">
        <v>4459898</v>
      </c>
      <c r="AV7" s="207">
        <v>523747</v>
      </c>
      <c r="AW7" s="206">
        <v>523747</v>
      </c>
      <c r="AX7" s="207">
        <v>11181418</v>
      </c>
      <c r="AY7" s="207">
        <v>1083206</v>
      </c>
      <c r="AZ7" s="209">
        <v>15004</v>
      </c>
      <c r="BA7" s="207">
        <v>14998</v>
      </c>
      <c r="BB7" s="207">
        <v>6</v>
      </c>
      <c r="BC7" s="207">
        <v>12490</v>
      </c>
      <c r="BD7" s="207">
        <v>12490</v>
      </c>
      <c r="BE7" s="209">
        <v>0</v>
      </c>
    </row>
    <row r="8" spans="1:57" ht="15.75" customHeight="1" x14ac:dyDescent="0.2">
      <c r="A8" s="211">
        <v>343001</v>
      </c>
      <c r="B8" s="930">
        <v>1</v>
      </c>
      <c r="C8" s="795" t="s">
        <v>394</v>
      </c>
      <c r="D8" s="790">
        <v>592</v>
      </c>
      <c r="E8" s="216"/>
      <c r="F8" s="217">
        <v>2158422.4213609416</v>
      </c>
      <c r="G8" s="218">
        <v>442</v>
      </c>
      <c r="H8" s="216"/>
      <c r="I8" s="217">
        <v>203886.27566583434</v>
      </c>
      <c r="J8" s="1197">
        <v>716</v>
      </c>
      <c r="K8" s="216"/>
      <c r="L8" s="217">
        <v>90133.415443966136</v>
      </c>
      <c r="M8" s="218">
        <v>29</v>
      </c>
      <c r="N8" s="216"/>
      <c r="O8" s="217">
        <v>91125.530526380942</v>
      </c>
      <c r="P8" s="218">
        <v>1</v>
      </c>
      <c r="Q8" s="216"/>
      <c r="R8" s="217">
        <v>1237.9284575960353</v>
      </c>
      <c r="S8" s="219">
        <v>2544806</v>
      </c>
      <c r="T8" s="216">
        <v>-107542</v>
      </c>
      <c r="U8" s="216">
        <v>-11978</v>
      </c>
      <c r="V8" s="220">
        <v>-119520</v>
      </c>
      <c r="W8" s="219">
        <v>2425286</v>
      </c>
      <c r="X8" s="217">
        <v>-6062</v>
      </c>
      <c r="Y8" s="219">
        <v>2419224</v>
      </c>
      <c r="Z8" s="216">
        <v>2741</v>
      </c>
      <c r="AA8" s="221">
        <v>135741.62</v>
      </c>
      <c r="AB8" s="219">
        <v>2557706.62</v>
      </c>
      <c r="AC8" s="216">
        <v>2369488</v>
      </c>
      <c r="AD8" s="216">
        <v>188218.62</v>
      </c>
      <c r="AE8" s="219">
        <v>188219</v>
      </c>
      <c r="AF8" s="221">
        <v>54948</v>
      </c>
      <c r="AG8" s="222">
        <v>2612654.62</v>
      </c>
      <c r="AH8" s="221">
        <v>-4700</v>
      </c>
      <c r="AI8" s="223"/>
      <c r="AJ8" s="224">
        <v>4802442</v>
      </c>
      <c r="AK8" s="215">
        <v>-46</v>
      </c>
      <c r="AL8" s="223">
        <v>-455073</v>
      </c>
      <c r="AM8" s="215">
        <v>-4</v>
      </c>
      <c r="AN8" s="225">
        <v>-4678</v>
      </c>
      <c r="AO8" s="226">
        <v>-459751</v>
      </c>
      <c r="AP8" s="224">
        <v>4342691</v>
      </c>
      <c r="AQ8" s="227">
        <v>-10857</v>
      </c>
      <c r="AR8" s="224">
        <v>4331834</v>
      </c>
      <c r="AS8" s="225">
        <v>1915</v>
      </c>
      <c r="AT8" s="224">
        <v>4333749</v>
      </c>
      <c r="AU8" s="225">
        <v>4012852</v>
      </c>
      <c r="AV8" s="225">
        <v>320897</v>
      </c>
      <c r="AW8" s="224">
        <v>320897</v>
      </c>
      <c r="AX8" s="225">
        <v>6891455.6200000001</v>
      </c>
      <c r="AY8" s="225">
        <v>509116</v>
      </c>
      <c r="AZ8" s="227">
        <v>6062</v>
      </c>
      <c r="BA8" s="225">
        <v>6058</v>
      </c>
      <c r="BB8" s="225">
        <v>4</v>
      </c>
      <c r="BC8" s="225">
        <v>10857</v>
      </c>
      <c r="BD8" s="225">
        <v>10857</v>
      </c>
      <c r="BE8" s="227">
        <v>0</v>
      </c>
    </row>
    <row r="9" spans="1:57" ht="15.75" customHeight="1" x14ac:dyDescent="0.2">
      <c r="A9" s="211">
        <v>344001</v>
      </c>
      <c r="B9" s="930">
        <v>3</v>
      </c>
      <c r="C9" s="795" t="s">
        <v>268</v>
      </c>
      <c r="D9" s="790">
        <v>379</v>
      </c>
      <c r="E9" s="216"/>
      <c r="F9" s="217">
        <v>1349898.3369293213</v>
      </c>
      <c r="G9" s="218">
        <v>304</v>
      </c>
      <c r="H9" s="216"/>
      <c r="I9" s="217">
        <v>145965.82057255501</v>
      </c>
      <c r="J9" s="1197">
        <v>396</v>
      </c>
      <c r="K9" s="216"/>
      <c r="L9" s="217">
        <v>51984.880475714337</v>
      </c>
      <c r="M9" s="218">
        <v>27</v>
      </c>
      <c r="N9" s="216"/>
      <c r="O9" s="217">
        <v>89192.907666171683</v>
      </c>
      <c r="P9" s="218">
        <v>0</v>
      </c>
      <c r="Q9" s="216"/>
      <c r="R9" s="217">
        <v>0</v>
      </c>
      <c r="S9" s="219">
        <v>1637042</v>
      </c>
      <c r="T9" s="216">
        <v>-11072</v>
      </c>
      <c r="U9" s="216">
        <v>44786</v>
      </c>
      <c r="V9" s="220">
        <v>33714</v>
      </c>
      <c r="W9" s="219">
        <v>1670756</v>
      </c>
      <c r="X9" s="217">
        <v>-4177</v>
      </c>
      <c r="Y9" s="219">
        <v>1666579</v>
      </c>
      <c r="Z9" s="216">
        <v>-1695</v>
      </c>
      <c r="AA9" s="221">
        <v>139896</v>
      </c>
      <c r="AB9" s="219">
        <v>1804780</v>
      </c>
      <c r="AC9" s="216">
        <v>1645072</v>
      </c>
      <c r="AD9" s="216">
        <v>159708</v>
      </c>
      <c r="AE9" s="219">
        <v>159708</v>
      </c>
      <c r="AF9" s="221">
        <v>68034</v>
      </c>
      <c r="AG9" s="222">
        <v>1872814</v>
      </c>
      <c r="AH9" s="221"/>
      <c r="AI9" s="223"/>
      <c r="AJ9" s="224">
        <v>2268760</v>
      </c>
      <c r="AK9" s="215">
        <v>-5</v>
      </c>
      <c r="AL9" s="223">
        <v>-20542</v>
      </c>
      <c r="AM9" s="215">
        <v>15</v>
      </c>
      <c r="AN9" s="225">
        <v>16918</v>
      </c>
      <c r="AO9" s="226">
        <v>-3624</v>
      </c>
      <c r="AP9" s="224">
        <v>2265136</v>
      </c>
      <c r="AQ9" s="227">
        <v>-5664</v>
      </c>
      <c r="AR9" s="224">
        <v>2259472</v>
      </c>
      <c r="AS9" s="225">
        <v>-2851</v>
      </c>
      <c r="AT9" s="224">
        <v>2256621</v>
      </c>
      <c r="AU9" s="225">
        <v>2067540</v>
      </c>
      <c r="AV9" s="225">
        <v>189081</v>
      </c>
      <c r="AW9" s="224">
        <v>189081</v>
      </c>
      <c r="AX9" s="225">
        <v>4061401</v>
      </c>
      <c r="AY9" s="225">
        <v>348789</v>
      </c>
      <c r="AZ9" s="227">
        <v>4177</v>
      </c>
      <c r="BA9" s="225">
        <v>4173</v>
      </c>
      <c r="BB9" s="225">
        <v>4</v>
      </c>
      <c r="BC9" s="225">
        <v>5664</v>
      </c>
      <c r="BD9" s="225">
        <v>5753</v>
      </c>
      <c r="BE9" s="227">
        <v>-89</v>
      </c>
    </row>
    <row r="10" spans="1:57" ht="15.75" customHeight="1" x14ac:dyDescent="0.2">
      <c r="A10" s="211">
        <v>345001</v>
      </c>
      <c r="B10" s="930">
        <v>33</v>
      </c>
      <c r="C10" s="795" t="s">
        <v>574</v>
      </c>
      <c r="D10" s="790">
        <v>3491</v>
      </c>
      <c r="E10" s="216"/>
      <c r="F10" s="217">
        <v>13966881.394361369</v>
      </c>
      <c r="G10" s="218">
        <v>2147</v>
      </c>
      <c r="H10" s="216"/>
      <c r="I10" s="217">
        <v>1160226.4507526066</v>
      </c>
      <c r="J10" s="1197">
        <v>2158</v>
      </c>
      <c r="K10" s="216"/>
      <c r="L10" s="217">
        <v>316945.51364197786</v>
      </c>
      <c r="M10" s="218">
        <v>433</v>
      </c>
      <c r="N10" s="216"/>
      <c r="O10" s="217">
        <v>1588533.210198195</v>
      </c>
      <c r="P10" s="218">
        <v>198</v>
      </c>
      <c r="Q10" s="216"/>
      <c r="R10" s="217">
        <v>281143.9068192984</v>
      </c>
      <c r="S10" s="219">
        <v>17313732</v>
      </c>
      <c r="T10" s="216">
        <v>1020480</v>
      </c>
      <c r="U10" s="216">
        <v>-22382</v>
      </c>
      <c r="V10" s="220">
        <v>998098</v>
      </c>
      <c r="W10" s="219">
        <v>18311830</v>
      </c>
      <c r="X10" s="217">
        <v>-45777</v>
      </c>
      <c r="Y10" s="219">
        <v>18266053</v>
      </c>
      <c r="Z10" s="216">
        <v>-19752</v>
      </c>
      <c r="AA10" s="221">
        <v>703029</v>
      </c>
      <c r="AB10" s="219">
        <v>18949330</v>
      </c>
      <c r="AC10" s="216">
        <v>17135182</v>
      </c>
      <c r="AD10" s="216">
        <v>1814148</v>
      </c>
      <c r="AE10" s="219">
        <v>1814148</v>
      </c>
      <c r="AF10" s="221">
        <v>140262</v>
      </c>
      <c r="AG10" s="222">
        <v>19089592</v>
      </c>
      <c r="AH10" s="221"/>
      <c r="AI10" s="223"/>
      <c r="AJ10" s="224">
        <v>18305693</v>
      </c>
      <c r="AK10" s="215">
        <v>217</v>
      </c>
      <c r="AL10" s="223">
        <v>1374438</v>
      </c>
      <c r="AM10" s="215">
        <v>0</v>
      </c>
      <c r="AN10" s="225">
        <v>-14188</v>
      </c>
      <c r="AO10" s="226">
        <v>1360250</v>
      </c>
      <c r="AP10" s="224">
        <v>19665943</v>
      </c>
      <c r="AQ10" s="227">
        <v>-49168</v>
      </c>
      <c r="AR10" s="224">
        <v>19616775</v>
      </c>
      <c r="AS10" s="225">
        <v>-15532</v>
      </c>
      <c r="AT10" s="224">
        <v>19601243</v>
      </c>
      <c r="AU10" s="225">
        <v>17556439</v>
      </c>
      <c r="AV10" s="225">
        <v>2044804</v>
      </c>
      <c r="AW10" s="224">
        <v>2044804</v>
      </c>
      <c r="AX10" s="225">
        <v>38550573</v>
      </c>
      <c r="AY10" s="225">
        <v>3858952</v>
      </c>
      <c r="AZ10" s="227">
        <v>45777</v>
      </c>
      <c r="BA10" s="225">
        <v>45557</v>
      </c>
      <c r="BB10" s="225">
        <v>220</v>
      </c>
      <c r="BC10" s="225">
        <v>49168</v>
      </c>
      <c r="BD10" s="225">
        <v>49181</v>
      </c>
      <c r="BE10" s="227">
        <v>-13</v>
      </c>
    </row>
    <row r="11" spans="1:57" ht="15.75" customHeight="1" x14ac:dyDescent="0.2">
      <c r="A11" s="796">
        <v>346001</v>
      </c>
      <c r="B11" s="931">
        <v>6</v>
      </c>
      <c r="C11" s="798" t="s">
        <v>269</v>
      </c>
      <c r="D11" s="791">
        <v>823</v>
      </c>
      <c r="E11" s="230"/>
      <c r="F11" s="231">
        <v>2717088.5785284215</v>
      </c>
      <c r="G11" s="232">
        <v>823</v>
      </c>
      <c r="H11" s="230"/>
      <c r="I11" s="231">
        <v>386504.34037919616</v>
      </c>
      <c r="J11" s="1198">
        <v>254.5</v>
      </c>
      <c r="K11" s="230"/>
      <c r="L11" s="231">
        <v>32566.220026076709</v>
      </c>
      <c r="M11" s="232">
        <v>88</v>
      </c>
      <c r="N11" s="230"/>
      <c r="O11" s="231">
        <v>281051.98074096371</v>
      </c>
      <c r="P11" s="232">
        <v>16</v>
      </c>
      <c r="Q11" s="230"/>
      <c r="R11" s="231">
        <v>20440.144053888274</v>
      </c>
      <c r="S11" s="233">
        <v>3437652</v>
      </c>
      <c r="T11" s="230">
        <v>87669</v>
      </c>
      <c r="U11" s="230">
        <v>-44792</v>
      </c>
      <c r="V11" s="234">
        <v>42877</v>
      </c>
      <c r="W11" s="233">
        <v>3480529</v>
      </c>
      <c r="X11" s="231">
        <v>-8699</v>
      </c>
      <c r="Y11" s="233">
        <v>3471830</v>
      </c>
      <c r="Z11" s="230">
        <v>0</v>
      </c>
      <c r="AA11" s="235">
        <v>183761</v>
      </c>
      <c r="AB11" s="233">
        <v>3655591</v>
      </c>
      <c r="AC11" s="236">
        <v>3351930</v>
      </c>
      <c r="AD11" s="230">
        <v>303661</v>
      </c>
      <c r="AE11" s="237">
        <v>303661</v>
      </c>
      <c r="AF11" s="235">
        <v>3615</v>
      </c>
      <c r="AG11" s="237">
        <v>3659206</v>
      </c>
      <c r="AH11" s="235"/>
      <c r="AI11" s="238"/>
      <c r="AJ11" s="239">
        <v>6895971</v>
      </c>
      <c r="AK11" s="229">
        <v>17</v>
      </c>
      <c r="AL11" s="238">
        <v>165760</v>
      </c>
      <c r="AM11" s="229">
        <v>-6</v>
      </c>
      <c r="AN11" s="240">
        <v>-23935</v>
      </c>
      <c r="AO11" s="241">
        <v>141825</v>
      </c>
      <c r="AP11" s="239">
        <v>7037796</v>
      </c>
      <c r="AQ11" s="242">
        <v>-17595</v>
      </c>
      <c r="AR11" s="239">
        <v>7020201</v>
      </c>
      <c r="AS11" s="240">
        <v>0</v>
      </c>
      <c r="AT11" s="239">
        <v>7020201</v>
      </c>
      <c r="AU11" s="240">
        <v>6347072</v>
      </c>
      <c r="AV11" s="240">
        <v>673129</v>
      </c>
      <c r="AW11" s="239">
        <v>673129</v>
      </c>
      <c r="AX11" s="240">
        <v>10675792</v>
      </c>
      <c r="AY11" s="240">
        <v>976790</v>
      </c>
      <c r="AZ11" s="242">
        <v>8699</v>
      </c>
      <c r="BA11" s="240">
        <v>8691</v>
      </c>
      <c r="BB11" s="240">
        <v>8</v>
      </c>
      <c r="BC11" s="240">
        <v>17595</v>
      </c>
      <c r="BD11" s="240">
        <v>17595</v>
      </c>
      <c r="BE11" s="242">
        <v>0</v>
      </c>
    </row>
    <row r="12" spans="1:57" ht="15.75" customHeight="1" x14ac:dyDescent="0.2">
      <c r="A12" s="210">
        <v>347001</v>
      </c>
      <c r="B12" s="793">
        <v>5</v>
      </c>
      <c r="C12" s="197" t="s">
        <v>270</v>
      </c>
      <c r="D12" s="198">
        <v>994</v>
      </c>
      <c r="E12" s="199"/>
      <c r="F12" s="200">
        <v>3594259.9075848493</v>
      </c>
      <c r="G12" s="201">
        <v>479</v>
      </c>
      <c r="H12" s="199"/>
      <c r="I12" s="200">
        <v>230813.08346393215</v>
      </c>
      <c r="J12" s="1196">
        <v>0</v>
      </c>
      <c r="K12" s="199"/>
      <c r="L12" s="200">
        <v>0</v>
      </c>
      <c r="M12" s="201">
        <v>106</v>
      </c>
      <c r="N12" s="199"/>
      <c r="O12" s="200">
        <v>348414.50234726339</v>
      </c>
      <c r="P12" s="201">
        <v>125</v>
      </c>
      <c r="Q12" s="199"/>
      <c r="R12" s="200">
        <v>163158.5752095592</v>
      </c>
      <c r="S12" s="202">
        <v>4336647</v>
      </c>
      <c r="T12" s="199">
        <v>-52592</v>
      </c>
      <c r="U12" s="199">
        <v>-124999</v>
      </c>
      <c r="V12" s="203">
        <v>-177591</v>
      </c>
      <c r="W12" s="202">
        <v>4159056</v>
      </c>
      <c r="X12" s="200">
        <v>-10398</v>
      </c>
      <c r="Y12" s="202">
        <v>4148658</v>
      </c>
      <c r="Z12" s="199">
        <v>5843</v>
      </c>
      <c r="AA12" s="213">
        <v>1135850</v>
      </c>
      <c r="AB12" s="202">
        <v>5290351</v>
      </c>
      <c r="AC12" s="199">
        <v>4901088</v>
      </c>
      <c r="AD12" s="199">
        <v>389263</v>
      </c>
      <c r="AE12" s="202">
        <v>389263</v>
      </c>
      <c r="AF12" s="213">
        <v>168000</v>
      </c>
      <c r="AG12" s="204">
        <v>5458351</v>
      </c>
      <c r="AH12" s="213"/>
      <c r="AI12" s="205"/>
      <c r="AJ12" s="206">
        <v>6380468</v>
      </c>
      <c r="AK12" s="198">
        <v>16</v>
      </c>
      <c r="AL12" s="205">
        <v>89326</v>
      </c>
      <c r="AM12" s="198">
        <v>-37</v>
      </c>
      <c r="AN12" s="207">
        <v>-123704</v>
      </c>
      <c r="AO12" s="208">
        <v>-34378</v>
      </c>
      <c r="AP12" s="206">
        <v>6346090</v>
      </c>
      <c r="AQ12" s="209">
        <v>-15866</v>
      </c>
      <c r="AR12" s="206">
        <v>6330224</v>
      </c>
      <c r="AS12" s="207">
        <v>5951</v>
      </c>
      <c r="AT12" s="206">
        <v>6336175</v>
      </c>
      <c r="AU12" s="207">
        <v>5785724</v>
      </c>
      <c r="AV12" s="207">
        <v>550451</v>
      </c>
      <c r="AW12" s="206">
        <v>550451</v>
      </c>
      <c r="AX12" s="207">
        <v>11626526</v>
      </c>
      <c r="AY12" s="207">
        <v>939714</v>
      </c>
      <c r="AZ12" s="209">
        <v>10398</v>
      </c>
      <c r="BA12" s="207">
        <v>10414</v>
      </c>
      <c r="BB12" s="207">
        <v>-16</v>
      </c>
      <c r="BC12" s="207">
        <v>15866</v>
      </c>
      <c r="BD12" s="207">
        <v>16035</v>
      </c>
      <c r="BE12" s="209">
        <v>-169</v>
      </c>
    </row>
    <row r="13" spans="1:57" ht="15.75" customHeight="1" x14ac:dyDescent="0.2">
      <c r="A13" s="211">
        <v>348001</v>
      </c>
      <c r="B13" s="311">
        <v>4</v>
      </c>
      <c r="C13" s="214" t="s">
        <v>527</v>
      </c>
      <c r="D13" s="215">
        <v>998</v>
      </c>
      <c r="E13" s="216"/>
      <c r="F13" s="217">
        <v>3789456.75587377</v>
      </c>
      <c r="G13" s="218">
        <v>769</v>
      </c>
      <c r="H13" s="216"/>
      <c r="I13" s="217">
        <v>372813.62705995672</v>
      </c>
      <c r="J13" s="1197">
        <v>1427</v>
      </c>
      <c r="K13" s="216"/>
      <c r="L13" s="217">
        <v>188434.79566005542</v>
      </c>
      <c r="M13" s="218">
        <v>80</v>
      </c>
      <c r="N13" s="216"/>
      <c r="O13" s="217">
        <v>260836.01982428448</v>
      </c>
      <c r="P13" s="218">
        <v>0</v>
      </c>
      <c r="Q13" s="216"/>
      <c r="R13" s="217">
        <v>0</v>
      </c>
      <c r="S13" s="219">
        <v>4611540</v>
      </c>
      <c r="T13" s="216">
        <v>-126255</v>
      </c>
      <c r="U13" s="216">
        <v>-77924</v>
      </c>
      <c r="V13" s="220">
        <v>-204179</v>
      </c>
      <c r="W13" s="219">
        <v>4407361</v>
      </c>
      <c r="X13" s="217">
        <v>-11018</v>
      </c>
      <c r="Y13" s="219">
        <v>4396343</v>
      </c>
      <c r="Z13" s="216">
        <v>0</v>
      </c>
      <c r="AA13" s="221">
        <v>267621.76000000001</v>
      </c>
      <c r="AB13" s="219">
        <v>4663964.76</v>
      </c>
      <c r="AC13" s="216">
        <v>4318433</v>
      </c>
      <c r="AD13" s="216">
        <v>345531.76</v>
      </c>
      <c r="AE13" s="219">
        <v>345532</v>
      </c>
      <c r="AF13" s="221">
        <v>241295</v>
      </c>
      <c r="AG13" s="222">
        <v>4905259.76</v>
      </c>
      <c r="AH13" s="221"/>
      <c r="AI13" s="223"/>
      <c r="AJ13" s="224">
        <v>6806343</v>
      </c>
      <c r="AK13" s="215">
        <v>-41</v>
      </c>
      <c r="AL13" s="223">
        <v>-299879</v>
      </c>
      <c r="AM13" s="215">
        <v>-36</v>
      </c>
      <c r="AN13" s="225">
        <v>-125387</v>
      </c>
      <c r="AO13" s="226">
        <v>-425266</v>
      </c>
      <c r="AP13" s="224">
        <v>6381077</v>
      </c>
      <c r="AQ13" s="227">
        <v>-15952</v>
      </c>
      <c r="AR13" s="224">
        <v>6365125</v>
      </c>
      <c r="AS13" s="225">
        <v>0</v>
      </c>
      <c r="AT13" s="224">
        <v>6365125</v>
      </c>
      <c r="AU13" s="225">
        <v>5843390</v>
      </c>
      <c r="AV13" s="225">
        <v>521735</v>
      </c>
      <c r="AW13" s="224">
        <v>521735</v>
      </c>
      <c r="AX13" s="225">
        <v>11029089.76</v>
      </c>
      <c r="AY13" s="225">
        <v>867267</v>
      </c>
      <c r="AZ13" s="227">
        <v>11018</v>
      </c>
      <c r="BA13" s="225">
        <v>11022</v>
      </c>
      <c r="BB13" s="225">
        <v>-4</v>
      </c>
      <c r="BC13" s="225">
        <v>15952</v>
      </c>
      <c r="BD13" s="225">
        <v>15983</v>
      </c>
      <c r="BE13" s="227">
        <v>-31</v>
      </c>
    </row>
    <row r="14" spans="1:57" ht="15.75" customHeight="1" x14ac:dyDescent="0.2">
      <c r="A14" s="211" t="s">
        <v>1232</v>
      </c>
      <c r="B14" s="311">
        <v>30</v>
      </c>
      <c r="C14" s="214" t="s">
        <v>1234</v>
      </c>
      <c r="D14" s="215">
        <v>0</v>
      </c>
      <c r="E14" s="216"/>
      <c r="F14" s="217">
        <v>0</v>
      </c>
      <c r="G14" s="218">
        <v>0</v>
      </c>
      <c r="H14" s="216"/>
      <c r="I14" s="217">
        <v>0</v>
      </c>
      <c r="J14" s="1197">
        <v>0</v>
      </c>
      <c r="K14" s="216"/>
      <c r="L14" s="217">
        <v>0</v>
      </c>
      <c r="M14" s="218">
        <v>0</v>
      </c>
      <c r="N14" s="216"/>
      <c r="O14" s="217">
        <v>0</v>
      </c>
      <c r="P14" s="218">
        <v>0</v>
      </c>
      <c r="Q14" s="216"/>
      <c r="R14" s="217">
        <v>0</v>
      </c>
      <c r="S14" s="219">
        <v>0</v>
      </c>
      <c r="T14" s="216">
        <v>587817</v>
      </c>
      <c r="U14" s="216">
        <v>-3221</v>
      </c>
      <c r="V14" s="220">
        <v>584596</v>
      </c>
      <c r="W14" s="219">
        <v>584596</v>
      </c>
      <c r="X14" s="217">
        <v>-1462</v>
      </c>
      <c r="Y14" s="219">
        <v>583134</v>
      </c>
      <c r="Z14" s="216">
        <v>0</v>
      </c>
      <c r="AA14" s="221">
        <v>39533</v>
      </c>
      <c r="AB14" s="219">
        <v>622667</v>
      </c>
      <c r="AC14" s="216">
        <v>603938</v>
      </c>
      <c r="AD14" s="216">
        <v>18729</v>
      </c>
      <c r="AE14" s="219">
        <v>18729</v>
      </c>
      <c r="AF14" s="221">
        <v>10000</v>
      </c>
      <c r="AG14" s="222">
        <v>632667</v>
      </c>
      <c r="AH14" s="221"/>
      <c r="AI14" s="223"/>
      <c r="AJ14" s="224">
        <v>0</v>
      </c>
      <c r="AK14" s="215">
        <v>98</v>
      </c>
      <c r="AL14" s="223">
        <v>309652</v>
      </c>
      <c r="AM14" s="215">
        <v>-3</v>
      </c>
      <c r="AN14" s="225">
        <v>-4347</v>
      </c>
      <c r="AO14" s="226">
        <v>305305</v>
      </c>
      <c r="AP14" s="224">
        <v>305305</v>
      </c>
      <c r="AQ14" s="227">
        <v>-764</v>
      </c>
      <c r="AR14" s="224">
        <v>304541</v>
      </c>
      <c r="AS14" s="225">
        <v>0</v>
      </c>
      <c r="AT14" s="224">
        <v>304541</v>
      </c>
      <c r="AU14" s="225">
        <v>302618</v>
      </c>
      <c r="AV14" s="225">
        <v>1923</v>
      </c>
      <c r="AW14" s="224">
        <v>1923</v>
      </c>
      <c r="AX14" s="225">
        <v>927208</v>
      </c>
      <c r="AY14" s="225">
        <v>20652</v>
      </c>
      <c r="AZ14" s="227">
        <v>1462</v>
      </c>
      <c r="BA14" s="225">
        <v>1462</v>
      </c>
      <c r="BB14" s="225">
        <v>0</v>
      </c>
      <c r="BC14" s="225">
        <v>764</v>
      </c>
      <c r="BD14" s="225">
        <v>764</v>
      </c>
      <c r="BE14" s="227">
        <v>0</v>
      </c>
    </row>
    <row r="15" spans="1:57" ht="15.75" customHeight="1" x14ac:dyDescent="0.2">
      <c r="A15" s="211" t="s">
        <v>1233</v>
      </c>
      <c r="B15" s="311">
        <v>31</v>
      </c>
      <c r="C15" s="214" t="s">
        <v>1235</v>
      </c>
      <c r="D15" s="215">
        <v>0</v>
      </c>
      <c r="E15" s="216"/>
      <c r="F15" s="217">
        <v>0</v>
      </c>
      <c r="G15" s="218">
        <v>0</v>
      </c>
      <c r="H15" s="216"/>
      <c r="I15" s="217">
        <v>0</v>
      </c>
      <c r="J15" s="1197">
        <v>0</v>
      </c>
      <c r="K15" s="216"/>
      <c r="L15" s="217">
        <v>0</v>
      </c>
      <c r="M15" s="218">
        <v>0</v>
      </c>
      <c r="N15" s="216"/>
      <c r="O15" s="217">
        <v>0</v>
      </c>
      <c r="P15" s="218">
        <v>0</v>
      </c>
      <c r="Q15" s="216"/>
      <c r="R15" s="217">
        <v>0</v>
      </c>
      <c r="S15" s="219">
        <v>0</v>
      </c>
      <c r="T15" s="216">
        <v>1021709</v>
      </c>
      <c r="U15" s="216">
        <v>7052</v>
      </c>
      <c r="V15" s="220">
        <v>1028761</v>
      </c>
      <c r="W15" s="219">
        <v>1028761</v>
      </c>
      <c r="X15" s="217">
        <v>-2572</v>
      </c>
      <c r="Y15" s="219">
        <v>1026189</v>
      </c>
      <c r="Z15" s="216">
        <v>0</v>
      </c>
      <c r="AA15" s="221">
        <v>45387</v>
      </c>
      <c r="AB15" s="219">
        <v>1071576</v>
      </c>
      <c r="AC15" s="216">
        <v>990159</v>
      </c>
      <c r="AD15" s="216">
        <v>81417</v>
      </c>
      <c r="AE15" s="219">
        <v>81417</v>
      </c>
      <c r="AF15" s="221">
        <v>0</v>
      </c>
      <c r="AG15" s="222">
        <v>1071576</v>
      </c>
      <c r="AH15" s="221"/>
      <c r="AI15" s="223"/>
      <c r="AJ15" s="224">
        <v>0</v>
      </c>
      <c r="AK15" s="215">
        <v>195</v>
      </c>
      <c r="AL15" s="223">
        <v>659413</v>
      </c>
      <c r="AM15" s="215">
        <v>-6</v>
      </c>
      <c r="AN15" s="225">
        <v>-10101</v>
      </c>
      <c r="AO15" s="226">
        <v>649312</v>
      </c>
      <c r="AP15" s="224">
        <v>649312</v>
      </c>
      <c r="AQ15" s="227">
        <v>-1624</v>
      </c>
      <c r="AR15" s="224">
        <v>647688</v>
      </c>
      <c r="AS15" s="225">
        <v>0</v>
      </c>
      <c r="AT15" s="224">
        <v>647688</v>
      </c>
      <c r="AU15" s="225">
        <v>591992</v>
      </c>
      <c r="AV15" s="225">
        <v>55696</v>
      </c>
      <c r="AW15" s="224">
        <v>55696</v>
      </c>
      <c r="AX15" s="225">
        <v>1719264</v>
      </c>
      <c r="AY15" s="225">
        <v>137113</v>
      </c>
      <c r="AZ15" s="227">
        <v>2572</v>
      </c>
      <c r="BA15" s="225">
        <v>2572</v>
      </c>
      <c r="BB15" s="225">
        <v>0</v>
      </c>
      <c r="BC15" s="225">
        <v>1624</v>
      </c>
      <c r="BD15" s="225">
        <v>1624</v>
      </c>
      <c r="BE15" s="227">
        <v>0</v>
      </c>
    </row>
    <row r="16" spans="1:57" ht="15.75" customHeight="1" x14ac:dyDescent="0.2">
      <c r="A16" s="212" t="s">
        <v>668</v>
      </c>
      <c r="B16" s="797">
        <v>23</v>
      </c>
      <c r="C16" s="228" t="s">
        <v>1084</v>
      </c>
      <c r="D16" s="229">
        <v>107</v>
      </c>
      <c r="E16" s="230"/>
      <c r="F16" s="231">
        <v>378236.11066872184</v>
      </c>
      <c r="G16" s="232">
        <v>91</v>
      </c>
      <c r="H16" s="230"/>
      <c r="I16" s="231">
        <v>43241.722409790593</v>
      </c>
      <c r="J16" s="1198">
        <v>0</v>
      </c>
      <c r="K16" s="230"/>
      <c r="L16" s="231">
        <v>0</v>
      </c>
      <c r="M16" s="232">
        <v>24</v>
      </c>
      <c r="N16" s="230"/>
      <c r="O16" s="231">
        <v>76708.060073206376</v>
      </c>
      <c r="P16" s="232">
        <v>0</v>
      </c>
      <c r="Q16" s="230"/>
      <c r="R16" s="231">
        <v>0</v>
      </c>
      <c r="S16" s="233">
        <v>498185</v>
      </c>
      <c r="T16" s="230">
        <v>97808</v>
      </c>
      <c r="U16" s="230">
        <v>15074</v>
      </c>
      <c r="V16" s="234">
        <v>112882</v>
      </c>
      <c r="W16" s="233">
        <v>611067</v>
      </c>
      <c r="X16" s="231">
        <v>-1529</v>
      </c>
      <c r="Y16" s="233">
        <v>609538</v>
      </c>
      <c r="Z16" s="230">
        <v>0</v>
      </c>
      <c r="AA16" s="235">
        <v>31682</v>
      </c>
      <c r="AB16" s="233">
        <v>641220</v>
      </c>
      <c r="AC16" s="236">
        <v>567259</v>
      </c>
      <c r="AD16" s="230">
        <v>73961</v>
      </c>
      <c r="AE16" s="237">
        <v>73961</v>
      </c>
      <c r="AF16" s="235">
        <v>20070</v>
      </c>
      <c r="AG16" s="237">
        <v>661290</v>
      </c>
      <c r="AH16" s="235"/>
      <c r="AI16" s="238"/>
      <c r="AJ16" s="239">
        <v>721235</v>
      </c>
      <c r="AK16" s="229">
        <v>21</v>
      </c>
      <c r="AL16" s="238">
        <v>144171</v>
      </c>
      <c r="AM16" s="229">
        <v>2</v>
      </c>
      <c r="AN16" s="240">
        <v>6625</v>
      </c>
      <c r="AO16" s="241">
        <v>150796</v>
      </c>
      <c r="AP16" s="239">
        <v>872031</v>
      </c>
      <c r="AQ16" s="242">
        <v>-2180</v>
      </c>
      <c r="AR16" s="239">
        <v>869851</v>
      </c>
      <c r="AS16" s="240">
        <v>0</v>
      </c>
      <c r="AT16" s="239">
        <v>869851</v>
      </c>
      <c r="AU16" s="240">
        <v>766604</v>
      </c>
      <c r="AV16" s="240">
        <v>103247</v>
      </c>
      <c r="AW16" s="239">
        <v>103247</v>
      </c>
      <c r="AX16" s="240">
        <v>1511071</v>
      </c>
      <c r="AY16" s="240">
        <v>177208</v>
      </c>
      <c r="AZ16" s="242">
        <v>1529</v>
      </c>
      <c r="BA16" s="240">
        <v>1525</v>
      </c>
      <c r="BB16" s="240">
        <v>4</v>
      </c>
      <c r="BC16" s="240">
        <v>2180</v>
      </c>
      <c r="BD16" s="240">
        <v>2194</v>
      </c>
      <c r="BE16" s="242">
        <v>-14</v>
      </c>
    </row>
    <row r="17" spans="1:57" ht="15.75" customHeight="1" x14ac:dyDescent="0.2">
      <c r="A17" s="210" t="s">
        <v>483</v>
      </c>
      <c r="B17" s="793">
        <v>10</v>
      </c>
      <c r="C17" s="197" t="s">
        <v>813</v>
      </c>
      <c r="D17" s="198">
        <v>183</v>
      </c>
      <c r="E17" s="199"/>
      <c r="F17" s="200">
        <v>705905.57082358026</v>
      </c>
      <c r="G17" s="201">
        <v>146</v>
      </c>
      <c r="H17" s="199"/>
      <c r="I17" s="200">
        <v>71324.973483218142</v>
      </c>
      <c r="J17" s="1196">
        <v>96</v>
      </c>
      <c r="K17" s="199"/>
      <c r="L17" s="200">
        <v>12632.94062364055</v>
      </c>
      <c r="M17" s="201">
        <v>22</v>
      </c>
      <c r="N17" s="199"/>
      <c r="O17" s="200">
        <v>73262.635628692733</v>
      </c>
      <c r="P17" s="201">
        <v>0</v>
      </c>
      <c r="Q17" s="199"/>
      <c r="R17" s="200">
        <v>0</v>
      </c>
      <c r="S17" s="202">
        <v>863125</v>
      </c>
      <c r="T17" s="199">
        <v>-71974</v>
      </c>
      <c r="U17" s="199">
        <v>-50647</v>
      </c>
      <c r="V17" s="203">
        <v>-122621</v>
      </c>
      <c r="W17" s="202">
        <v>740504</v>
      </c>
      <c r="X17" s="200">
        <v>-1851</v>
      </c>
      <c r="Y17" s="202">
        <v>738653</v>
      </c>
      <c r="Z17" s="199">
        <v>-6041</v>
      </c>
      <c r="AA17" s="213">
        <v>83050</v>
      </c>
      <c r="AB17" s="202">
        <v>815662</v>
      </c>
      <c r="AC17" s="199">
        <v>746432</v>
      </c>
      <c r="AD17" s="199">
        <v>69230</v>
      </c>
      <c r="AE17" s="202">
        <v>69230</v>
      </c>
      <c r="AF17" s="213">
        <v>10000</v>
      </c>
      <c r="AG17" s="204">
        <v>825662</v>
      </c>
      <c r="AH17" s="213"/>
      <c r="AI17" s="205"/>
      <c r="AJ17" s="206">
        <v>1274042</v>
      </c>
      <c r="AK17" s="198">
        <v>-18</v>
      </c>
      <c r="AL17" s="205">
        <v>-142403</v>
      </c>
      <c r="AM17" s="198">
        <v>-23</v>
      </c>
      <c r="AN17" s="207">
        <v>-73411</v>
      </c>
      <c r="AO17" s="208">
        <v>-215814</v>
      </c>
      <c r="AP17" s="206">
        <v>1058228</v>
      </c>
      <c r="AQ17" s="209">
        <v>-2646</v>
      </c>
      <c r="AR17" s="206">
        <v>1055582</v>
      </c>
      <c r="AS17" s="207">
        <v>-7970</v>
      </c>
      <c r="AT17" s="206">
        <v>1047612</v>
      </c>
      <c r="AU17" s="207">
        <v>983467</v>
      </c>
      <c r="AV17" s="207">
        <v>64145</v>
      </c>
      <c r="AW17" s="206">
        <v>64145</v>
      </c>
      <c r="AX17" s="207">
        <v>1863274</v>
      </c>
      <c r="AY17" s="207">
        <v>133375</v>
      </c>
      <c r="AZ17" s="209">
        <v>1851</v>
      </c>
      <c r="BA17" s="207">
        <v>1816</v>
      </c>
      <c r="BB17" s="207">
        <v>35</v>
      </c>
      <c r="BC17" s="207">
        <v>2646</v>
      </c>
      <c r="BD17" s="207">
        <v>2648</v>
      </c>
      <c r="BE17" s="209">
        <v>-2</v>
      </c>
    </row>
    <row r="18" spans="1:57" ht="15.75" customHeight="1" x14ac:dyDescent="0.2">
      <c r="A18" s="211" t="s">
        <v>484</v>
      </c>
      <c r="B18" s="311">
        <v>14</v>
      </c>
      <c r="C18" s="214" t="s">
        <v>273</v>
      </c>
      <c r="D18" s="215">
        <v>518</v>
      </c>
      <c r="E18" s="216"/>
      <c r="F18" s="217">
        <v>2368268.488577737</v>
      </c>
      <c r="G18" s="218">
        <v>504</v>
      </c>
      <c r="H18" s="216"/>
      <c r="I18" s="217">
        <v>293656.40989896067</v>
      </c>
      <c r="J18" s="1197">
        <v>232</v>
      </c>
      <c r="K18" s="216"/>
      <c r="L18" s="217">
        <v>37699.394972701106</v>
      </c>
      <c r="M18" s="218">
        <v>42</v>
      </c>
      <c r="N18" s="216"/>
      <c r="O18" s="217">
        <v>165635.51013748412</v>
      </c>
      <c r="P18" s="218">
        <v>0</v>
      </c>
      <c r="Q18" s="216"/>
      <c r="R18" s="217">
        <v>0</v>
      </c>
      <c r="S18" s="219">
        <v>2865260</v>
      </c>
      <c r="T18" s="216">
        <v>-58696</v>
      </c>
      <c r="U18" s="216">
        <v>-110928</v>
      </c>
      <c r="V18" s="220">
        <v>-169624</v>
      </c>
      <c r="W18" s="219">
        <v>2695636</v>
      </c>
      <c r="X18" s="217">
        <v>-6739</v>
      </c>
      <c r="Y18" s="219">
        <v>2688897</v>
      </c>
      <c r="Z18" s="216">
        <v>0</v>
      </c>
      <c r="AA18" s="221">
        <v>133205</v>
      </c>
      <c r="AB18" s="219">
        <v>2822102</v>
      </c>
      <c r="AC18" s="216">
        <v>2617762</v>
      </c>
      <c r="AD18" s="216">
        <v>204340</v>
      </c>
      <c r="AE18" s="219">
        <v>204340</v>
      </c>
      <c r="AF18" s="221">
        <v>0</v>
      </c>
      <c r="AG18" s="222">
        <v>2822102</v>
      </c>
      <c r="AH18" s="221"/>
      <c r="AI18" s="223"/>
      <c r="AJ18" s="224">
        <v>3301116</v>
      </c>
      <c r="AK18" s="215">
        <v>-5</v>
      </c>
      <c r="AL18" s="223">
        <v>5267</v>
      </c>
      <c r="AM18" s="215">
        <v>-40</v>
      </c>
      <c r="AN18" s="225">
        <v>-135481</v>
      </c>
      <c r="AO18" s="226">
        <v>-130214</v>
      </c>
      <c r="AP18" s="224">
        <v>3170902</v>
      </c>
      <c r="AQ18" s="227">
        <v>-7928</v>
      </c>
      <c r="AR18" s="224">
        <v>3162974</v>
      </c>
      <c r="AS18" s="225">
        <v>0</v>
      </c>
      <c r="AT18" s="224">
        <v>3162974</v>
      </c>
      <c r="AU18" s="225">
        <v>2865819</v>
      </c>
      <c r="AV18" s="225">
        <v>297155</v>
      </c>
      <c r="AW18" s="224">
        <v>297155</v>
      </c>
      <c r="AX18" s="225">
        <v>5985076</v>
      </c>
      <c r="AY18" s="225">
        <v>501495</v>
      </c>
      <c r="AZ18" s="227">
        <v>6739</v>
      </c>
      <c r="BA18" s="225">
        <v>6733</v>
      </c>
      <c r="BB18" s="225">
        <v>6</v>
      </c>
      <c r="BC18" s="225">
        <v>7928</v>
      </c>
      <c r="BD18" s="225">
        <v>7928</v>
      </c>
      <c r="BE18" s="227">
        <v>0</v>
      </c>
    </row>
    <row r="19" spans="1:57" ht="15.75" customHeight="1" x14ac:dyDescent="0.2">
      <c r="A19" s="211" t="s">
        <v>669</v>
      </c>
      <c r="B19" s="311">
        <v>24</v>
      </c>
      <c r="C19" s="214" t="s">
        <v>799</v>
      </c>
      <c r="D19" s="215">
        <v>67</v>
      </c>
      <c r="E19" s="216"/>
      <c r="F19" s="217">
        <v>260497.08192270363</v>
      </c>
      <c r="G19" s="218">
        <v>59</v>
      </c>
      <c r="H19" s="216"/>
      <c r="I19" s="217">
        <v>31272.112934243978</v>
      </c>
      <c r="J19" s="1197">
        <v>16</v>
      </c>
      <c r="K19" s="216"/>
      <c r="L19" s="217">
        <v>2262.2245237851598</v>
      </c>
      <c r="M19" s="218">
        <v>13</v>
      </c>
      <c r="N19" s="216"/>
      <c r="O19" s="217">
        <v>48150.683105455479</v>
      </c>
      <c r="P19" s="218">
        <v>0</v>
      </c>
      <c r="Q19" s="216"/>
      <c r="R19" s="217">
        <v>0</v>
      </c>
      <c r="S19" s="219">
        <v>342181</v>
      </c>
      <c r="T19" s="216">
        <v>-41813</v>
      </c>
      <c r="U19" s="216">
        <v>-3289</v>
      </c>
      <c r="V19" s="220">
        <v>-45102</v>
      </c>
      <c r="W19" s="219">
        <v>297079</v>
      </c>
      <c r="X19" s="217">
        <v>-743</v>
      </c>
      <c r="Y19" s="219">
        <v>296336</v>
      </c>
      <c r="Z19" s="216">
        <v>0</v>
      </c>
      <c r="AA19" s="221">
        <v>20732</v>
      </c>
      <c r="AB19" s="219">
        <v>317068</v>
      </c>
      <c r="AC19" s="216">
        <v>298379</v>
      </c>
      <c r="AD19" s="216">
        <v>18689</v>
      </c>
      <c r="AE19" s="219">
        <v>18689</v>
      </c>
      <c r="AF19" s="221">
        <v>10000</v>
      </c>
      <c r="AG19" s="222">
        <v>327068</v>
      </c>
      <c r="AH19" s="221"/>
      <c r="AI19" s="223"/>
      <c r="AJ19" s="224">
        <v>395015</v>
      </c>
      <c r="AK19" s="215">
        <v>-4</v>
      </c>
      <c r="AL19" s="223">
        <v>-10720</v>
      </c>
      <c r="AM19" s="215">
        <v>-3</v>
      </c>
      <c r="AN19" s="225">
        <v>-8780</v>
      </c>
      <c r="AO19" s="226">
        <v>-19500</v>
      </c>
      <c r="AP19" s="224">
        <v>375515</v>
      </c>
      <c r="AQ19" s="227">
        <v>-938</v>
      </c>
      <c r="AR19" s="224">
        <v>374577</v>
      </c>
      <c r="AS19" s="225">
        <v>0</v>
      </c>
      <c r="AT19" s="224">
        <v>374577</v>
      </c>
      <c r="AU19" s="225">
        <v>343046</v>
      </c>
      <c r="AV19" s="225">
        <v>31531</v>
      </c>
      <c r="AW19" s="224">
        <v>31531</v>
      </c>
      <c r="AX19" s="225">
        <v>691645</v>
      </c>
      <c r="AY19" s="225">
        <v>50220</v>
      </c>
      <c r="AZ19" s="227">
        <v>743</v>
      </c>
      <c r="BA19" s="225">
        <v>730</v>
      </c>
      <c r="BB19" s="225">
        <v>13</v>
      </c>
      <c r="BC19" s="225">
        <v>938</v>
      </c>
      <c r="BD19" s="225">
        <v>938</v>
      </c>
      <c r="BE19" s="227">
        <v>0</v>
      </c>
    </row>
    <row r="20" spans="1:57" ht="15.75" customHeight="1" x14ac:dyDescent="0.2">
      <c r="A20" s="211" t="s">
        <v>485</v>
      </c>
      <c r="B20" s="311">
        <v>20</v>
      </c>
      <c r="C20" s="214" t="s">
        <v>388</v>
      </c>
      <c r="D20" s="215">
        <v>621</v>
      </c>
      <c r="E20" s="216"/>
      <c r="F20" s="217">
        <v>2376099.242024411</v>
      </c>
      <c r="G20" s="218">
        <v>618</v>
      </c>
      <c r="H20" s="216"/>
      <c r="I20" s="217">
        <v>322742.9159820333</v>
      </c>
      <c r="J20" s="1197">
        <v>204</v>
      </c>
      <c r="K20" s="216"/>
      <c r="L20" s="217">
        <v>29091.373634599924</v>
      </c>
      <c r="M20" s="218">
        <v>62</v>
      </c>
      <c r="N20" s="216"/>
      <c r="O20" s="217">
        <v>219682.42257990915</v>
      </c>
      <c r="P20" s="218">
        <v>0</v>
      </c>
      <c r="Q20" s="216"/>
      <c r="R20" s="217">
        <v>0</v>
      </c>
      <c r="S20" s="219">
        <v>2947616</v>
      </c>
      <c r="T20" s="216">
        <v>220235</v>
      </c>
      <c r="U20" s="216">
        <v>-103847</v>
      </c>
      <c r="V20" s="220">
        <v>116388</v>
      </c>
      <c r="W20" s="219">
        <v>3064004</v>
      </c>
      <c r="X20" s="217">
        <v>-7660</v>
      </c>
      <c r="Y20" s="219">
        <v>3056344</v>
      </c>
      <c r="Z20" s="216">
        <v>0</v>
      </c>
      <c r="AA20" s="221">
        <v>133921</v>
      </c>
      <c r="AB20" s="219">
        <v>3190265</v>
      </c>
      <c r="AC20" s="216">
        <v>2912757</v>
      </c>
      <c r="AD20" s="216">
        <v>277508</v>
      </c>
      <c r="AE20" s="219">
        <v>277508</v>
      </c>
      <c r="AF20" s="221">
        <v>0</v>
      </c>
      <c r="AG20" s="222">
        <v>3190265</v>
      </c>
      <c r="AH20" s="221"/>
      <c r="AI20" s="223"/>
      <c r="AJ20" s="224">
        <v>3732774</v>
      </c>
      <c r="AK20" s="215">
        <v>57</v>
      </c>
      <c r="AL20" s="223">
        <v>330085</v>
      </c>
      <c r="AM20" s="215">
        <v>-47</v>
      </c>
      <c r="AN20" s="225">
        <v>-147457</v>
      </c>
      <c r="AO20" s="226">
        <v>182628</v>
      </c>
      <c r="AP20" s="224">
        <v>3915402</v>
      </c>
      <c r="AQ20" s="227">
        <v>-9790</v>
      </c>
      <c r="AR20" s="224">
        <v>3905612</v>
      </c>
      <c r="AS20" s="225">
        <v>0</v>
      </c>
      <c r="AT20" s="224">
        <v>3905612</v>
      </c>
      <c r="AU20" s="225">
        <v>3516088</v>
      </c>
      <c r="AV20" s="225">
        <v>389524</v>
      </c>
      <c r="AW20" s="224">
        <v>389524</v>
      </c>
      <c r="AX20" s="225">
        <v>7095877</v>
      </c>
      <c r="AY20" s="225">
        <v>667032</v>
      </c>
      <c r="AZ20" s="227">
        <v>7660</v>
      </c>
      <c r="BA20" s="225">
        <v>7664</v>
      </c>
      <c r="BB20" s="225">
        <v>-4</v>
      </c>
      <c r="BC20" s="225">
        <v>9790</v>
      </c>
      <c r="BD20" s="225">
        <v>9790</v>
      </c>
      <c r="BE20" s="227">
        <v>0</v>
      </c>
    </row>
    <row r="21" spans="1:57" ht="15.75" customHeight="1" x14ac:dyDescent="0.2">
      <c r="A21" s="212" t="s">
        <v>528</v>
      </c>
      <c r="B21" s="797">
        <v>22</v>
      </c>
      <c r="C21" s="228" t="s">
        <v>529</v>
      </c>
      <c r="D21" s="229">
        <v>569</v>
      </c>
      <c r="E21" s="230"/>
      <c r="F21" s="231">
        <v>2447412.345152786</v>
      </c>
      <c r="G21" s="232">
        <v>550</v>
      </c>
      <c r="H21" s="230"/>
      <c r="I21" s="231">
        <v>318029.91398788104</v>
      </c>
      <c r="J21" s="1198">
        <v>117</v>
      </c>
      <c r="K21" s="230"/>
      <c r="L21" s="231">
        <v>18766.466598364801</v>
      </c>
      <c r="M21" s="232">
        <v>106</v>
      </c>
      <c r="N21" s="230"/>
      <c r="O21" s="231">
        <v>414820.95455601567</v>
      </c>
      <c r="P21" s="232">
        <v>7</v>
      </c>
      <c r="Q21" s="230"/>
      <c r="R21" s="231">
        <v>11692.300375281015</v>
      </c>
      <c r="S21" s="233">
        <v>3210722</v>
      </c>
      <c r="T21" s="230">
        <v>347687</v>
      </c>
      <c r="U21" s="230">
        <v>50964</v>
      </c>
      <c r="V21" s="234">
        <v>398651</v>
      </c>
      <c r="W21" s="233">
        <v>3609373</v>
      </c>
      <c r="X21" s="231">
        <v>-9024</v>
      </c>
      <c r="Y21" s="233">
        <v>3600349</v>
      </c>
      <c r="Z21" s="230">
        <v>0</v>
      </c>
      <c r="AA21" s="235">
        <v>294897</v>
      </c>
      <c r="AB21" s="233">
        <v>3895246</v>
      </c>
      <c r="AC21" s="236">
        <v>3453821</v>
      </c>
      <c r="AD21" s="230">
        <v>441425</v>
      </c>
      <c r="AE21" s="237">
        <v>441425</v>
      </c>
      <c r="AF21" s="235">
        <v>10000</v>
      </c>
      <c r="AG21" s="237">
        <v>3905246</v>
      </c>
      <c r="AH21" s="235"/>
      <c r="AI21" s="238"/>
      <c r="AJ21" s="239">
        <v>4187549</v>
      </c>
      <c r="AK21" s="229">
        <v>62</v>
      </c>
      <c r="AL21" s="238">
        <v>570702</v>
      </c>
      <c r="AM21" s="229">
        <v>14</v>
      </c>
      <c r="AN21" s="240">
        <v>50223</v>
      </c>
      <c r="AO21" s="241">
        <v>620925</v>
      </c>
      <c r="AP21" s="239">
        <v>4808474</v>
      </c>
      <c r="AQ21" s="242">
        <v>-12021</v>
      </c>
      <c r="AR21" s="239">
        <v>4796453</v>
      </c>
      <c r="AS21" s="240">
        <v>0</v>
      </c>
      <c r="AT21" s="239">
        <v>4796453</v>
      </c>
      <c r="AU21" s="240">
        <v>4318272</v>
      </c>
      <c r="AV21" s="240">
        <v>478181</v>
      </c>
      <c r="AW21" s="239">
        <v>478181</v>
      </c>
      <c r="AX21" s="240">
        <v>8691699</v>
      </c>
      <c r="AY21" s="240">
        <v>919606</v>
      </c>
      <c r="AZ21" s="242">
        <v>9024</v>
      </c>
      <c r="BA21" s="240">
        <v>8976</v>
      </c>
      <c r="BB21" s="240">
        <v>48</v>
      </c>
      <c r="BC21" s="240">
        <v>12021</v>
      </c>
      <c r="BD21" s="240">
        <v>12021</v>
      </c>
      <c r="BE21" s="242">
        <v>0</v>
      </c>
    </row>
    <row r="22" spans="1:57" ht="15.75" customHeight="1" x14ac:dyDescent="0.2">
      <c r="A22" s="210" t="s">
        <v>486</v>
      </c>
      <c r="B22" s="793">
        <v>15</v>
      </c>
      <c r="C22" s="197" t="s">
        <v>309</v>
      </c>
      <c r="D22" s="198">
        <v>526</v>
      </c>
      <c r="E22" s="199"/>
      <c r="F22" s="200">
        <v>1870815.537391078</v>
      </c>
      <c r="G22" s="201">
        <v>336</v>
      </c>
      <c r="H22" s="199"/>
      <c r="I22" s="200">
        <v>133107.73453225807</v>
      </c>
      <c r="J22" s="1196">
        <v>175</v>
      </c>
      <c r="K22" s="199"/>
      <c r="L22" s="200">
        <v>20708.835801185669</v>
      </c>
      <c r="M22" s="201">
        <v>52</v>
      </c>
      <c r="N22" s="199"/>
      <c r="O22" s="200">
        <v>138125.09715845733</v>
      </c>
      <c r="P22" s="201">
        <v>1</v>
      </c>
      <c r="Q22" s="199"/>
      <c r="R22" s="200">
        <v>1130.0763875854041</v>
      </c>
      <c r="S22" s="202">
        <v>2163886</v>
      </c>
      <c r="T22" s="199">
        <v>-94855</v>
      </c>
      <c r="U22" s="199">
        <v>8766</v>
      </c>
      <c r="V22" s="203">
        <v>-86089</v>
      </c>
      <c r="W22" s="202">
        <v>2077797</v>
      </c>
      <c r="X22" s="200">
        <v>-5197</v>
      </c>
      <c r="Y22" s="202">
        <v>2072600</v>
      </c>
      <c r="Z22" s="199">
        <v>0</v>
      </c>
      <c r="AA22" s="213">
        <v>72629</v>
      </c>
      <c r="AB22" s="202">
        <v>2145229</v>
      </c>
      <c r="AC22" s="199">
        <v>1979216</v>
      </c>
      <c r="AD22" s="199">
        <v>166013</v>
      </c>
      <c r="AE22" s="202">
        <v>166013</v>
      </c>
      <c r="AF22" s="213">
        <v>482</v>
      </c>
      <c r="AG22" s="204">
        <v>2145711</v>
      </c>
      <c r="AH22" s="213"/>
      <c r="AI22" s="205"/>
      <c r="AJ22" s="206">
        <v>5145794</v>
      </c>
      <c r="AK22" s="198">
        <v>-33</v>
      </c>
      <c r="AL22" s="205">
        <v>-391768</v>
      </c>
      <c r="AM22" s="198">
        <v>9</v>
      </c>
      <c r="AN22" s="207">
        <v>75184</v>
      </c>
      <c r="AO22" s="208">
        <v>-316584</v>
      </c>
      <c r="AP22" s="206">
        <v>4829210</v>
      </c>
      <c r="AQ22" s="209">
        <v>-12071</v>
      </c>
      <c r="AR22" s="206">
        <v>4817139</v>
      </c>
      <c r="AS22" s="207">
        <v>0</v>
      </c>
      <c r="AT22" s="206">
        <v>4817139</v>
      </c>
      <c r="AU22" s="207">
        <v>4377823</v>
      </c>
      <c r="AV22" s="207">
        <v>439316</v>
      </c>
      <c r="AW22" s="206">
        <v>439316</v>
      </c>
      <c r="AX22" s="207">
        <v>6962368</v>
      </c>
      <c r="AY22" s="207">
        <v>605329</v>
      </c>
      <c r="AZ22" s="209">
        <v>5197</v>
      </c>
      <c r="BA22" s="207">
        <v>5185</v>
      </c>
      <c r="BB22" s="207">
        <v>12</v>
      </c>
      <c r="BC22" s="207">
        <v>12071</v>
      </c>
      <c r="BD22" s="207">
        <v>12072</v>
      </c>
      <c r="BE22" s="209">
        <v>-1</v>
      </c>
    </row>
    <row r="23" spans="1:57" ht="15.75" customHeight="1" x14ac:dyDescent="0.2">
      <c r="A23" s="211" t="s">
        <v>487</v>
      </c>
      <c r="B23" s="311">
        <v>12</v>
      </c>
      <c r="C23" s="214" t="s">
        <v>264</v>
      </c>
      <c r="D23" s="215">
        <v>454</v>
      </c>
      <c r="E23" s="216"/>
      <c r="F23" s="217">
        <v>2372367.202347653</v>
      </c>
      <c r="G23" s="218">
        <v>286</v>
      </c>
      <c r="H23" s="216"/>
      <c r="I23" s="217">
        <v>195065.68494054113</v>
      </c>
      <c r="J23" s="1197">
        <v>351.5</v>
      </c>
      <c r="K23" s="216"/>
      <c r="L23" s="217">
        <v>66556.329160587105</v>
      </c>
      <c r="M23" s="218">
        <v>55</v>
      </c>
      <c r="N23" s="216"/>
      <c r="O23" s="217">
        <v>253589.35681145662</v>
      </c>
      <c r="P23" s="218">
        <v>8</v>
      </c>
      <c r="Q23" s="216"/>
      <c r="R23" s="217">
        <v>14568.368517584895</v>
      </c>
      <c r="S23" s="219">
        <v>2902147</v>
      </c>
      <c r="T23" s="216">
        <v>19527</v>
      </c>
      <c r="U23" s="216">
        <v>7762</v>
      </c>
      <c r="V23" s="220">
        <v>27289</v>
      </c>
      <c r="W23" s="219">
        <v>2929436</v>
      </c>
      <c r="X23" s="217">
        <v>-7324</v>
      </c>
      <c r="Y23" s="219">
        <v>2922112</v>
      </c>
      <c r="Z23" s="216">
        <v>0</v>
      </c>
      <c r="AA23" s="221">
        <v>110066</v>
      </c>
      <c r="AB23" s="219">
        <v>3032178</v>
      </c>
      <c r="AC23" s="216">
        <v>2785096</v>
      </c>
      <c r="AD23" s="216">
        <v>247082</v>
      </c>
      <c r="AE23" s="219">
        <v>247082</v>
      </c>
      <c r="AF23" s="221">
        <v>13978</v>
      </c>
      <c r="AG23" s="222">
        <v>3046156</v>
      </c>
      <c r="AH23" s="221"/>
      <c r="AI23" s="223"/>
      <c r="AJ23" s="224">
        <v>1974118</v>
      </c>
      <c r="AK23" s="215">
        <v>2</v>
      </c>
      <c r="AL23" s="223">
        <v>-52210</v>
      </c>
      <c r="AM23" s="215">
        <v>7</v>
      </c>
      <c r="AN23" s="225">
        <v>16137</v>
      </c>
      <c r="AO23" s="226">
        <v>-36073</v>
      </c>
      <c r="AP23" s="224">
        <v>1938045</v>
      </c>
      <c r="AQ23" s="227">
        <v>-4845</v>
      </c>
      <c r="AR23" s="224">
        <v>1933200</v>
      </c>
      <c r="AS23" s="225">
        <v>0</v>
      </c>
      <c r="AT23" s="224">
        <v>1933200</v>
      </c>
      <c r="AU23" s="225">
        <v>1726359</v>
      </c>
      <c r="AV23" s="225">
        <v>206841</v>
      </c>
      <c r="AW23" s="224">
        <v>206841</v>
      </c>
      <c r="AX23" s="225">
        <v>4965378</v>
      </c>
      <c r="AY23" s="225">
        <v>453923</v>
      </c>
      <c r="AZ23" s="227">
        <v>7324</v>
      </c>
      <c r="BA23" s="227">
        <v>7324</v>
      </c>
      <c r="BB23" s="227">
        <v>0</v>
      </c>
      <c r="BC23" s="227">
        <v>4845</v>
      </c>
      <c r="BD23" s="227">
        <v>4845</v>
      </c>
      <c r="BE23" s="227">
        <v>0</v>
      </c>
    </row>
    <row r="24" spans="1:57" ht="15.75" customHeight="1" x14ac:dyDescent="0.2">
      <c r="A24" s="211" t="s">
        <v>488</v>
      </c>
      <c r="B24" s="311">
        <v>16</v>
      </c>
      <c r="C24" s="214" t="s">
        <v>274</v>
      </c>
      <c r="D24" s="215">
        <v>504</v>
      </c>
      <c r="E24" s="216"/>
      <c r="F24" s="217">
        <v>1661032.383355102</v>
      </c>
      <c r="G24" s="218">
        <v>458</v>
      </c>
      <c r="H24" s="216"/>
      <c r="I24" s="217">
        <v>214536.34529893569</v>
      </c>
      <c r="J24" s="1197">
        <v>885.5</v>
      </c>
      <c r="K24" s="216"/>
      <c r="L24" s="217">
        <v>113311.86974553025</v>
      </c>
      <c r="M24" s="218">
        <v>57</v>
      </c>
      <c r="N24" s="216"/>
      <c r="O24" s="217">
        <v>182045.03297994242</v>
      </c>
      <c r="P24" s="218">
        <v>0</v>
      </c>
      <c r="Q24" s="216"/>
      <c r="R24" s="217">
        <v>0</v>
      </c>
      <c r="S24" s="219">
        <v>2170926</v>
      </c>
      <c r="T24" s="216">
        <v>-1041</v>
      </c>
      <c r="U24" s="216">
        <v>-31063</v>
      </c>
      <c r="V24" s="220">
        <v>-32104</v>
      </c>
      <c r="W24" s="219">
        <v>2138822</v>
      </c>
      <c r="X24" s="217">
        <v>-5347</v>
      </c>
      <c r="Y24" s="219">
        <v>2133475</v>
      </c>
      <c r="Z24" s="216">
        <v>-5030</v>
      </c>
      <c r="AA24" s="221">
        <v>112867</v>
      </c>
      <c r="AB24" s="219">
        <v>2241312</v>
      </c>
      <c r="AC24" s="216">
        <v>2079975</v>
      </c>
      <c r="AD24" s="216">
        <v>161337</v>
      </c>
      <c r="AE24" s="219">
        <v>161337</v>
      </c>
      <c r="AF24" s="221">
        <v>42175</v>
      </c>
      <c r="AG24" s="222">
        <v>2283487</v>
      </c>
      <c r="AH24" s="221"/>
      <c r="AI24" s="223"/>
      <c r="AJ24" s="224">
        <v>4231515</v>
      </c>
      <c r="AK24" s="215">
        <v>13</v>
      </c>
      <c r="AL24" s="223">
        <v>109252</v>
      </c>
      <c r="AM24" s="215">
        <v>-18</v>
      </c>
      <c r="AN24" s="225">
        <v>-75636</v>
      </c>
      <c r="AO24" s="226">
        <v>33616</v>
      </c>
      <c r="AP24" s="224">
        <v>4265131</v>
      </c>
      <c r="AQ24" s="227">
        <v>-10663</v>
      </c>
      <c r="AR24" s="224">
        <v>4254468</v>
      </c>
      <c r="AS24" s="225">
        <v>-10883</v>
      </c>
      <c r="AT24" s="224">
        <v>4243585</v>
      </c>
      <c r="AU24" s="225">
        <v>3844766</v>
      </c>
      <c r="AV24" s="225">
        <v>398819</v>
      </c>
      <c r="AW24" s="224">
        <v>398819</v>
      </c>
      <c r="AX24" s="225">
        <v>6484897</v>
      </c>
      <c r="AY24" s="225">
        <v>560156</v>
      </c>
      <c r="AZ24" s="227">
        <v>5347</v>
      </c>
      <c r="BA24" s="227">
        <v>5343</v>
      </c>
      <c r="BB24" s="227">
        <v>4</v>
      </c>
      <c r="BC24" s="227">
        <v>10663</v>
      </c>
      <c r="BD24" s="227">
        <v>10663</v>
      </c>
      <c r="BE24" s="227">
        <v>0</v>
      </c>
    </row>
    <row r="25" spans="1:57" ht="15.75" customHeight="1" x14ac:dyDescent="0.2">
      <c r="A25" s="211" t="s">
        <v>489</v>
      </c>
      <c r="B25" s="311">
        <v>17</v>
      </c>
      <c r="C25" s="214" t="s">
        <v>275</v>
      </c>
      <c r="D25" s="215">
        <v>180</v>
      </c>
      <c r="E25" s="216"/>
      <c r="F25" s="217">
        <v>933202.46614034264</v>
      </c>
      <c r="G25" s="218">
        <v>152</v>
      </c>
      <c r="H25" s="216"/>
      <c r="I25" s="217">
        <v>102546.55672320808</v>
      </c>
      <c r="J25" s="1197">
        <v>114.5</v>
      </c>
      <c r="K25" s="216"/>
      <c r="L25" s="217">
        <v>21028.036464708817</v>
      </c>
      <c r="M25" s="218">
        <v>20</v>
      </c>
      <c r="N25" s="216"/>
      <c r="O25" s="217">
        <v>92481.282119025636</v>
      </c>
      <c r="P25" s="218">
        <v>0</v>
      </c>
      <c r="Q25" s="216"/>
      <c r="R25" s="217">
        <v>0</v>
      </c>
      <c r="S25" s="219">
        <v>1149258</v>
      </c>
      <c r="T25" s="216">
        <v>-633</v>
      </c>
      <c r="U25" s="216">
        <v>6988</v>
      </c>
      <c r="V25" s="220">
        <v>6355</v>
      </c>
      <c r="W25" s="219">
        <v>1155613</v>
      </c>
      <c r="X25" s="217">
        <v>-2889</v>
      </c>
      <c r="Y25" s="219">
        <v>1152724</v>
      </c>
      <c r="Z25" s="216">
        <v>0</v>
      </c>
      <c r="AA25" s="221">
        <v>21693</v>
      </c>
      <c r="AB25" s="219">
        <v>1174417</v>
      </c>
      <c r="AC25" s="216">
        <v>1079344</v>
      </c>
      <c r="AD25" s="216">
        <v>95073</v>
      </c>
      <c r="AE25" s="219">
        <v>95073</v>
      </c>
      <c r="AF25" s="221">
        <v>10000</v>
      </c>
      <c r="AG25" s="222">
        <v>1184417</v>
      </c>
      <c r="AH25" s="221"/>
      <c r="AI25" s="223"/>
      <c r="AJ25" s="224">
        <v>876131</v>
      </c>
      <c r="AK25" s="215">
        <v>0</v>
      </c>
      <c r="AL25" s="223">
        <v>2523</v>
      </c>
      <c r="AM25" s="215">
        <v>1</v>
      </c>
      <c r="AN25" s="225">
        <v>2068</v>
      </c>
      <c r="AO25" s="226">
        <v>4591</v>
      </c>
      <c r="AP25" s="224">
        <v>880722</v>
      </c>
      <c r="AQ25" s="227">
        <v>-2202</v>
      </c>
      <c r="AR25" s="224">
        <v>878520</v>
      </c>
      <c r="AS25" s="225">
        <v>0</v>
      </c>
      <c r="AT25" s="224">
        <v>878520</v>
      </c>
      <c r="AU25" s="225">
        <v>792202</v>
      </c>
      <c r="AV25" s="225">
        <v>86318</v>
      </c>
      <c r="AW25" s="224">
        <v>86318</v>
      </c>
      <c r="AX25" s="225">
        <v>2052937</v>
      </c>
      <c r="AY25" s="225">
        <v>181391</v>
      </c>
      <c r="AZ25" s="227">
        <v>2889</v>
      </c>
      <c r="BA25" s="227">
        <v>2889</v>
      </c>
      <c r="BB25" s="227">
        <v>0</v>
      </c>
      <c r="BC25" s="227">
        <v>2202</v>
      </c>
      <c r="BD25" s="227">
        <v>2202</v>
      </c>
      <c r="BE25" s="227">
        <v>0</v>
      </c>
    </row>
    <row r="26" spans="1:57" ht="15.75" customHeight="1" x14ac:dyDescent="0.2">
      <c r="A26" s="212" t="s">
        <v>490</v>
      </c>
      <c r="B26" s="797">
        <v>18</v>
      </c>
      <c r="C26" s="228" t="s">
        <v>276</v>
      </c>
      <c r="D26" s="229">
        <v>1400</v>
      </c>
      <c r="E26" s="230"/>
      <c r="F26" s="231">
        <v>5497314.7412814917</v>
      </c>
      <c r="G26" s="232">
        <v>686</v>
      </c>
      <c r="H26" s="230"/>
      <c r="I26" s="231">
        <v>371569.5005142343</v>
      </c>
      <c r="J26" s="1198">
        <v>424</v>
      </c>
      <c r="K26" s="230"/>
      <c r="L26" s="231">
        <v>61921.956858140788</v>
      </c>
      <c r="M26" s="232">
        <v>87</v>
      </c>
      <c r="N26" s="230"/>
      <c r="O26" s="231">
        <v>319681.05219640699</v>
      </c>
      <c r="P26" s="232">
        <v>53</v>
      </c>
      <c r="Q26" s="230"/>
      <c r="R26" s="231">
        <v>76186.517853323676</v>
      </c>
      <c r="S26" s="233">
        <v>6326675</v>
      </c>
      <c r="T26" s="230">
        <v>1172868</v>
      </c>
      <c r="U26" s="230">
        <v>-5425</v>
      </c>
      <c r="V26" s="234">
        <v>1167443</v>
      </c>
      <c r="W26" s="233">
        <v>7494118</v>
      </c>
      <c r="X26" s="231">
        <v>-18735</v>
      </c>
      <c r="Y26" s="233">
        <v>7475383</v>
      </c>
      <c r="Z26" s="230">
        <v>0</v>
      </c>
      <c r="AA26" s="235">
        <v>281842.76</v>
      </c>
      <c r="AB26" s="233">
        <v>7757225.7599999998</v>
      </c>
      <c r="AC26" s="236">
        <v>6922836</v>
      </c>
      <c r="AD26" s="230">
        <v>834389.76</v>
      </c>
      <c r="AE26" s="237">
        <v>834390</v>
      </c>
      <c r="AF26" s="235">
        <v>31812</v>
      </c>
      <c r="AG26" s="237">
        <v>7789037.7599999998</v>
      </c>
      <c r="AH26" s="235"/>
      <c r="AI26" s="238"/>
      <c r="AJ26" s="239">
        <v>8193829</v>
      </c>
      <c r="AK26" s="229">
        <v>256</v>
      </c>
      <c r="AL26" s="238">
        <v>1428237</v>
      </c>
      <c r="AM26" s="229">
        <v>-5</v>
      </c>
      <c r="AN26" s="240">
        <v>10651</v>
      </c>
      <c r="AO26" s="241">
        <v>1438888</v>
      </c>
      <c r="AP26" s="239">
        <v>9632717</v>
      </c>
      <c r="AQ26" s="242">
        <v>-24082</v>
      </c>
      <c r="AR26" s="239">
        <v>9608635</v>
      </c>
      <c r="AS26" s="240">
        <v>0</v>
      </c>
      <c r="AT26" s="239">
        <v>9608635</v>
      </c>
      <c r="AU26" s="240">
        <v>8493825</v>
      </c>
      <c r="AV26" s="240">
        <v>1114810</v>
      </c>
      <c r="AW26" s="239">
        <v>1114810</v>
      </c>
      <c r="AX26" s="240">
        <v>17365860.759999998</v>
      </c>
      <c r="AY26" s="240">
        <v>1949200</v>
      </c>
      <c r="AZ26" s="242">
        <v>18735</v>
      </c>
      <c r="BA26" s="242">
        <v>18727</v>
      </c>
      <c r="BB26" s="242">
        <v>8</v>
      </c>
      <c r="BC26" s="242">
        <v>24082</v>
      </c>
      <c r="BD26" s="242">
        <v>24082</v>
      </c>
      <c r="BE26" s="242">
        <v>0</v>
      </c>
    </row>
    <row r="27" spans="1:57" ht="15.75" customHeight="1" x14ac:dyDescent="0.2">
      <c r="A27" s="210" t="s">
        <v>491</v>
      </c>
      <c r="B27" s="793">
        <v>9</v>
      </c>
      <c r="C27" s="197" t="s">
        <v>263</v>
      </c>
      <c r="D27" s="198">
        <v>429</v>
      </c>
      <c r="E27" s="199"/>
      <c r="F27" s="200">
        <v>1632576.4294918634</v>
      </c>
      <c r="G27" s="201">
        <v>292</v>
      </c>
      <c r="H27" s="199"/>
      <c r="I27" s="200">
        <v>139300.32968180874</v>
      </c>
      <c r="J27" s="1196">
        <v>0</v>
      </c>
      <c r="K27" s="199"/>
      <c r="L27" s="200">
        <v>0</v>
      </c>
      <c r="M27" s="201">
        <v>249</v>
      </c>
      <c r="N27" s="199"/>
      <c r="O27" s="200">
        <v>822340.23879878945</v>
      </c>
      <c r="P27" s="201">
        <v>0</v>
      </c>
      <c r="Q27" s="199"/>
      <c r="R27" s="200">
        <v>0</v>
      </c>
      <c r="S27" s="202">
        <v>2594218</v>
      </c>
      <c r="T27" s="199">
        <v>23417</v>
      </c>
      <c r="U27" s="199">
        <v>81829</v>
      </c>
      <c r="V27" s="203">
        <v>105246</v>
      </c>
      <c r="W27" s="202">
        <v>2699464</v>
      </c>
      <c r="X27" s="200">
        <v>-6750</v>
      </c>
      <c r="Y27" s="202">
        <v>2692714</v>
      </c>
      <c r="Z27" s="199">
        <v>0</v>
      </c>
      <c r="AA27" s="213">
        <v>146799</v>
      </c>
      <c r="AB27" s="202">
        <v>2839513</v>
      </c>
      <c r="AC27" s="199">
        <v>2579896</v>
      </c>
      <c r="AD27" s="199">
        <v>259617</v>
      </c>
      <c r="AE27" s="202">
        <v>259617</v>
      </c>
      <c r="AF27" s="213">
        <v>4097</v>
      </c>
      <c r="AG27" s="204">
        <v>2843610</v>
      </c>
      <c r="AH27" s="213"/>
      <c r="AI27" s="205"/>
      <c r="AJ27" s="206">
        <v>3399177</v>
      </c>
      <c r="AK27" s="198">
        <v>10</v>
      </c>
      <c r="AL27" s="205">
        <v>24565</v>
      </c>
      <c r="AM27" s="198">
        <v>6</v>
      </c>
      <c r="AN27" s="207">
        <v>27823</v>
      </c>
      <c r="AO27" s="208">
        <v>52388</v>
      </c>
      <c r="AP27" s="206">
        <v>3451565</v>
      </c>
      <c r="AQ27" s="209">
        <v>-8629</v>
      </c>
      <c r="AR27" s="206">
        <v>3442936</v>
      </c>
      <c r="AS27" s="207">
        <v>0</v>
      </c>
      <c r="AT27" s="206">
        <v>3442936</v>
      </c>
      <c r="AU27" s="207">
        <v>3117360</v>
      </c>
      <c r="AV27" s="207">
        <v>325576</v>
      </c>
      <c r="AW27" s="206">
        <v>325576</v>
      </c>
      <c r="AX27" s="207">
        <v>6282449</v>
      </c>
      <c r="AY27" s="207">
        <v>585193</v>
      </c>
      <c r="AZ27" s="209">
        <v>6750</v>
      </c>
      <c r="BA27" s="209">
        <v>6723</v>
      </c>
      <c r="BB27" s="209">
        <v>27</v>
      </c>
      <c r="BC27" s="209">
        <v>8629</v>
      </c>
      <c r="BD27" s="209">
        <v>8629</v>
      </c>
      <c r="BE27" s="209">
        <v>0</v>
      </c>
    </row>
    <row r="28" spans="1:57" ht="15.75" customHeight="1" x14ac:dyDescent="0.2">
      <c r="A28" s="211" t="s">
        <v>492</v>
      </c>
      <c r="B28" s="311">
        <v>19</v>
      </c>
      <c r="C28" s="214" t="s">
        <v>277</v>
      </c>
      <c r="D28" s="215">
        <v>1000</v>
      </c>
      <c r="E28" s="216"/>
      <c r="F28" s="217">
        <v>3909795.1056257891</v>
      </c>
      <c r="G28" s="218">
        <v>821</v>
      </c>
      <c r="H28" s="216"/>
      <c r="I28" s="217">
        <v>438619.91079120745</v>
      </c>
      <c r="J28" s="1197">
        <v>43</v>
      </c>
      <c r="K28" s="216"/>
      <c r="L28" s="217">
        <v>6443.704436214879</v>
      </c>
      <c r="M28" s="218">
        <v>74</v>
      </c>
      <c r="N28" s="216"/>
      <c r="O28" s="217">
        <v>272467.7456608137</v>
      </c>
      <c r="P28" s="218">
        <v>29</v>
      </c>
      <c r="Q28" s="216"/>
      <c r="R28" s="217">
        <v>43427.858637782207</v>
      </c>
      <c r="S28" s="219">
        <v>4670753</v>
      </c>
      <c r="T28" s="216">
        <v>562142</v>
      </c>
      <c r="U28" s="216">
        <v>5757</v>
      </c>
      <c r="V28" s="220">
        <v>567899</v>
      </c>
      <c r="W28" s="219">
        <v>5238652</v>
      </c>
      <c r="X28" s="217">
        <v>-13097</v>
      </c>
      <c r="Y28" s="219">
        <v>5225555</v>
      </c>
      <c r="Z28" s="216">
        <v>3548</v>
      </c>
      <c r="AA28" s="221">
        <v>224583</v>
      </c>
      <c r="AB28" s="219">
        <v>5453686</v>
      </c>
      <c r="AC28" s="216">
        <v>4908683</v>
      </c>
      <c r="AD28" s="216">
        <v>545003</v>
      </c>
      <c r="AE28" s="219">
        <v>545003</v>
      </c>
      <c r="AF28" s="221">
        <v>10000</v>
      </c>
      <c r="AG28" s="222">
        <v>5463686</v>
      </c>
      <c r="AH28" s="221"/>
      <c r="AI28" s="223"/>
      <c r="AJ28" s="224">
        <v>5756263</v>
      </c>
      <c r="AK28" s="215">
        <v>118</v>
      </c>
      <c r="AL28" s="223">
        <v>633296</v>
      </c>
      <c r="AM28" s="215">
        <v>2</v>
      </c>
      <c r="AN28" s="225">
        <v>10392</v>
      </c>
      <c r="AO28" s="226">
        <v>643688</v>
      </c>
      <c r="AP28" s="224">
        <v>6399951</v>
      </c>
      <c r="AQ28" s="227">
        <v>-15999</v>
      </c>
      <c r="AR28" s="224">
        <v>6383952</v>
      </c>
      <c r="AS28" s="225">
        <v>5787</v>
      </c>
      <c r="AT28" s="224">
        <v>6389739</v>
      </c>
      <c r="AU28" s="225">
        <v>5699621</v>
      </c>
      <c r="AV28" s="225">
        <v>690118</v>
      </c>
      <c r="AW28" s="224">
        <v>690118</v>
      </c>
      <c r="AX28" s="225">
        <v>11843425</v>
      </c>
      <c r="AY28" s="225">
        <v>1235121</v>
      </c>
      <c r="AZ28" s="227">
        <v>13097</v>
      </c>
      <c r="BA28" s="227">
        <v>13098</v>
      </c>
      <c r="BB28" s="227">
        <v>-1</v>
      </c>
      <c r="BC28" s="227">
        <v>15999</v>
      </c>
      <c r="BD28" s="227">
        <v>15999</v>
      </c>
      <c r="BE28" s="227">
        <v>0</v>
      </c>
    </row>
    <row r="29" spans="1:57" ht="15.75" customHeight="1" x14ac:dyDescent="0.2">
      <c r="A29" s="211" t="s">
        <v>493</v>
      </c>
      <c r="B29" s="311">
        <v>13</v>
      </c>
      <c r="C29" s="214" t="s">
        <v>272</v>
      </c>
      <c r="D29" s="215">
        <v>380</v>
      </c>
      <c r="E29" s="216"/>
      <c r="F29" s="217">
        <v>1650589.1626288062</v>
      </c>
      <c r="G29" s="218">
        <v>333</v>
      </c>
      <c r="H29" s="216"/>
      <c r="I29" s="217">
        <v>183457.91661268187</v>
      </c>
      <c r="J29" s="1197">
        <v>41</v>
      </c>
      <c r="K29" s="216"/>
      <c r="L29" s="217">
        <v>6591.4724541100295</v>
      </c>
      <c r="M29" s="218">
        <v>30</v>
      </c>
      <c r="N29" s="216"/>
      <c r="O29" s="217">
        <v>114234.15215373735</v>
      </c>
      <c r="P29" s="218">
        <v>0</v>
      </c>
      <c r="Q29" s="216"/>
      <c r="R29" s="217">
        <v>0</v>
      </c>
      <c r="S29" s="219">
        <v>1954873</v>
      </c>
      <c r="T29" s="216">
        <v>111511</v>
      </c>
      <c r="U29" s="216">
        <v>12164</v>
      </c>
      <c r="V29" s="220">
        <v>123675</v>
      </c>
      <c r="W29" s="219">
        <v>2078548</v>
      </c>
      <c r="X29" s="217">
        <v>-5197</v>
      </c>
      <c r="Y29" s="219">
        <v>2073351</v>
      </c>
      <c r="Z29" s="216">
        <v>-3872</v>
      </c>
      <c r="AA29" s="221">
        <v>112442</v>
      </c>
      <c r="AB29" s="219">
        <v>2181921</v>
      </c>
      <c r="AC29" s="216">
        <v>1979879</v>
      </c>
      <c r="AD29" s="216">
        <v>202042</v>
      </c>
      <c r="AE29" s="219">
        <v>202042</v>
      </c>
      <c r="AF29" s="221">
        <v>3374</v>
      </c>
      <c r="AG29" s="222">
        <v>2185295</v>
      </c>
      <c r="AH29" s="221"/>
      <c r="AI29" s="223"/>
      <c r="AJ29" s="224">
        <v>2600278</v>
      </c>
      <c r="AK29" s="215">
        <v>0</v>
      </c>
      <c r="AL29" s="223">
        <v>-234726</v>
      </c>
      <c r="AM29" s="215">
        <v>2</v>
      </c>
      <c r="AN29" s="225">
        <v>22184</v>
      </c>
      <c r="AO29" s="226">
        <v>-212542</v>
      </c>
      <c r="AP29" s="224">
        <v>2387736</v>
      </c>
      <c r="AQ29" s="227">
        <v>-5968</v>
      </c>
      <c r="AR29" s="224">
        <v>2381768</v>
      </c>
      <c r="AS29" s="225">
        <v>-7559</v>
      </c>
      <c r="AT29" s="224">
        <v>2374209</v>
      </c>
      <c r="AU29" s="225">
        <v>2174103</v>
      </c>
      <c r="AV29" s="225">
        <v>200106</v>
      </c>
      <c r="AW29" s="224">
        <v>200106</v>
      </c>
      <c r="AX29" s="225">
        <v>4556130</v>
      </c>
      <c r="AY29" s="225">
        <v>402148</v>
      </c>
      <c r="AZ29" s="227">
        <v>5197</v>
      </c>
      <c r="BA29" s="227">
        <v>5189</v>
      </c>
      <c r="BB29" s="227">
        <v>8</v>
      </c>
      <c r="BC29" s="227">
        <v>5968</v>
      </c>
      <c r="BD29" s="227">
        <v>5968</v>
      </c>
      <c r="BE29" s="227">
        <v>0</v>
      </c>
    </row>
    <row r="30" spans="1:57" ht="15.75" customHeight="1" x14ac:dyDescent="0.2">
      <c r="A30" s="211" t="s">
        <v>494</v>
      </c>
      <c r="B30" s="311">
        <v>32</v>
      </c>
      <c r="C30" s="214" t="s">
        <v>445</v>
      </c>
      <c r="D30" s="215">
        <v>1918</v>
      </c>
      <c r="E30" s="216"/>
      <c r="F30" s="217">
        <v>7589659.7759309895</v>
      </c>
      <c r="G30" s="218">
        <v>1693</v>
      </c>
      <c r="H30" s="216"/>
      <c r="I30" s="217">
        <v>899540.17040698125</v>
      </c>
      <c r="J30" s="1197">
        <v>1509.5</v>
      </c>
      <c r="K30" s="216"/>
      <c r="L30" s="217">
        <v>218220.94201838181</v>
      </c>
      <c r="M30" s="218">
        <v>270</v>
      </c>
      <c r="N30" s="216"/>
      <c r="O30" s="217">
        <v>977138.97158015787</v>
      </c>
      <c r="P30" s="218">
        <v>44</v>
      </c>
      <c r="Q30" s="216"/>
      <c r="R30" s="217">
        <v>65294.82421904536</v>
      </c>
      <c r="S30" s="219">
        <v>9749854</v>
      </c>
      <c r="T30" s="216">
        <v>-38810</v>
      </c>
      <c r="U30" s="216">
        <v>-49093</v>
      </c>
      <c r="V30" s="220">
        <v>-87903</v>
      </c>
      <c r="W30" s="219">
        <v>9661951</v>
      </c>
      <c r="X30" s="217">
        <v>-24153</v>
      </c>
      <c r="Y30" s="219">
        <v>9637798</v>
      </c>
      <c r="Z30" s="216">
        <v>-29678</v>
      </c>
      <c r="AA30" s="221">
        <v>295592</v>
      </c>
      <c r="AB30" s="219">
        <v>9903712</v>
      </c>
      <c r="AC30" s="216">
        <v>9051427</v>
      </c>
      <c r="AD30" s="216">
        <v>852285</v>
      </c>
      <c r="AE30" s="219">
        <v>852285</v>
      </c>
      <c r="AF30" s="221">
        <v>99774</v>
      </c>
      <c r="AG30" s="222">
        <v>10003486</v>
      </c>
      <c r="AH30" s="221"/>
      <c r="AI30" s="223"/>
      <c r="AJ30" s="224">
        <v>10180159</v>
      </c>
      <c r="AK30" s="215">
        <v>-1</v>
      </c>
      <c r="AL30" s="223">
        <v>-5693</v>
      </c>
      <c r="AM30" s="215">
        <v>1</v>
      </c>
      <c r="AN30" s="225">
        <v>39252</v>
      </c>
      <c r="AO30" s="226">
        <v>33559</v>
      </c>
      <c r="AP30" s="224">
        <v>10213718</v>
      </c>
      <c r="AQ30" s="227">
        <v>-25532</v>
      </c>
      <c r="AR30" s="224">
        <v>10188186</v>
      </c>
      <c r="AS30" s="225">
        <v>-21778</v>
      </c>
      <c r="AT30" s="224">
        <v>10166408</v>
      </c>
      <c r="AU30" s="225">
        <v>9208884</v>
      </c>
      <c r="AV30" s="225">
        <v>957524</v>
      </c>
      <c r="AW30" s="224">
        <v>957524</v>
      </c>
      <c r="AX30" s="225">
        <v>20070120</v>
      </c>
      <c r="AY30" s="225">
        <v>1809809</v>
      </c>
      <c r="AZ30" s="227">
        <v>24153</v>
      </c>
      <c r="BA30" s="227">
        <v>24046</v>
      </c>
      <c r="BB30" s="227">
        <v>107</v>
      </c>
      <c r="BC30" s="227">
        <v>25532</v>
      </c>
      <c r="BD30" s="227">
        <v>25547</v>
      </c>
      <c r="BE30" s="227">
        <v>-15</v>
      </c>
    </row>
    <row r="31" spans="1:57" ht="15.75" customHeight="1" x14ac:dyDescent="0.2">
      <c r="A31" s="212" t="s">
        <v>495</v>
      </c>
      <c r="B31" s="797">
        <v>8</v>
      </c>
      <c r="C31" s="228" t="s">
        <v>266</v>
      </c>
      <c r="D31" s="229">
        <v>570</v>
      </c>
      <c r="E31" s="230"/>
      <c r="F31" s="231">
        <v>1875916.882454009</v>
      </c>
      <c r="G31" s="232">
        <v>542</v>
      </c>
      <c r="H31" s="230"/>
      <c r="I31" s="231">
        <v>253883.62260267063</v>
      </c>
      <c r="J31" s="1198">
        <v>103</v>
      </c>
      <c r="K31" s="230"/>
      <c r="L31" s="231">
        <v>13158.342734690576</v>
      </c>
      <c r="M31" s="232">
        <v>67</v>
      </c>
      <c r="N31" s="230"/>
      <c r="O31" s="231">
        <v>213982.75806414284</v>
      </c>
      <c r="P31" s="232">
        <v>0</v>
      </c>
      <c r="Q31" s="230"/>
      <c r="R31" s="231">
        <v>0</v>
      </c>
      <c r="S31" s="233">
        <v>2356941</v>
      </c>
      <c r="T31" s="230">
        <v>166296</v>
      </c>
      <c r="U31" s="230">
        <v>29594</v>
      </c>
      <c r="V31" s="234">
        <v>195890</v>
      </c>
      <c r="W31" s="233">
        <v>2552831</v>
      </c>
      <c r="X31" s="231">
        <v>-6382</v>
      </c>
      <c r="Y31" s="233">
        <v>2546449</v>
      </c>
      <c r="Z31" s="230">
        <v>0</v>
      </c>
      <c r="AA31" s="235">
        <v>141279</v>
      </c>
      <c r="AB31" s="233">
        <v>2687728</v>
      </c>
      <c r="AC31" s="236">
        <v>2515323</v>
      </c>
      <c r="AD31" s="230">
        <v>172405</v>
      </c>
      <c r="AE31" s="237">
        <v>172405</v>
      </c>
      <c r="AF31" s="235">
        <v>1687</v>
      </c>
      <c r="AG31" s="237">
        <v>2689415</v>
      </c>
      <c r="AH31" s="235"/>
      <c r="AI31" s="238"/>
      <c r="AJ31" s="239">
        <v>4790109</v>
      </c>
      <c r="AK31" s="229">
        <v>57</v>
      </c>
      <c r="AL31" s="238">
        <v>466795</v>
      </c>
      <c r="AM31" s="229">
        <v>10</v>
      </c>
      <c r="AN31" s="240">
        <v>43549</v>
      </c>
      <c r="AO31" s="241">
        <v>510344</v>
      </c>
      <c r="AP31" s="239">
        <v>5300453</v>
      </c>
      <c r="AQ31" s="242">
        <v>-13252</v>
      </c>
      <c r="AR31" s="239">
        <v>5287201</v>
      </c>
      <c r="AS31" s="240">
        <v>0</v>
      </c>
      <c r="AT31" s="239">
        <v>5287201</v>
      </c>
      <c r="AU31" s="240">
        <v>4875631</v>
      </c>
      <c r="AV31" s="240">
        <v>411570</v>
      </c>
      <c r="AW31" s="239">
        <v>411570</v>
      </c>
      <c r="AX31" s="240">
        <v>7974929</v>
      </c>
      <c r="AY31" s="240">
        <v>583975</v>
      </c>
      <c r="AZ31" s="242">
        <v>6382</v>
      </c>
      <c r="BA31" s="242">
        <v>6362</v>
      </c>
      <c r="BB31" s="242">
        <v>20</v>
      </c>
      <c r="BC31" s="242">
        <v>13252</v>
      </c>
      <c r="BD31" s="242">
        <v>13252</v>
      </c>
      <c r="BE31" s="242">
        <v>0</v>
      </c>
    </row>
    <row r="32" spans="1:57" ht="15.75" customHeight="1" x14ac:dyDescent="0.2">
      <c r="A32" s="210" t="s">
        <v>496</v>
      </c>
      <c r="B32" s="793">
        <v>7</v>
      </c>
      <c r="C32" s="197" t="s">
        <v>271</v>
      </c>
      <c r="D32" s="198">
        <v>248</v>
      </c>
      <c r="E32" s="199"/>
      <c r="F32" s="200">
        <v>1148822.3878272756</v>
      </c>
      <c r="G32" s="201">
        <v>247</v>
      </c>
      <c r="H32" s="199"/>
      <c r="I32" s="200">
        <v>163321.64494573255</v>
      </c>
      <c r="J32" s="1196">
        <v>213</v>
      </c>
      <c r="K32" s="199"/>
      <c r="L32" s="200">
        <v>38373.556350137005</v>
      </c>
      <c r="M32" s="201">
        <v>7</v>
      </c>
      <c r="N32" s="199"/>
      <c r="O32" s="200">
        <v>31558.286196727859</v>
      </c>
      <c r="P32" s="201">
        <v>0</v>
      </c>
      <c r="Q32" s="199"/>
      <c r="R32" s="200">
        <v>0</v>
      </c>
      <c r="S32" s="202">
        <v>1382076</v>
      </c>
      <c r="T32" s="199">
        <v>162913</v>
      </c>
      <c r="U32" s="199">
        <v>-16149</v>
      </c>
      <c r="V32" s="203">
        <v>146764</v>
      </c>
      <c r="W32" s="202">
        <v>1528840</v>
      </c>
      <c r="X32" s="200">
        <v>-3822</v>
      </c>
      <c r="Y32" s="202">
        <v>1525018</v>
      </c>
      <c r="Z32" s="199">
        <v>4545</v>
      </c>
      <c r="AA32" s="213">
        <v>85280</v>
      </c>
      <c r="AB32" s="202">
        <v>1614843</v>
      </c>
      <c r="AC32" s="199">
        <v>1455480</v>
      </c>
      <c r="AD32" s="199">
        <v>159363</v>
      </c>
      <c r="AE32" s="202">
        <v>159363</v>
      </c>
      <c r="AF32" s="213">
        <v>23377</v>
      </c>
      <c r="AG32" s="204">
        <v>1638220</v>
      </c>
      <c r="AH32" s="213"/>
      <c r="AI32" s="205"/>
      <c r="AJ32" s="206">
        <v>835016</v>
      </c>
      <c r="AK32" s="198">
        <v>32</v>
      </c>
      <c r="AL32" s="205">
        <v>111340</v>
      </c>
      <c r="AM32" s="198">
        <v>-5</v>
      </c>
      <c r="AN32" s="207">
        <v>-8418</v>
      </c>
      <c r="AO32" s="208">
        <v>102922</v>
      </c>
      <c r="AP32" s="206">
        <v>937938</v>
      </c>
      <c r="AQ32" s="209">
        <v>-2345</v>
      </c>
      <c r="AR32" s="206">
        <v>935593</v>
      </c>
      <c r="AS32" s="207">
        <v>0</v>
      </c>
      <c r="AT32" s="206">
        <v>935593</v>
      </c>
      <c r="AU32" s="207">
        <v>836931</v>
      </c>
      <c r="AV32" s="207">
        <v>98662</v>
      </c>
      <c r="AW32" s="206">
        <v>98662</v>
      </c>
      <c r="AX32" s="207">
        <v>2550436</v>
      </c>
      <c r="AY32" s="207">
        <v>258025</v>
      </c>
      <c r="AZ32" s="209">
        <v>3822</v>
      </c>
      <c r="BA32" s="209">
        <v>3822</v>
      </c>
      <c r="BB32" s="209">
        <v>0</v>
      </c>
      <c r="BC32" s="209">
        <v>2345</v>
      </c>
      <c r="BD32" s="209">
        <v>2345</v>
      </c>
      <c r="BE32" s="209">
        <v>0</v>
      </c>
    </row>
    <row r="33" spans="1:57" ht="15.75" customHeight="1" x14ac:dyDescent="0.2">
      <c r="A33" s="211" t="s">
        <v>409</v>
      </c>
      <c r="B33" s="311">
        <v>21</v>
      </c>
      <c r="C33" s="214" t="s">
        <v>506</v>
      </c>
      <c r="D33" s="215">
        <v>710</v>
      </c>
      <c r="E33" s="216"/>
      <c r="F33" s="217">
        <v>2571914.7308459738</v>
      </c>
      <c r="G33" s="218">
        <v>642</v>
      </c>
      <c r="H33" s="216"/>
      <c r="I33" s="217">
        <v>295705.59881630779</v>
      </c>
      <c r="J33" s="1197">
        <v>211</v>
      </c>
      <c r="K33" s="216"/>
      <c r="L33" s="217">
        <v>26652.698570684315</v>
      </c>
      <c r="M33" s="218">
        <v>88</v>
      </c>
      <c r="N33" s="216"/>
      <c r="O33" s="217">
        <v>274971.62616454123</v>
      </c>
      <c r="P33" s="218">
        <v>2</v>
      </c>
      <c r="Q33" s="216"/>
      <c r="R33" s="217">
        <v>3133.9959254700607</v>
      </c>
      <c r="S33" s="219">
        <v>3172377</v>
      </c>
      <c r="T33" s="216">
        <v>64074</v>
      </c>
      <c r="U33" s="216">
        <v>-11763</v>
      </c>
      <c r="V33" s="220">
        <v>52311</v>
      </c>
      <c r="W33" s="219">
        <v>3224688</v>
      </c>
      <c r="X33" s="217">
        <v>-8061</v>
      </c>
      <c r="Y33" s="219">
        <v>3216627</v>
      </c>
      <c r="Z33" s="216">
        <v>0</v>
      </c>
      <c r="AA33" s="221">
        <v>201569</v>
      </c>
      <c r="AB33" s="219">
        <v>3418196</v>
      </c>
      <c r="AC33" s="216">
        <v>3126647</v>
      </c>
      <c r="AD33" s="216">
        <v>291549</v>
      </c>
      <c r="AE33" s="219">
        <v>291549</v>
      </c>
      <c r="AF33" s="221">
        <v>0</v>
      </c>
      <c r="AG33" s="222">
        <v>3418196</v>
      </c>
      <c r="AH33" s="221"/>
      <c r="AI33" s="223"/>
      <c r="AJ33" s="224">
        <v>5778166</v>
      </c>
      <c r="AK33" s="215">
        <v>5</v>
      </c>
      <c r="AL33" s="223">
        <v>-64781</v>
      </c>
      <c r="AM33" s="215">
        <v>-4</v>
      </c>
      <c r="AN33" s="225">
        <v>-9737</v>
      </c>
      <c r="AO33" s="226">
        <v>-74518</v>
      </c>
      <c r="AP33" s="224">
        <v>5703648</v>
      </c>
      <c r="AQ33" s="227">
        <v>-14260</v>
      </c>
      <c r="AR33" s="224">
        <v>5689388</v>
      </c>
      <c r="AS33" s="225">
        <v>0</v>
      </c>
      <c r="AT33" s="224">
        <v>5689388</v>
      </c>
      <c r="AU33" s="225">
        <v>5185371</v>
      </c>
      <c r="AV33" s="225">
        <v>504017</v>
      </c>
      <c r="AW33" s="224">
        <v>504017</v>
      </c>
      <c r="AX33" s="225">
        <v>9107584</v>
      </c>
      <c r="AY33" s="225">
        <v>795566</v>
      </c>
      <c r="AZ33" s="227">
        <v>8061</v>
      </c>
      <c r="BA33" s="227">
        <v>8054</v>
      </c>
      <c r="BB33" s="227">
        <v>7</v>
      </c>
      <c r="BC33" s="227">
        <v>14260</v>
      </c>
      <c r="BD33" s="227">
        <v>14260</v>
      </c>
      <c r="BE33" s="227">
        <v>0</v>
      </c>
    </row>
    <row r="34" spans="1:57" ht="15.75" customHeight="1" x14ac:dyDescent="0.2">
      <c r="A34" s="211" t="s">
        <v>819</v>
      </c>
      <c r="B34" s="311">
        <v>26</v>
      </c>
      <c r="C34" s="214" t="s">
        <v>816</v>
      </c>
      <c r="D34" s="215">
        <v>170</v>
      </c>
      <c r="E34" s="216"/>
      <c r="F34" s="217">
        <v>599536.171272957</v>
      </c>
      <c r="G34" s="218">
        <v>138</v>
      </c>
      <c r="H34" s="216"/>
      <c r="I34" s="217">
        <v>65632.577633780078</v>
      </c>
      <c r="J34" s="1197">
        <v>10</v>
      </c>
      <c r="K34" s="216"/>
      <c r="L34" s="217">
        <v>1299.3988874876372</v>
      </c>
      <c r="M34" s="218">
        <v>33</v>
      </c>
      <c r="N34" s="216"/>
      <c r="O34" s="217">
        <v>107483.93929407839</v>
      </c>
      <c r="P34" s="218">
        <v>0</v>
      </c>
      <c r="Q34" s="216"/>
      <c r="R34" s="217">
        <v>0</v>
      </c>
      <c r="S34" s="219">
        <v>773952</v>
      </c>
      <c r="T34" s="216">
        <v>288202</v>
      </c>
      <c r="U34" s="216">
        <v>36471</v>
      </c>
      <c r="V34" s="220">
        <v>324673</v>
      </c>
      <c r="W34" s="219">
        <v>1098625</v>
      </c>
      <c r="X34" s="217">
        <v>-2746</v>
      </c>
      <c r="Y34" s="219">
        <v>1095879</v>
      </c>
      <c r="Z34" s="216">
        <v>0</v>
      </c>
      <c r="AA34" s="221">
        <v>116974.76000000001</v>
      </c>
      <c r="AB34" s="219">
        <v>1212853.76</v>
      </c>
      <c r="AC34" s="216">
        <v>1088063</v>
      </c>
      <c r="AD34" s="216">
        <v>124790.76000000001</v>
      </c>
      <c r="AE34" s="219">
        <v>124791</v>
      </c>
      <c r="AF34" s="221">
        <v>28973</v>
      </c>
      <c r="AG34" s="222">
        <v>1241826.76</v>
      </c>
      <c r="AH34" s="221"/>
      <c r="AI34" s="223"/>
      <c r="AJ34" s="224">
        <v>1133344</v>
      </c>
      <c r="AK34" s="215">
        <v>67</v>
      </c>
      <c r="AL34" s="223">
        <v>449532</v>
      </c>
      <c r="AM34" s="215">
        <v>20</v>
      </c>
      <c r="AN34" s="225">
        <v>66170</v>
      </c>
      <c r="AO34" s="226">
        <v>515702</v>
      </c>
      <c r="AP34" s="224">
        <v>1649046</v>
      </c>
      <c r="AQ34" s="227">
        <v>-4123</v>
      </c>
      <c r="AR34" s="224">
        <v>1644923</v>
      </c>
      <c r="AS34" s="225">
        <v>0</v>
      </c>
      <c r="AT34" s="224">
        <v>1644923</v>
      </c>
      <c r="AU34" s="225">
        <v>1491598</v>
      </c>
      <c r="AV34" s="225">
        <v>153325</v>
      </c>
      <c r="AW34" s="224">
        <v>153325</v>
      </c>
      <c r="AX34" s="225">
        <v>2857776.76</v>
      </c>
      <c r="AY34" s="225">
        <v>278116</v>
      </c>
      <c r="AZ34" s="227">
        <v>2746</v>
      </c>
      <c r="BA34" s="227">
        <v>2742</v>
      </c>
      <c r="BB34" s="227">
        <v>4</v>
      </c>
      <c r="BC34" s="227">
        <v>4123</v>
      </c>
      <c r="BD34" s="227">
        <v>4153</v>
      </c>
      <c r="BE34" s="227">
        <v>-30</v>
      </c>
    </row>
    <row r="35" spans="1:57" ht="15.75" customHeight="1" x14ac:dyDescent="0.2">
      <c r="A35" s="211" t="s">
        <v>821</v>
      </c>
      <c r="B35" s="311">
        <v>27</v>
      </c>
      <c r="C35" s="214" t="s">
        <v>815</v>
      </c>
      <c r="D35" s="215">
        <v>1237</v>
      </c>
      <c r="E35" s="216"/>
      <c r="F35" s="217">
        <v>4795166.1765533322</v>
      </c>
      <c r="G35" s="218">
        <v>1045</v>
      </c>
      <c r="H35" s="216"/>
      <c r="I35" s="217">
        <v>509535.03041023575</v>
      </c>
      <c r="J35" s="1197">
        <v>0</v>
      </c>
      <c r="K35" s="216"/>
      <c r="L35" s="217">
        <v>0</v>
      </c>
      <c r="M35" s="218">
        <v>103</v>
      </c>
      <c r="N35" s="216"/>
      <c r="O35" s="217">
        <v>343862.15455646842</v>
      </c>
      <c r="P35" s="218">
        <v>26</v>
      </c>
      <c r="Q35" s="216"/>
      <c r="R35" s="217">
        <v>34616.062231966964</v>
      </c>
      <c r="S35" s="219">
        <v>5683179</v>
      </c>
      <c r="T35" s="216">
        <v>-184147</v>
      </c>
      <c r="U35" s="216">
        <v>-79814</v>
      </c>
      <c r="V35" s="220">
        <v>-263961</v>
      </c>
      <c r="W35" s="219">
        <v>5419218</v>
      </c>
      <c r="X35" s="217">
        <v>-13549</v>
      </c>
      <c r="Y35" s="219">
        <v>5405669</v>
      </c>
      <c r="Z35" s="216">
        <v>1647</v>
      </c>
      <c r="AA35" s="221">
        <v>274629</v>
      </c>
      <c r="AB35" s="219">
        <v>5681945</v>
      </c>
      <c r="AC35" s="216">
        <v>5253241</v>
      </c>
      <c r="AD35" s="216">
        <v>428704</v>
      </c>
      <c r="AE35" s="219">
        <v>428704</v>
      </c>
      <c r="AF35" s="221">
        <v>0</v>
      </c>
      <c r="AG35" s="222">
        <v>5681945</v>
      </c>
      <c r="AH35" s="221"/>
      <c r="AI35" s="223"/>
      <c r="AJ35" s="224">
        <v>8397445</v>
      </c>
      <c r="AK35" s="215">
        <v>-37</v>
      </c>
      <c r="AL35" s="223">
        <v>-251207</v>
      </c>
      <c r="AM35" s="215">
        <v>-41</v>
      </c>
      <c r="AN35" s="225">
        <v>-142750</v>
      </c>
      <c r="AO35" s="226">
        <v>-393957</v>
      </c>
      <c r="AP35" s="224">
        <v>8003488</v>
      </c>
      <c r="AQ35" s="227">
        <v>-20008</v>
      </c>
      <c r="AR35" s="224">
        <v>7983480</v>
      </c>
      <c r="AS35" s="225">
        <v>0</v>
      </c>
      <c r="AT35" s="224">
        <v>7983480</v>
      </c>
      <c r="AU35" s="225">
        <v>7307237</v>
      </c>
      <c r="AV35" s="225">
        <v>676243</v>
      </c>
      <c r="AW35" s="224">
        <v>676243</v>
      </c>
      <c r="AX35" s="225">
        <v>13665425</v>
      </c>
      <c r="AY35" s="225">
        <v>1104947</v>
      </c>
      <c r="AZ35" s="227">
        <v>13549</v>
      </c>
      <c r="BA35" s="227">
        <v>13538</v>
      </c>
      <c r="BB35" s="227">
        <v>11</v>
      </c>
      <c r="BC35" s="227">
        <v>20008</v>
      </c>
      <c r="BD35" s="227">
        <v>20024</v>
      </c>
      <c r="BE35" s="227">
        <v>-16</v>
      </c>
    </row>
    <row r="36" spans="1:57" ht="15.75" customHeight="1" x14ac:dyDescent="0.2">
      <c r="A36" s="212" t="s">
        <v>1031</v>
      </c>
      <c r="B36" s="797">
        <v>28</v>
      </c>
      <c r="C36" s="228" t="s">
        <v>1032</v>
      </c>
      <c r="D36" s="229">
        <v>195</v>
      </c>
      <c r="E36" s="230"/>
      <c r="F36" s="231">
        <v>699504.30809814739</v>
      </c>
      <c r="G36" s="232">
        <v>169</v>
      </c>
      <c r="H36" s="230"/>
      <c r="I36" s="231">
        <v>76951.617726136246</v>
      </c>
      <c r="J36" s="1198">
        <v>220</v>
      </c>
      <c r="K36" s="230"/>
      <c r="L36" s="231">
        <v>28723.495680909087</v>
      </c>
      <c r="M36" s="232">
        <v>15</v>
      </c>
      <c r="N36" s="230"/>
      <c r="O36" s="231">
        <v>46422.317159851314</v>
      </c>
      <c r="P36" s="232">
        <v>0</v>
      </c>
      <c r="Q36" s="230"/>
      <c r="R36" s="231">
        <v>0</v>
      </c>
      <c r="S36" s="233">
        <v>851601</v>
      </c>
      <c r="T36" s="230">
        <v>457209</v>
      </c>
      <c r="U36" s="230">
        <v>-3086</v>
      </c>
      <c r="V36" s="234">
        <v>454123</v>
      </c>
      <c r="W36" s="233">
        <v>1305724</v>
      </c>
      <c r="X36" s="231">
        <v>-3265</v>
      </c>
      <c r="Y36" s="233">
        <v>1302459</v>
      </c>
      <c r="Z36" s="230">
        <v>0</v>
      </c>
      <c r="AA36" s="235">
        <v>82903</v>
      </c>
      <c r="AB36" s="233">
        <v>1385362</v>
      </c>
      <c r="AC36" s="236">
        <v>1275361</v>
      </c>
      <c r="AD36" s="230">
        <v>110001</v>
      </c>
      <c r="AE36" s="237">
        <v>110001</v>
      </c>
      <c r="AF36" s="235">
        <v>10000</v>
      </c>
      <c r="AG36" s="237">
        <v>1395362</v>
      </c>
      <c r="AH36" s="235">
        <v>-6087</v>
      </c>
      <c r="AI36" s="238"/>
      <c r="AJ36" s="239">
        <v>1601968</v>
      </c>
      <c r="AK36" s="229">
        <v>93</v>
      </c>
      <c r="AL36" s="238">
        <v>714458</v>
      </c>
      <c r="AM36" s="229">
        <v>-2</v>
      </c>
      <c r="AN36" s="240">
        <v>-8233</v>
      </c>
      <c r="AO36" s="241">
        <v>706225</v>
      </c>
      <c r="AP36" s="239">
        <v>2308193</v>
      </c>
      <c r="AQ36" s="242">
        <v>-5770</v>
      </c>
      <c r="AR36" s="239">
        <v>2302423</v>
      </c>
      <c r="AS36" s="240">
        <v>0</v>
      </c>
      <c r="AT36" s="239">
        <v>2302423</v>
      </c>
      <c r="AU36" s="240">
        <v>2109788</v>
      </c>
      <c r="AV36" s="240">
        <v>192635</v>
      </c>
      <c r="AW36" s="239">
        <v>192635</v>
      </c>
      <c r="AX36" s="240">
        <v>3687785</v>
      </c>
      <c r="AY36" s="240">
        <v>302636</v>
      </c>
      <c r="AZ36" s="242">
        <v>3265</v>
      </c>
      <c r="BA36" s="242">
        <v>3265</v>
      </c>
      <c r="BB36" s="242">
        <v>0</v>
      </c>
      <c r="BC36" s="242">
        <v>5770</v>
      </c>
      <c r="BD36" s="242">
        <v>5770</v>
      </c>
      <c r="BE36" s="242">
        <v>0</v>
      </c>
    </row>
    <row r="37" spans="1:57" ht="15.75" customHeight="1" x14ac:dyDescent="0.2">
      <c r="A37" s="210" t="s">
        <v>1033</v>
      </c>
      <c r="B37" s="793">
        <v>29</v>
      </c>
      <c r="C37" s="197" t="s">
        <v>1034</v>
      </c>
      <c r="D37" s="198">
        <v>270</v>
      </c>
      <c r="E37" s="199"/>
      <c r="F37" s="200">
        <v>1293256.074882145</v>
      </c>
      <c r="G37" s="201">
        <v>270</v>
      </c>
      <c r="H37" s="199"/>
      <c r="I37" s="200">
        <v>192668.06087728843</v>
      </c>
      <c r="J37" s="1196">
        <v>0</v>
      </c>
      <c r="K37" s="199"/>
      <c r="L37" s="200">
        <v>0</v>
      </c>
      <c r="M37" s="201">
        <v>11</v>
      </c>
      <c r="N37" s="199"/>
      <c r="O37" s="200">
        <v>53518.905799246779</v>
      </c>
      <c r="P37" s="201">
        <v>2</v>
      </c>
      <c r="Q37" s="199"/>
      <c r="R37" s="200">
        <v>3892.284058127038</v>
      </c>
      <c r="S37" s="202">
        <v>1543335</v>
      </c>
      <c r="T37" s="199">
        <v>-609037</v>
      </c>
      <c r="U37" s="199">
        <v>-19562</v>
      </c>
      <c r="V37" s="203">
        <v>-628599</v>
      </c>
      <c r="W37" s="202">
        <v>914736</v>
      </c>
      <c r="X37" s="200">
        <v>-2287</v>
      </c>
      <c r="Y37" s="202">
        <v>912449</v>
      </c>
      <c r="Z37" s="199">
        <v>0</v>
      </c>
      <c r="AA37" s="213">
        <v>39244</v>
      </c>
      <c r="AB37" s="202">
        <v>951693</v>
      </c>
      <c r="AC37" s="1711">
        <v>1066912</v>
      </c>
      <c r="AD37" s="199">
        <v>-115219</v>
      </c>
      <c r="AE37" s="202">
        <v>-115219</v>
      </c>
      <c r="AF37" s="213">
        <v>19039</v>
      </c>
      <c r="AG37" s="204">
        <v>970732</v>
      </c>
      <c r="AH37" s="213"/>
      <c r="AI37" s="205"/>
      <c r="AJ37" s="206">
        <v>729540</v>
      </c>
      <c r="AK37" s="198">
        <v>-98</v>
      </c>
      <c r="AL37" s="205">
        <v>-258300</v>
      </c>
      <c r="AM37" s="198">
        <v>-4</v>
      </c>
      <c r="AN37" s="207">
        <v>-5737</v>
      </c>
      <c r="AO37" s="208">
        <v>-264037</v>
      </c>
      <c r="AP37" s="206">
        <v>465503</v>
      </c>
      <c r="AQ37" s="209">
        <v>-1163</v>
      </c>
      <c r="AR37" s="206">
        <v>464340</v>
      </c>
      <c r="AS37" s="207">
        <v>0</v>
      </c>
      <c r="AT37" s="206">
        <v>464340</v>
      </c>
      <c r="AU37" s="207">
        <v>438824</v>
      </c>
      <c r="AV37" s="207">
        <v>25516</v>
      </c>
      <c r="AW37" s="206">
        <v>25516</v>
      </c>
      <c r="AX37" s="207">
        <v>1416033</v>
      </c>
      <c r="AY37" s="207">
        <v>-89703</v>
      </c>
      <c r="AZ37" s="209">
        <v>2287</v>
      </c>
      <c r="BA37" s="209">
        <v>2287</v>
      </c>
      <c r="BB37" s="209">
        <v>0</v>
      </c>
      <c r="BC37" s="209">
        <v>1163</v>
      </c>
      <c r="BD37" s="209">
        <v>1163</v>
      </c>
      <c r="BE37" s="209">
        <v>0</v>
      </c>
    </row>
    <row r="38" spans="1:57" ht="15.75" customHeight="1" x14ac:dyDescent="0.2">
      <c r="A38" s="211" t="s">
        <v>670</v>
      </c>
      <c r="B38" s="311">
        <v>25</v>
      </c>
      <c r="C38" s="214" t="s">
        <v>590</v>
      </c>
      <c r="D38" s="215">
        <v>462</v>
      </c>
      <c r="E38" s="216"/>
      <c r="F38" s="217">
        <v>1664180.8893258488</v>
      </c>
      <c r="G38" s="218">
        <v>426</v>
      </c>
      <c r="H38" s="216"/>
      <c r="I38" s="217">
        <v>194571.01326201032</v>
      </c>
      <c r="J38" s="1197">
        <v>173</v>
      </c>
      <c r="K38" s="216"/>
      <c r="L38" s="217">
        <v>21745.231821550406</v>
      </c>
      <c r="M38" s="218">
        <v>73</v>
      </c>
      <c r="N38" s="216"/>
      <c r="O38" s="217">
        <v>229212.63856266637</v>
      </c>
      <c r="P38" s="218">
        <v>0</v>
      </c>
      <c r="Q38" s="216"/>
      <c r="R38" s="217">
        <v>0</v>
      </c>
      <c r="S38" s="219">
        <v>2109710</v>
      </c>
      <c r="T38" s="216">
        <v>-47789</v>
      </c>
      <c r="U38" s="216">
        <v>-62075</v>
      </c>
      <c r="V38" s="220">
        <v>-109864</v>
      </c>
      <c r="W38" s="219">
        <v>1999846</v>
      </c>
      <c r="X38" s="217">
        <v>-5000</v>
      </c>
      <c r="Y38" s="219">
        <v>1994846</v>
      </c>
      <c r="Z38" s="216">
        <v>0</v>
      </c>
      <c r="AA38" s="221">
        <v>115863</v>
      </c>
      <c r="AB38" s="219">
        <v>2110709</v>
      </c>
      <c r="AC38" s="216">
        <v>1978117</v>
      </c>
      <c r="AD38" s="216">
        <v>132592</v>
      </c>
      <c r="AE38" s="219">
        <v>132592</v>
      </c>
      <c r="AF38" s="221">
        <v>73977</v>
      </c>
      <c r="AG38" s="222">
        <v>2184686</v>
      </c>
      <c r="AH38" s="221"/>
      <c r="AI38" s="223"/>
      <c r="AJ38" s="224">
        <v>3782844</v>
      </c>
      <c r="AK38" s="215">
        <v>-25</v>
      </c>
      <c r="AL38" s="223">
        <v>-271480</v>
      </c>
      <c r="AM38" s="215">
        <v>-23</v>
      </c>
      <c r="AN38" s="225">
        <v>-93066</v>
      </c>
      <c r="AO38" s="226">
        <v>-364546</v>
      </c>
      <c r="AP38" s="224">
        <v>3418298</v>
      </c>
      <c r="AQ38" s="227">
        <v>-8545</v>
      </c>
      <c r="AR38" s="224">
        <v>3409753</v>
      </c>
      <c r="AS38" s="225">
        <v>0</v>
      </c>
      <c r="AT38" s="224">
        <v>3409753</v>
      </c>
      <c r="AU38" s="225">
        <v>3158475</v>
      </c>
      <c r="AV38" s="225">
        <v>251278</v>
      </c>
      <c r="AW38" s="224">
        <v>251278</v>
      </c>
      <c r="AX38" s="225">
        <v>5520462</v>
      </c>
      <c r="AY38" s="225">
        <v>383870</v>
      </c>
      <c r="AZ38" s="227">
        <v>5000</v>
      </c>
      <c r="BA38" s="227">
        <v>5003</v>
      </c>
      <c r="BB38" s="227">
        <v>-3</v>
      </c>
      <c r="BC38" s="227">
        <v>8545</v>
      </c>
      <c r="BD38" s="227">
        <v>8545</v>
      </c>
      <c r="BE38" s="227">
        <v>0</v>
      </c>
    </row>
    <row r="39" spans="1:57" ht="15.75" customHeight="1" x14ac:dyDescent="0.2">
      <c r="A39" s="211" t="s">
        <v>671</v>
      </c>
      <c r="B39" s="311">
        <v>11</v>
      </c>
      <c r="C39" s="214" t="s">
        <v>804</v>
      </c>
      <c r="D39" s="215">
        <v>668</v>
      </c>
      <c r="E39" s="216"/>
      <c r="F39" s="217">
        <v>2396657.9229897293</v>
      </c>
      <c r="G39" s="218">
        <v>633</v>
      </c>
      <c r="H39" s="216"/>
      <c r="I39" s="217">
        <v>288328.26400189177</v>
      </c>
      <c r="J39" s="1197">
        <v>66</v>
      </c>
      <c r="K39" s="216"/>
      <c r="L39" s="217">
        <v>8439.48033143061</v>
      </c>
      <c r="M39" s="218">
        <v>81</v>
      </c>
      <c r="N39" s="216"/>
      <c r="O39" s="217">
        <v>250680.51266319712</v>
      </c>
      <c r="P39" s="218">
        <v>0</v>
      </c>
      <c r="Q39" s="216"/>
      <c r="R39" s="217">
        <v>0</v>
      </c>
      <c r="S39" s="219">
        <v>2944106</v>
      </c>
      <c r="T39" s="216">
        <v>25945</v>
      </c>
      <c r="U39" s="216">
        <v>-3547</v>
      </c>
      <c r="V39" s="220">
        <v>22398</v>
      </c>
      <c r="W39" s="219">
        <v>2966504</v>
      </c>
      <c r="X39" s="217">
        <v>-7416</v>
      </c>
      <c r="Y39" s="219">
        <v>2959088</v>
      </c>
      <c r="Z39" s="216">
        <v>0</v>
      </c>
      <c r="AA39" s="221">
        <v>183838</v>
      </c>
      <c r="AB39" s="219">
        <v>3142926</v>
      </c>
      <c r="AC39" s="216">
        <v>2877097</v>
      </c>
      <c r="AD39" s="216">
        <v>265829</v>
      </c>
      <c r="AE39" s="219">
        <v>265829</v>
      </c>
      <c r="AF39" s="221">
        <v>13978</v>
      </c>
      <c r="AG39" s="222">
        <v>3156904</v>
      </c>
      <c r="AH39" s="221"/>
      <c r="AI39" s="223"/>
      <c r="AJ39" s="224">
        <v>5487407</v>
      </c>
      <c r="AK39" s="215">
        <v>3</v>
      </c>
      <c r="AL39" s="223">
        <v>-12584</v>
      </c>
      <c r="AM39" s="215">
        <v>-5</v>
      </c>
      <c r="AN39" s="225">
        <v>-17116</v>
      </c>
      <c r="AO39" s="226">
        <v>-29700</v>
      </c>
      <c r="AP39" s="224">
        <v>5457707</v>
      </c>
      <c r="AQ39" s="227">
        <v>-13643</v>
      </c>
      <c r="AR39" s="224">
        <v>5444064</v>
      </c>
      <c r="AS39" s="225">
        <v>0</v>
      </c>
      <c r="AT39" s="224">
        <v>5444064</v>
      </c>
      <c r="AU39" s="225">
        <v>4955917</v>
      </c>
      <c r="AV39" s="225">
        <v>488147</v>
      </c>
      <c r="AW39" s="224">
        <v>488147</v>
      </c>
      <c r="AX39" s="225">
        <v>8586990</v>
      </c>
      <c r="AY39" s="225">
        <v>753976</v>
      </c>
      <c r="AZ39" s="227">
        <v>7416</v>
      </c>
      <c r="BA39" s="227">
        <v>7408</v>
      </c>
      <c r="BB39" s="227">
        <v>8</v>
      </c>
      <c r="BC39" s="227">
        <v>13643</v>
      </c>
      <c r="BD39" s="227">
        <v>13643</v>
      </c>
      <c r="BE39" s="227">
        <v>0</v>
      </c>
    </row>
    <row r="40" spans="1:57" s="101" customFormat="1" ht="15.75" customHeight="1" thickBot="1" x14ac:dyDescent="0.25">
      <c r="A40" s="1728" t="s">
        <v>411</v>
      </c>
      <c r="B40" s="1999"/>
      <c r="C40" s="1729"/>
      <c r="D40" s="243">
        <v>21595</v>
      </c>
      <c r="E40" s="244"/>
      <c r="F40" s="245">
        <v>85026567.901593998</v>
      </c>
      <c r="G40" s="243">
        <v>16621</v>
      </c>
      <c r="H40" s="244"/>
      <c r="I40" s="245">
        <v>8651248.2302173432</v>
      </c>
      <c r="J40" s="1201">
        <v>10582.5</v>
      </c>
      <c r="K40" s="244"/>
      <c r="L40" s="245">
        <v>1512339.0911139273</v>
      </c>
      <c r="M40" s="243">
        <v>2507</v>
      </c>
      <c r="N40" s="244"/>
      <c r="O40" s="245">
        <v>8855460.9972361494</v>
      </c>
      <c r="P40" s="243">
        <v>543</v>
      </c>
      <c r="Q40" s="244"/>
      <c r="R40" s="245">
        <v>777604.39626827079</v>
      </c>
      <c r="S40" s="246">
        <v>104823217</v>
      </c>
      <c r="T40" s="244">
        <v>5291369</v>
      </c>
      <c r="U40" s="244">
        <v>-541825</v>
      </c>
      <c r="V40" s="247">
        <v>4749544</v>
      </c>
      <c r="W40" s="246">
        <v>109572761</v>
      </c>
      <c r="X40" s="245">
        <v>-273932</v>
      </c>
      <c r="Y40" s="246">
        <v>109298829</v>
      </c>
      <c r="Z40" s="245">
        <v>-47744</v>
      </c>
      <c r="AA40" s="248">
        <v>6179666.8999999994</v>
      </c>
      <c r="AB40" s="246">
        <v>115430751.90000001</v>
      </c>
      <c r="AC40" s="244">
        <v>105552607</v>
      </c>
      <c r="AD40" s="244">
        <v>9878144.9000000004</v>
      </c>
      <c r="AE40" s="246">
        <v>9878146</v>
      </c>
      <c r="AF40" s="248">
        <v>1167773</v>
      </c>
      <c r="AG40" s="249">
        <v>116598524.90000001</v>
      </c>
      <c r="AH40" s="248">
        <v>-10787</v>
      </c>
      <c r="AI40" s="250"/>
      <c r="AJ40" s="251">
        <v>138731694</v>
      </c>
      <c r="AK40" s="243">
        <v>1067</v>
      </c>
      <c r="AL40" s="250">
        <v>5341881</v>
      </c>
      <c r="AM40" s="243">
        <v>-223</v>
      </c>
      <c r="AN40" s="252">
        <v>-640469</v>
      </c>
      <c r="AO40" s="253">
        <v>4701412</v>
      </c>
      <c r="AP40" s="251">
        <v>143433106</v>
      </c>
      <c r="AQ40" s="254">
        <v>-358583</v>
      </c>
      <c r="AR40" s="251">
        <v>143074523</v>
      </c>
      <c r="AS40" s="252">
        <v>-52920</v>
      </c>
      <c r="AT40" s="251">
        <v>143021603</v>
      </c>
      <c r="AU40" s="252">
        <v>129555536</v>
      </c>
      <c r="AV40" s="252">
        <v>13466067</v>
      </c>
      <c r="AW40" s="251">
        <v>13466067</v>
      </c>
      <c r="AX40" s="252">
        <v>258452354.89999998</v>
      </c>
      <c r="AY40" s="252">
        <v>23344213</v>
      </c>
      <c r="AZ40" s="254">
        <v>273932</v>
      </c>
      <c r="BA40" s="254">
        <v>273396</v>
      </c>
      <c r="BB40" s="254">
        <v>536</v>
      </c>
      <c r="BC40" s="254">
        <v>358583</v>
      </c>
      <c r="BD40" s="254">
        <v>358963</v>
      </c>
      <c r="BE40" s="254">
        <v>-380</v>
      </c>
    </row>
    <row r="41" spans="1:57" ht="13.5" hidden="1" thickTop="1" x14ac:dyDescent="0.2">
      <c r="A41" s="210" t="s">
        <v>494</v>
      </c>
      <c r="B41" s="793"/>
      <c r="C41" s="197" t="s">
        <v>472</v>
      </c>
      <c r="D41" s="198"/>
      <c r="E41" s="199"/>
      <c r="F41" s="200"/>
      <c r="G41" s="201"/>
      <c r="H41" s="199"/>
      <c r="I41" s="200"/>
      <c r="J41" s="201"/>
      <c r="K41" s="199"/>
      <c r="L41" s="200"/>
      <c r="M41" s="201"/>
      <c r="N41" s="199"/>
      <c r="O41" s="200"/>
      <c r="P41" s="201"/>
      <c r="Q41" s="199"/>
      <c r="R41" s="200"/>
      <c r="S41" s="202">
        <v>1083321</v>
      </c>
    </row>
    <row r="42" spans="1:57" hidden="1" x14ac:dyDescent="0.2">
      <c r="A42" s="212">
        <v>345001</v>
      </c>
      <c r="B42" s="797"/>
      <c r="C42" s="228" t="s">
        <v>918</v>
      </c>
      <c r="D42" s="229"/>
      <c r="E42" s="230"/>
      <c r="F42" s="231"/>
      <c r="G42" s="232"/>
      <c r="H42" s="230"/>
      <c r="I42" s="231"/>
      <c r="J42" s="232"/>
      <c r="K42" s="230"/>
      <c r="L42" s="231"/>
      <c r="M42" s="232"/>
      <c r="N42" s="230"/>
      <c r="O42" s="231"/>
      <c r="P42" s="232"/>
      <c r="Q42" s="230"/>
      <c r="R42" s="231"/>
      <c r="S42" s="233">
        <v>1923749</v>
      </c>
    </row>
    <row r="43" spans="1:57" ht="13.5" hidden="1" thickBot="1" x14ac:dyDescent="0.25">
      <c r="D43" s="243"/>
      <c r="E43" s="244"/>
      <c r="F43" s="245"/>
      <c r="G43" s="243"/>
      <c r="H43" s="244"/>
      <c r="I43" s="245"/>
      <c r="J43" s="1201"/>
      <c r="K43" s="244"/>
      <c r="L43" s="245"/>
      <c r="M43" s="243"/>
      <c r="N43" s="244"/>
      <c r="O43" s="245"/>
      <c r="P43" s="243"/>
      <c r="Q43" s="244"/>
      <c r="R43" s="245"/>
      <c r="S43" s="246"/>
      <c r="T43" s="244"/>
      <c r="U43" s="244"/>
      <c r="V43" s="247"/>
      <c r="W43" s="246"/>
      <c r="X43" s="245"/>
      <c r="Y43" s="246"/>
      <c r="Z43" s="245"/>
      <c r="AA43" s="248"/>
      <c r="AB43" s="246"/>
      <c r="AC43" s="244"/>
      <c r="AD43" s="244"/>
      <c r="AE43" s="246"/>
      <c r="AF43" s="248"/>
      <c r="AG43" s="249"/>
      <c r="AH43" s="248"/>
      <c r="AI43" s="250"/>
      <c r="AJ43" s="251"/>
      <c r="AK43" s="243"/>
      <c r="AL43" s="250"/>
      <c r="AM43" s="243"/>
      <c r="AN43" s="252"/>
      <c r="AO43" s="253"/>
      <c r="AP43" s="251"/>
      <c r="AQ43" s="254"/>
      <c r="AR43" s="251"/>
      <c r="AS43" s="252"/>
      <c r="AT43" s="251"/>
      <c r="AU43" s="252"/>
      <c r="AV43" s="252"/>
      <c r="AW43" s="251"/>
      <c r="AX43" s="252"/>
      <c r="AY43" s="252"/>
      <c r="AZ43" s="254"/>
      <c r="BA43" s="254"/>
      <c r="BB43" s="254"/>
      <c r="BC43" s="254"/>
      <c r="BD43" s="254"/>
      <c r="BE43" s="254"/>
    </row>
    <row r="44" spans="1:57" ht="14.25" hidden="1" thickTop="1" thickBot="1" x14ac:dyDescent="0.25">
      <c r="D44" s="243"/>
      <c r="E44" s="244"/>
      <c r="F44" s="245"/>
      <c r="G44" s="243"/>
      <c r="H44" s="244"/>
      <c r="I44" s="245"/>
      <c r="J44" s="1201"/>
      <c r="K44" s="244"/>
      <c r="L44" s="245"/>
      <c r="M44" s="243"/>
      <c r="N44" s="244"/>
      <c r="O44" s="245"/>
      <c r="P44" s="243"/>
      <c r="Q44" s="244"/>
      <c r="R44" s="245"/>
      <c r="S44" s="246"/>
      <c r="T44" s="244"/>
      <c r="U44" s="244"/>
      <c r="V44" s="247"/>
      <c r="W44" s="246"/>
      <c r="X44" s="245"/>
      <c r="Y44" s="246"/>
      <c r="Z44" s="245"/>
      <c r="AA44" s="248"/>
      <c r="AB44" s="246"/>
      <c r="AC44" s="244"/>
      <c r="AD44" s="244"/>
      <c r="AE44" s="246"/>
      <c r="AF44" s="248"/>
      <c r="AG44" s="249"/>
      <c r="AH44" s="248"/>
      <c r="AI44" s="250"/>
      <c r="AJ44" s="251"/>
      <c r="AK44" s="243"/>
      <c r="AL44" s="250"/>
      <c r="AM44" s="243"/>
      <c r="AN44" s="252"/>
      <c r="AO44" s="253"/>
      <c r="AP44" s="251"/>
      <c r="AQ44" s="254"/>
      <c r="AR44" s="251"/>
      <c r="AS44" s="252"/>
      <c r="AT44" s="251"/>
      <c r="AU44" s="252"/>
      <c r="AV44" s="252"/>
      <c r="AW44" s="251"/>
      <c r="AX44" s="252"/>
      <c r="AY44" s="252"/>
      <c r="AZ44" s="254"/>
      <c r="BA44" s="254"/>
      <c r="BB44" s="254"/>
      <c r="BC44" s="254"/>
      <c r="BD44" s="254"/>
      <c r="BE44" s="254"/>
    </row>
    <row r="45" spans="1:57" ht="13.5" thickTop="1" x14ac:dyDescent="0.2"/>
    <row r="47" spans="1:57" x14ac:dyDescent="0.2">
      <c r="AE47" s="383"/>
    </row>
    <row r="52" spans="3:53" x14ac:dyDescent="0.2">
      <c r="AC52" s="1694"/>
    </row>
    <row r="53" spans="3:53" x14ac:dyDescent="0.2">
      <c r="AC53" s="1696"/>
      <c r="AH53" s="101"/>
      <c r="AU53" s="383"/>
    </row>
    <row r="54" spans="3:53" x14ac:dyDescent="0.2">
      <c r="AH54" s="101"/>
      <c r="AU54" s="383"/>
    </row>
    <row r="55" spans="3:53" x14ac:dyDescent="0.2">
      <c r="AC55" s="383"/>
      <c r="AH55" s="101"/>
    </row>
    <row r="56" spans="3:53" x14ac:dyDescent="0.2">
      <c r="AU56" s="383"/>
    </row>
    <row r="58" spans="3:53" x14ac:dyDescent="0.2">
      <c r="C58" s="1623"/>
    </row>
    <row r="59" spans="3:53" x14ac:dyDescent="0.2">
      <c r="AU59" s="383">
        <v>457961</v>
      </c>
      <c r="BA59" s="31" t="s">
        <v>1684</v>
      </c>
    </row>
  </sheetData>
  <sheetProtection password="D893" sheet="1" objects="1" scenarios="1"/>
  <sortState ref="A7:BD39">
    <sortCondition ref="A7:A39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45">
    <mergeCell ref="AH2:AH3"/>
    <mergeCell ref="BE2:BE3"/>
    <mergeCell ref="AZ2:AZ3"/>
    <mergeCell ref="BA2:BA3"/>
    <mergeCell ref="BB2:BB3"/>
    <mergeCell ref="BC2:BC3"/>
    <mergeCell ref="BD2:BD3"/>
    <mergeCell ref="P2:R2"/>
    <mergeCell ref="S2:S3"/>
    <mergeCell ref="D2:D3"/>
    <mergeCell ref="E2:F2"/>
    <mergeCell ref="G2:I2"/>
    <mergeCell ref="J2:L2"/>
    <mergeCell ref="A40:C40"/>
    <mergeCell ref="M2:O2"/>
    <mergeCell ref="AW2:AW3"/>
    <mergeCell ref="Y2:Y3"/>
    <mergeCell ref="Z2:Z3"/>
    <mergeCell ref="AB2:AB3"/>
    <mergeCell ref="AP2:AP3"/>
    <mergeCell ref="AJ2:AJ3"/>
    <mergeCell ref="AK2:AO2"/>
    <mergeCell ref="AQ2:AQ3"/>
    <mergeCell ref="AV2:AV3"/>
    <mergeCell ref="W2:W3"/>
    <mergeCell ref="X2:X3"/>
    <mergeCell ref="AA2:AA3"/>
    <mergeCell ref="A1:C3"/>
    <mergeCell ref="T2:V2"/>
    <mergeCell ref="AZ1:BE1"/>
    <mergeCell ref="AI1:AW1"/>
    <mergeCell ref="T1:AG1"/>
    <mergeCell ref="D1:S1"/>
    <mergeCell ref="AX1:AX3"/>
    <mergeCell ref="AY1:AY3"/>
    <mergeCell ref="AT2:AT3"/>
    <mergeCell ref="AU2:AU3"/>
    <mergeCell ref="AC2:AC3"/>
    <mergeCell ref="AF2:AF3"/>
    <mergeCell ref="AS2:AS3"/>
    <mergeCell ref="AD2:AD3"/>
    <mergeCell ref="AE2:AE3"/>
    <mergeCell ref="AR2:AR3"/>
    <mergeCell ref="AG2:AG3"/>
    <mergeCell ref="AI2:AI3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&amp;L&amp;"Arial,Bold"&amp;18&amp;K000000FY2021-22 Budget Letter
June 2022</oddHeader>
    <oddFooter>&amp;R&amp;P</oddFooter>
  </headerFooter>
  <colBreaks count="3" manualBreakCount="3">
    <brk id="19" max="39" man="1"/>
    <brk id="34" max="39" man="1"/>
    <brk id="4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Y104"/>
  <sheetViews>
    <sheetView zoomScaleNormal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421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973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973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879</v>
      </c>
      <c r="AD5" s="1587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13080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14362</v>
      </c>
      <c r="AM9" s="225"/>
      <c r="AN9" s="224"/>
      <c r="AO9" s="216">
        <v>0</v>
      </c>
      <c r="AP9" s="224"/>
      <c r="AQ9" s="225"/>
      <c r="AR9" s="225"/>
      <c r="AS9" s="224">
        <v>22</v>
      </c>
      <c r="AT9" s="802">
        <v>23950</v>
      </c>
      <c r="AU9" s="803">
        <v>254</v>
      </c>
      <c r="AV9" s="216">
        <v>36</v>
      </c>
      <c r="AW9" s="216">
        <v>36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2364649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4091801</v>
      </c>
      <c r="AM23" s="225"/>
      <c r="AN23" s="224"/>
      <c r="AO23" s="216">
        <v>0</v>
      </c>
      <c r="AP23" s="224"/>
      <c r="AQ23" s="225"/>
      <c r="AR23" s="225"/>
      <c r="AS23" s="224">
        <v>286858</v>
      </c>
      <c r="AT23" s="802">
        <v>6228704</v>
      </c>
      <c r="AU23" s="803">
        <v>431675</v>
      </c>
      <c r="AV23" s="216">
        <v>10230</v>
      </c>
      <c r="AW23" s="216">
        <v>10230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4956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-738</v>
      </c>
      <c r="AT25" s="802">
        <v>149</v>
      </c>
      <c r="AU25" s="803">
        <v>-1524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5209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33086</v>
      </c>
      <c r="AM30" s="225"/>
      <c r="AN30" s="224"/>
      <c r="AO30" s="216">
        <v>0</v>
      </c>
      <c r="AP30" s="224"/>
      <c r="AQ30" s="225"/>
      <c r="AR30" s="225"/>
      <c r="AS30" s="224">
        <v>3486</v>
      </c>
      <c r="AT30" s="802">
        <v>37979</v>
      </c>
      <c r="AU30" s="803">
        <v>3864</v>
      </c>
      <c r="AV30" s="216">
        <v>83</v>
      </c>
      <c r="AW30" s="216">
        <v>83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22855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45220</v>
      </c>
      <c r="AM38" s="225"/>
      <c r="AN38" s="224"/>
      <c r="AO38" s="216">
        <v>0</v>
      </c>
      <c r="AP38" s="224"/>
      <c r="AQ38" s="225"/>
      <c r="AR38" s="225"/>
      <c r="AS38" s="224">
        <v>9192</v>
      </c>
      <c r="AT38" s="802">
        <v>129608</v>
      </c>
      <c r="AU38" s="803">
        <v>26518</v>
      </c>
      <c r="AV38" s="216">
        <v>113</v>
      </c>
      <c r="AW38" s="216">
        <v>113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5155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802">
        <v>276</v>
      </c>
      <c r="AU59" s="803">
        <v>-1295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9599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29360</v>
      </c>
      <c r="AM67" s="207"/>
      <c r="AN67" s="206"/>
      <c r="AO67" s="199">
        <v>0</v>
      </c>
      <c r="AP67" s="206"/>
      <c r="AQ67" s="207"/>
      <c r="AR67" s="207"/>
      <c r="AS67" s="206">
        <v>3615</v>
      </c>
      <c r="AT67" s="800">
        <v>41011</v>
      </c>
      <c r="AU67" s="801">
        <v>4950</v>
      </c>
      <c r="AV67" s="199">
        <v>73</v>
      </c>
      <c r="AW67" s="199">
        <v>73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22230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29980</v>
      </c>
      <c r="AM73" s="225"/>
      <c r="AN73" s="224"/>
      <c r="AO73" s="216">
        <v>0</v>
      </c>
      <c r="AP73" s="224"/>
      <c r="AQ73" s="225"/>
      <c r="AR73" s="225"/>
      <c r="AS73" s="224">
        <v>3903</v>
      </c>
      <c r="AT73" s="802">
        <v>60373</v>
      </c>
      <c r="AU73" s="803">
        <v>7824</v>
      </c>
      <c r="AV73" s="423">
        <v>75</v>
      </c>
      <c r="AW73" s="423">
        <v>75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73890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66724</v>
      </c>
      <c r="AM74" s="225"/>
      <c r="AN74" s="224"/>
      <c r="AO74" s="216">
        <v>0</v>
      </c>
      <c r="AP74" s="224"/>
      <c r="AQ74" s="225"/>
      <c r="AR74" s="225"/>
      <c r="AS74" s="224">
        <v>9692</v>
      </c>
      <c r="AT74" s="802">
        <v>155388</v>
      </c>
      <c r="AU74" s="803">
        <v>19615</v>
      </c>
      <c r="AV74" s="423">
        <v>167</v>
      </c>
      <c r="AW74" s="423">
        <v>167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23183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32158</v>
      </c>
      <c r="AM75" s="225"/>
      <c r="AN75" s="224"/>
      <c r="AO75" s="216">
        <v>1915</v>
      </c>
      <c r="AP75" s="224"/>
      <c r="AQ75" s="225"/>
      <c r="AR75" s="225"/>
      <c r="AS75" s="224">
        <v>5373</v>
      </c>
      <c r="AT75" s="1256">
        <v>78276</v>
      </c>
      <c r="AU75" s="1257">
        <v>12131</v>
      </c>
      <c r="AV75" s="1426">
        <v>80</v>
      </c>
      <c r="AW75" s="1426">
        <v>80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592</v>
      </c>
      <c r="D76" s="1449"/>
      <c r="E76" s="1034">
        <v>2158422.4213609416</v>
      </c>
      <c r="F76" s="1452">
        <v>442</v>
      </c>
      <c r="G76" s="1449"/>
      <c r="H76" s="1036">
        <v>203886.27566583434</v>
      </c>
      <c r="I76" s="1453">
        <v>716</v>
      </c>
      <c r="J76" s="1449"/>
      <c r="K76" s="1036">
        <v>90133.415443966136</v>
      </c>
      <c r="L76" s="1452">
        <v>29</v>
      </c>
      <c r="M76" s="1449"/>
      <c r="N76" s="1036">
        <v>91125.530526380942</v>
      </c>
      <c r="O76" s="1452">
        <v>1</v>
      </c>
      <c r="P76" s="1449"/>
      <c r="Q76" s="1036">
        <v>1237.9284575960353</v>
      </c>
      <c r="R76" s="1037">
        <v>2544806</v>
      </c>
      <c r="S76" s="1036">
        <v>-107542</v>
      </c>
      <c r="T76" s="1036">
        <v>-11978</v>
      </c>
      <c r="U76" s="1038">
        <v>-119520</v>
      </c>
      <c r="V76" s="1037">
        <v>2425286</v>
      </c>
      <c r="W76" s="1036">
        <v>-6062</v>
      </c>
      <c r="X76" s="1037">
        <v>2419224</v>
      </c>
      <c r="Y76" s="1036">
        <v>2741</v>
      </c>
      <c r="Z76" s="1037">
        <v>2421965</v>
      </c>
      <c r="AA76" s="1036">
        <v>2238850</v>
      </c>
      <c r="AB76" s="1036">
        <v>183115</v>
      </c>
      <c r="AC76" s="1037">
        <v>183115</v>
      </c>
      <c r="AD76" s="1039">
        <v>2421965</v>
      </c>
      <c r="AE76" s="1449"/>
      <c r="AF76" s="1040">
        <v>4802442</v>
      </c>
      <c r="AG76" s="1452">
        <v>-46</v>
      </c>
      <c r="AH76" s="1036">
        <v>-455073</v>
      </c>
      <c r="AI76" s="1452">
        <v>-4</v>
      </c>
      <c r="AJ76" s="1036">
        <v>-4678</v>
      </c>
      <c r="AK76" s="1038">
        <v>-459751</v>
      </c>
      <c r="AL76" s="1040">
        <v>4342691</v>
      </c>
      <c r="AM76" s="1036">
        <v>-10857</v>
      </c>
      <c r="AN76" s="1040">
        <v>4331834</v>
      </c>
      <c r="AO76" s="1036">
        <v>1915</v>
      </c>
      <c r="AP76" s="1040">
        <v>4333749</v>
      </c>
      <c r="AQ76" s="1036">
        <v>4012852</v>
      </c>
      <c r="AR76" s="1036">
        <v>320897</v>
      </c>
      <c r="AS76" s="1040">
        <v>320897</v>
      </c>
      <c r="AT76" s="1259">
        <v>6755714</v>
      </c>
      <c r="AU76" s="1260">
        <v>504012</v>
      </c>
      <c r="AV76" s="1036">
        <v>10857</v>
      </c>
      <c r="AW76" s="1036">
        <v>10857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54948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27221.62</v>
      </c>
      <c r="AA82" s="1447">
        <v>32018</v>
      </c>
      <c r="AB82" s="1444">
        <v>-4796.380000000001</v>
      </c>
      <c r="AC82" s="1446">
        <v>-4796</v>
      </c>
      <c r="AD82" s="1446">
        <v>27221.62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27221.62</v>
      </c>
      <c r="AU82" s="1448">
        <v>-4796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60289</v>
      </c>
      <c r="AA83" s="811">
        <v>54788</v>
      </c>
      <c r="AB83" s="810">
        <v>5501</v>
      </c>
      <c r="AC83" s="222">
        <v>5501</v>
      </c>
      <c r="AD83" s="222">
        <v>60289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60289</v>
      </c>
      <c r="AU83" s="812">
        <v>5501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48231</v>
      </c>
      <c r="AA84" s="811">
        <v>43832</v>
      </c>
      <c r="AB84" s="810">
        <v>4399</v>
      </c>
      <c r="AC84" s="222">
        <v>4399</v>
      </c>
      <c r="AD84" s="222">
        <v>48231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48231</v>
      </c>
      <c r="AU84" s="812">
        <v>4399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592</v>
      </c>
      <c r="D85" s="1449"/>
      <c r="E85" s="1034">
        <v>2158422.4213609416</v>
      </c>
      <c r="F85" s="1452">
        <v>442</v>
      </c>
      <c r="G85" s="1449"/>
      <c r="H85" s="1036">
        <v>203886.27566583434</v>
      </c>
      <c r="I85" s="1453">
        <v>716</v>
      </c>
      <c r="J85" s="1449"/>
      <c r="K85" s="1036">
        <v>90133.415443966136</v>
      </c>
      <c r="L85" s="1452">
        <v>29</v>
      </c>
      <c r="M85" s="1449"/>
      <c r="N85" s="1036">
        <v>91125.530526380942</v>
      </c>
      <c r="O85" s="1452">
        <v>1</v>
      </c>
      <c r="P85" s="1449"/>
      <c r="Q85" s="1036">
        <v>1237.9284575960353</v>
      </c>
      <c r="R85" s="1037">
        <v>2544806</v>
      </c>
      <c r="S85" s="1036">
        <v>-107542</v>
      </c>
      <c r="T85" s="1036">
        <v>-11978</v>
      </c>
      <c r="U85" s="1038">
        <v>-119520</v>
      </c>
      <c r="V85" s="1037">
        <v>2425286</v>
      </c>
      <c r="W85" s="1036">
        <v>-6062</v>
      </c>
      <c r="X85" s="1037">
        <v>2419224</v>
      </c>
      <c r="Y85" s="1036">
        <v>2741</v>
      </c>
      <c r="Z85" s="1037">
        <v>2557706.62</v>
      </c>
      <c r="AA85" s="1036">
        <v>2369488</v>
      </c>
      <c r="AB85" s="1036">
        <v>188218.62</v>
      </c>
      <c r="AC85" s="1037">
        <v>188219</v>
      </c>
      <c r="AD85" s="1039">
        <v>2612654.62</v>
      </c>
      <c r="AE85" s="1449"/>
      <c r="AF85" s="1040">
        <v>4802442</v>
      </c>
      <c r="AG85" s="1452">
        <v>-46</v>
      </c>
      <c r="AH85" s="1036">
        <v>-455073</v>
      </c>
      <c r="AI85" s="1452">
        <v>-4</v>
      </c>
      <c r="AJ85" s="1036">
        <v>-4678</v>
      </c>
      <c r="AK85" s="1038">
        <v>-459751</v>
      </c>
      <c r="AL85" s="1040">
        <v>4342691</v>
      </c>
      <c r="AM85" s="1036">
        <v>-10857</v>
      </c>
      <c r="AN85" s="1040">
        <v>4331834</v>
      </c>
      <c r="AO85" s="1036">
        <v>1915</v>
      </c>
      <c r="AP85" s="1040">
        <v>4333749</v>
      </c>
      <c r="AQ85" s="1036">
        <v>4012852</v>
      </c>
      <c r="AR85" s="1036">
        <v>320897</v>
      </c>
      <c r="AS85" s="1040">
        <v>320897</v>
      </c>
      <c r="AT85" s="808">
        <v>6891455.6200000001</v>
      </c>
      <c r="AU85" s="808">
        <v>509116</v>
      </c>
      <c r="AV85" s="1036">
        <v>10857</v>
      </c>
      <c r="AW85" s="1036">
        <v>10857</v>
      </c>
      <c r="AX85" s="1036">
        <v>0</v>
      </c>
      <c r="AY85" s="101"/>
    </row>
    <row r="86" spans="1:51" s="88" customFormat="1" ht="15" hidden="1" customHeight="1" thickTop="1" x14ac:dyDescent="0.2">
      <c r="A86" s="2006" t="s">
        <v>1798</v>
      </c>
      <c r="B86" s="2007"/>
      <c r="C86" s="809"/>
      <c r="D86" s="810"/>
      <c r="E86" s="810"/>
      <c r="F86" s="809"/>
      <c r="G86" s="810"/>
      <c r="H86" s="810"/>
      <c r="I86" s="1199"/>
      <c r="J86" s="810"/>
      <c r="K86" s="810"/>
      <c r="L86" s="809"/>
      <c r="M86" s="810"/>
      <c r="N86" s="810"/>
      <c r="O86" s="809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222"/>
      <c r="AA86" s="811"/>
      <c r="AB86" s="810"/>
      <c r="AC86" s="222">
        <v>-4700</v>
      </c>
      <c r="AD86" s="222"/>
      <c r="AE86" s="810"/>
      <c r="AF86" s="810"/>
      <c r="AG86" s="809"/>
      <c r="AH86" s="810"/>
      <c r="AI86" s="809"/>
      <c r="AJ86" s="810"/>
      <c r="AK86" s="810"/>
      <c r="AL86" s="810"/>
      <c r="AM86" s="810"/>
      <c r="AN86" s="810"/>
      <c r="AO86" s="810"/>
      <c r="AP86" s="810"/>
      <c r="AQ86" s="810"/>
      <c r="AR86" s="810"/>
      <c r="AS86" s="810"/>
      <c r="AT86" s="812"/>
      <c r="AU86" s="812"/>
      <c r="AV86" s="810"/>
      <c r="AW86" s="810"/>
      <c r="AX86" s="810"/>
      <c r="AY86" s="101"/>
    </row>
    <row r="87" spans="1:51" s="88" customFormat="1" ht="15" hidden="1" customHeight="1" thickBot="1" x14ac:dyDescent="0.25">
      <c r="A87" s="2044" t="s">
        <v>1821</v>
      </c>
      <c r="B87" s="2045"/>
      <c r="C87" s="1451"/>
      <c r="D87" s="1449"/>
      <c r="E87" s="1034"/>
      <c r="F87" s="1452"/>
      <c r="G87" s="1449"/>
      <c r="H87" s="1036"/>
      <c r="I87" s="1453"/>
      <c r="J87" s="1449"/>
      <c r="K87" s="1036"/>
      <c r="L87" s="1452"/>
      <c r="M87" s="1449"/>
      <c r="N87" s="1036"/>
      <c r="O87" s="1452"/>
      <c r="P87" s="1449"/>
      <c r="Q87" s="1036"/>
      <c r="R87" s="1037"/>
      <c r="S87" s="1036"/>
      <c r="T87" s="1036"/>
      <c r="U87" s="1038"/>
      <c r="V87" s="1037"/>
      <c r="W87" s="1036"/>
      <c r="X87" s="1037"/>
      <c r="Y87" s="1036"/>
      <c r="Z87" s="1037"/>
      <c r="AA87" s="1036"/>
      <c r="AB87" s="1036"/>
      <c r="AC87" s="1037">
        <v>183519</v>
      </c>
      <c r="AD87" s="1039"/>
      <c r="AE87" s="1449"/>
      <c r="AF87" s="1040"/>
      <c r="AG87" s="1452"/>
      <c r="AH87" s="1036"/>
      <c r="AI87" s="1452"/>
      <c r="AJ87" s="1036"/>
      <c r="AK87" s="1038"/>
      <c r="AL87" s="1040"/>
      <c r="AM87" s="1036"/>
      <c r="AN87" s="1040"/>
      <c r="AO87" s="1036"/>
      <c r="AP87" s="1040"/>
      <c r="AQ87" s="1036"/>
      <c r="AR87" s="1036"/>
      <c r="AS87" s="1040"/>
      <c r="AT87" s="808"/>
      <c r="AU87" s="808"/>
      <c r="AV87" s="1036"/>
      <c r="AW87" s="1036"/>
      <c r="AX87" s="1036"/>
      <c r="AY87" s="101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01"/>
      <c r="W91" s="101"/>
      <c r="AC91" s="101"/>
      <c r="AJ91" s="101"/>
      <c r="AW91" s="1036">
        <v>10857</v>
      </c>
    </row>
    <row r="92" spans="1:51" ht="13.5" thickTop="1" x14ac:dyDescent="0.2">
      <c r="B92" s="866"/>
      <c r="C92"/>
      <c r="D92"/>
      <c r="E92"/>
      <c r="F92"/>
      <c r="G92"/>
      <c r="T92" s="1694"/>
      <c r="W92" s="1694"/>
      <c r="AC92" s="101"/>
      <c r="AJ92" s="1694"/>
      <c r="AQ92" s="1626"/>
      <c r="AW92" s="383">
        <v>0</v>
      </c>
    </row>
    <row r="93" spans="1:51" x14ac:dyDescent="0.2">
      <c r="B93" s="867"/>
      <c r="C93"/>
      <c r="D93"/>
      <c r="E93"/>
      <c r="F93"/>
      <c r="G93"/>
      <c r="AW93" s="31" t="s">
        <v>1685</v>
      </c>
    </row>
    <row r="94" spans="1:51" x14ac:dyDescent="0.2">
      <c r="B94" s="867"/>
      <c r="C94"/>
      <c r="D94"/>
      <c r="E94"/>
      <c r="F94"/>
      <c r="G94"/>
      <c r="AW94" s="31" t="s">
        <v>1684</v>
      </c>
    </row>
    <row r="95" spans="1:51" x14ac:dyDescent="0.2">
      <c r="B95" s="868"/>
      <c r="C95"/>
      <c r="D95"/>
      <c r="E95"/>
      <c r="F95"/>
      <c r="G95"/>
      <c r="AX95" s="31" t="s">
        <v>1688</v>
      </c>
    </row>
    <row r="96" spans="1:51" x14ac:dyDescent="0.2">
      <c r="A96"/>
      <c r="B96"/>
      <c r="C96"/>
      <c r="D96"/>
      <c r="E96"/>
      <c r="F96"/>
      <c r="G96"/>
      <c r="AX96" s="31" t="s">
        <v>1687</v>
      </c>
    </row>
    <row r="97" spans="3:49" x14ac:dyDescent="0.2">
      <c r="C97"/>
      <c r="D97"/>
      <c r="E97"/>
      <c r="F97"/>
      <c r="G97"/>
      <c r="AV97" s="101" t="s">
        <v>1747</v>
      </c>
    </row>
    <row r="98" spans="3:49" x14ac:dyDescent="0.2">
      <c r="AV98" s="101" t="s">
        <v>1745</v>
      </c>
    </row>
    <row r="102" spans="3:49" x14ac:dyDescent="0.2">
      <c r="AW102" s="31" t="s">
        <v>1752</v>
      </c>
    </row>
    <row r="103" spans="3:49" x14ac:dyDescent="0.2">
      <c r="AW103" s="31" t="s">
        <v>1751</v>
      </c>
    </row>
    <row r="104" spans="3:49" x14ac:dyDescent="0.2">
      <c r="AW104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6:B86"/>
    <mergeCell ref="A87:B87"/>
    <mergeCell ref="AV2:AV3"/>
    <mergeCell ref="AW2:AW3"/>
    <mergeCell ref="X2:X3"/>
    <mergeCell ref="L2:N2"/>
    <mergeCell ref="O2:Q2"/>
    <mergeCell ref="R2:R3"/>
    <mergeCell ref="V2:V3"/>
    <mergeCell ref="W2:W3"/>
    <mergeCell ref="AM2:AM3"/>
    <mergeCell ref="AL1:AS1"/>
    <mergeCell ref="A83:B83"/>
    <mergeCell ref="A84:B84"/>
    <mergeCell ref="A82:B82"/>
    <mergeCell ref="AF2:AF3"/>
    <mergeCell ref="V1:AD1"/>
    <mergeCell ref="AA2:AA3"/>
    <mergeCell ref="AB2:AB3"/>
    <mergeCell ref="AC2:AC3"/>
    <mergeCell ref="AX2:AX3"/>
    <mergeCell ref="AL2:AL3"/>
    <mergeCell ref="S2:U2"/>
    <mergeCell ref="AG2:AK2"/>
    <mergeCell ref="AT1:AT3"/>
    <mergeCell ref="AU1:AU3"/>
    <mergeCell ref="AS2:AS3"/>
    <mergeCell ref="AN2:AN3"/>
    <mergeCell ref="AO2:AO3"/>
    <mergeCell ref="AP2:AP3"/>
    <mergeCell ref="AQ2:AQ3"/>
    <mergeCell ref="AR2:AR3"/>
    <mergeCell ref="AD2:AD3"/>
    <mergeCell ref="AE2:AE3"/>
    <mergeCell ref="Y2:Y3"/>
    <mergeCell ref="Z2:Z3"/>
    <mergeCell ref="AV1:AX1"/>
    <mergeCell ref="C1:K1"/>
    <mergeCell ref="A85:B85"/>
    <mergeCell ref="A78:B78"/>
    <mergeCell ref="A1:B3"/>
    <mergeCell ref="A77:B77"/>
    <mergeCell ref="A79:B79"/>
    <mergeCell ref="A80:B80"/>
    <mergeCell ref="A81:B81"/>
    <mergeCell ref="F2:H2"/>
    <mergeCell ref="I2:K2"/>
    <mergeCell ref="A76:B76"/>
    <mergeCell ref="C2:C3"/>
    <mergeCell ref="D2:E2"/>
    <mergeCell ref="L1:U1"/>
    <mergeCell ref="AE1:AK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103"/>
  <sheetViews>
    <sheetView topLeftCell="AM60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428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497" t="s">
        <v>1214</v>
      </c>
      <c r="G3" s="1497" t="s">
        <v>424</v>
      </c>
      <c r="H3" s="1497" t="s">
        <v>364</v>
      </c>
      <c r="I3" s="1497" t="s">
        <v>1215</v>
      </c>
      <c r="J3" s="1497" t="s">
        <v>424</v>
      </c>
      <c r="K3" s="1497" t="s">
        <v>364</v>
      </c>
      <c r="L3" s="1497" t="s">
        <v>1216</v>
      </c>
      <c r="M3" s="1497" t="s">
        <v>444</v>
      </c>
      <c r="N3" s="1497" t="s">
        <v>364</v>
      </c>
      <c r="O3" s="1497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498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3759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-1318</v>
      </c>
      <c r="AT16" s="804">
        <v>0</v>
      </c>
      <c r="AU16" s="805">
        <v>-1944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12941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4135</v>
      </c>
      <c r="AM20" s="225"/>
      <c r="AN20" s="224"/>
      <c r="AO20" s="216">
        <v>0</v>
      </c>
      <c r="AP20" s="224"/>
      <c r="AQ20" s="225"/>
      <c r="AR20" s="225"/>
      <c r="AS20" s="224">
        <v>-250</v>
      </c>
      <c r="AT20" s="802">
        <v>10945</v>
      </c>
      <c r="AU20" s="803">
        <v>-697</v>
      </c>
      <c r="AV20" s="216">
        <v>10</v>
      </c>
      <c r="AW20" s="216">
        <v>10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5344</v>
      </c>
      <c r="AM31" s="240"/>
      <c r="AN31" s="239"/>
      <c r="AO31" s="230">
        <v>0</v>
      </c>
      <c r="AP31" s="239"/>
      <c r="AQ31" s="240"/>
      <c r="AR31" s="240"/>
      <c r="AS31" s="239">
        <v>1332</v>
      </c>
      <c r="AT31" s="804">
        <v>10379</v>
      </c>
      <c r="AU31" s="805">
        <v>2594</v>
      </c>
      <c r="AV31" s="230">
        <v>13</v>
      </c>
      <c r="AW31" s="230">
        <v>13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229925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437593</v>
      </c>
      <c r="AM37" s="207"/>
      <c r="AN37" s="206"/>
      <c r="AO37" s="199">
        <v>0</v>
      </c>
      <c r="AP37" s="206"/>
      <c r="AQ37" s="207"/>
      <c r="AR37" s="207"/>
      <c r="AS37" s="206">
        <v>52966</v>
      </c>
      <c r="AT37" s="800">
        <v>710063</v>
      </c>
      <c r="AU37" s="801">
        <v>83131</v>
      </c>
      <c r="AV37" s="199">
        <v>1094</v>
      </c>
      <c r="AW37" s="199">
        <v>1094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18318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6435</v>
      </c>
      <c r="AM40" s="225"/>
      <c r="AN40" s="224"/>
      <c r="AO40" s="216">
        <v>0</v>
      </c>
      <c r="AP40" s="224"/>
      <c r="AQ40" s="225"/>
      <c r="AR40" s="225"/>
      <c r="AS40" s="224">
        <v>-404</v>
      </c>
      <c r="AT40" s="802">
        <v>20421</v>
      </c>
      <c r="AU40" s="803">
        <v>49</v>
      </c>
      <c r="AV40" s="216">
        <v>16</v>
      </c>
      <c r="AW40" s="216">
        <v>16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38952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56764</v>
      </c>
      <c r="AM43" s="225"/>
      <c r="AN43" s="224"/>
      <c r="AO43" s="216">
        <v>0</v>
      </c>
      <c r="AP43" s="224"/>
      <c r="AQ43" s="225"/>
      <c r="AR43" s="225"/>
      <c r="AS43" s="224">
        <v>8892</v>
      </c>
      <c r="AT43" s="802">
        <v>125402</v>
      </c>
      <c r="AU43" s="803">
        <v>19611</v>
      </c>
      <c r="AV43" s="216">
        <v>142</v>
      </c>
      <c r="AW43" s="216">
        <v>142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5410947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4485864</v>
      </c>
      <c r="AM62" s="207"/>
      <c r="AN62" s="206"/>
      <c r="AO62" s="199">
        <v>0</v>
      </c>
      <c r="AP62" s="206"/>
      <c r="AQ62" s="207"/>
      <c r="AR62" s="207"/>
      <c r="AS62" s="206">
        <v>462529</v>
      </c>
      <c r="AT62" s="800">
        <v>10092941</v>
      </c>
      <c r="AU62" s="801">
        <v>969272</v>
      </c>
      <c r="AV62" s="199">
        <v>11215</v>
      </c>
      <c r="AW62" s="199">
        <v>11215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932</v>
      </c>
      <c r="D76" s="1449"/>
      <c r="E76" s="1034">
        <v>4751833.319342833</v>
      </c>
      <c r="F76" s="1452">
        <v>520</v>
      </c>
      <c r="G76" s="1449"/>
      <c r="H76" s="1036">
        <v>352429.00384922471</v>
      </c>
      <c r="I76" s="1453">
        <v>426</v>
      </c>
      <c r="J76" s="1449"/>
      <c r="K76" s="1036">
        <v>78646.514197296172</v>
      </c>
      <c r="L76" s="1452">
        <v>103</v>
      </c>
      <c r="M76" s="1449"/>
      <c r="N76" s="1036">
        <v>474250.51193242008</v>
      </c>
      <c r="O76" s="1452">
        <v>31</v>
      </c>
      <c r="P76" s="1449"/>
      <c r="Q76" s="1036">
        <v>57681.553521762318</v>
      </c>
      <c r="R76" s="1037">
        <v>5714842</v>
      </c>
      <c r="S76" s="1036">
        <v>300116</v>
      </c>
      <c r="T76" s="1036">
        <v>-13448</v>
      </c>
      <c r="U76" s="1038">
        <v>286668</v>
      </c>
      <c r="V76" s="1037">
        <v>6001510</v>
      </c>
      <c r="W76" s="1036">
        <v>-15004</v>
      </c>
      <c r="X76" s="1037">
        <v>5986506</v>
      </c>
      <c r="Y76" s="1036">
        <v>0</v>
      </c>
      <c r="Z76" s="1037">
        <v>5986506</v>
      </c>
      <c r="AA76" s="1036">
        <v>5438237</v>
      </c>
      <c r="AB76" s="1036">
        <v>548269</v>
      </c>
      <c r="AC76" s="1037">
        <v>548269</v>
      </c>
      <c r="AD76" s="1039">
        <v>5986506</v>
      </c>
      <c r="AE76" s="1449"/>
      <c r="AF76" s="1040">
        <v>4767183</v>
      </c>
      <c r="AG76" s="1452">
        <v>41</v>
      </c>
      <c r="AH76" s="1036">
        <v>224435</v>
      </c>
      <c r="AI76" s="1452">
        <v>0</v>
      </c>
      <c r="AJ76" s="1036">
        <v>4517</v>
      </c>
      <c r="AK76" s="1038">
        <v>228952</v>
      </c>
      <c r="AL76" s="1040">
        <v>4996135</v>
      </c>
      <c r="AM76" s="1036">
        <v>-12490</v>
      </c>
      <c r="AN76" s="1040">
        <v>4983645</v>
      </c>
      <c r="AO76" s="1036">
        <v>0</v>
      </c>
      <c r="AP76" s="1040">
        <v>4983645</v>
      </c>
      <c r="AQ76" s="1036">
        <v>4459898</v>
      </c>
      <c r="AR76" s="1036">
        <v>523747</v>
      </c>
      <c r="AS76" s="1040">
        <v>523747</v>
      </c>
      <c r="AT76" s="1259">
        <v>10970151</v>
      </c>
      <c r="AU76" s="1260">
        <v>1072016</v>
      </c>
      <c r="AV76" s="1036">
        <v>12490</v>
      </c>
      <c r="AW76" s="1036">
        <v>12490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44826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16400</v>
      </c>
      <c r="AA82" s="1447">
        <v>22176</v>
      </c>
      <c r="AB82" s="1444">
        <v>-5776</v>
      </c>
      <c r="AC82" s="1446">
        <v>-5776</v>
      </c>
      <c r="AD82" s="1446">
        <v>16400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16400</v>
      </c>
      <c r="AU82" s="1448">
        <v>-5776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108260</v>
      </c>
      <c r="AA83" s="811">
        <v>98833</v>
      </c>
      <c r="AB83" s="810">
        <v>9427</v>
      </c>
      <c r="AC83" s="222">
        <v>9427</v>
      </c>
      <c r="AD83" s="222">
        <v>108260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108260</v>
      </c>
      <c r="AU83" s="812">
        <v>9427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86607</v>
      </c>
      <c r="AA84" s="811">
        <v>79068</v>
      </c>
      <c r="AB84" s="810">
        <v>7539</v>
      </c>
      <c r="AC84" s="222">
        <v>7539</v>
      </c>
      <c r="AD84" s="222">
        <v>86607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86607</v>
      </c>
      <c r="AU84" s="812">
        <v>7539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932</v>
      </c>
      <c r="D85" s="1449"/>
      <c r="E85" s="1034">
        <v>4751833.319342833</v>
      </c>
      <c r="F85" s="1452">
        <v>520</v>
      </c>
      <c r="G85" s="1449"/>
      <c r="H85" s="1036">
        <v>352429.00384922471</v>
      </c>
      <c r="I85" s="1453">
        <v>426</v>
      </c>
      <c r="J85" s="1449"/>
      <c r="K85" s="1036">
        <v>78646.514197296172</v>
      </c>
      <c r="L85" s="1452">
        <v>103</v>
      </c>
      <c r="M85" s="1449"/>
      <c r="N85" s="1036">
        <v>474250.51193242008</v>
      </c>
      <c r="O85" s="1452">
        <v>31</v>
      </c>
      <c r="P85" s="1449"/>
      <c r="Q85" s="1036">
        <v>57681.553521762318</v>
      </c>
      <c r="R85" s="1037">
        <v>5714842</v>
      </c>
      <c r="S85" s="1036">
        <v>300116</v>
      </c>
      <c r="T85" s="1036">
        <v>-13448</v>
      </c>
      <c r="U85" s="1038">
        <v>286668</v>
      </c>
      <c r="V85" s="1037">
        <v>6001510</v>
      </c>
      <c r="W85" s="1036">
        <v>-15004</v>
      </c>
      <c r="X85" s="1037">
        <v>5986506</v>
      </c>
      <c r="Y85" s="1036">
        <v>0</v>
      </c>
      <c r="Z85" s="1037">
        <v>6197773</v>
      </c>
      <c r="AA85" s="1036">
        <v>5638314</v>
      </c>
      <c r="AB85" s="1036">
        <v>559459</v>
      </c>
      <c r="AC85" s="1037">
        <v>559459</v>
      </c>
      <c r="AD85" s="1039">
        <v>6242599</v>
      </c>
      <c r="AE85" s="1449"/>
      <c r="AF85" s="1040">
        <v>4767183</v>
      </c>
      <c r="AG85" s="1452">
        <v>41</v>
      </c>
      <c r="AH85" s="1036">
        <v>224435</v>
      </c>
      <c r="AI85" s="1452">
        <v>0</v>
      </c>
      <c r="AJ85" s="1036">
        <v>4517</v>
      </c>
      <c r="AK85" s="1038">
        <v>228952</v>
      </c>
      <c r="AL85" s="1040">
        <v>4996135</v>
      </c>
      <c r="AM85" s="1036">
        <v>-12490</v>
      </c>
      <c r="AN85" s="1040">
        <v>4983645</v>
      </c>
      <c r="AO85" s="1036">
        <v>0</v>
      </c>
      <c r="AP85" s="1040">
        <v>4983645</v>
      </c>
      <c r="AQ85" s="1036">
        <v>4459898</v>
      </c>
      <c r="AR85" s="1036">
        <v>523747</v>
      </c>
      <c r="AS85" s="1040">
        <v>523747</v>
      </c>
      <c r="AT85" s="808">
        <v>11181418</v>
      </c>
      <c r="AU85" s="808">
        <v>1083206</v>
      </c>
      <c r="AV85" s="1036">
        <v>12490</v>
      </c>
      <c r="AW85" s="1036">
        <v>12490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12490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  <c r="AW94" s="31" t="s">
        <v>1677</v>
      </c>
    </row>
    <row r="95" spans="1:51" x14ac:dyDescent="0.2">
      <c r="B95" s="868"/>
      <c r="C95"/>
      <c r="D95"/>
      <c r="E95"/>
      <c r="F95"/>
      <c r="G95"/>
      <c r="AW95" s="31" t="s">
        <v>1684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98" spans="3:49" x14ac:dyDescent="0.2">
      <c r="AV98" s="101" t="s">
        <v>1677</v>
      </c>
    </row>
    <row r="99" spans="3:49" x14ac:dyDescent="0.2">
      <c r="AV99" s="1626">
        <v>44721</v>
      </c>
    </row>
    <row r="101" spans="3:49" x14ac:dyDescent="0.2">
      <c r="AW101" s="31" t="s">
        <v>1752</v>
      </c>
    </row>
    <row r="102" spans="3:49" x14ac:dyDescent="0.2">
      <c r="AW102" s="31" t="s">
        <v>1751</v>
      </c>
    </row>
    <row r="103" spans="3:49" x14ac:dyDescent="0.2">
      <c r="AW103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M162"/>
  <sheetViews>
    <sheetView zoomScale="85" zoomScaleNormal="85" workbookViewId="0">
      <pane xSplit="3" ySplit="6" topLeftCell="AE123" activePane="bottomRight" state="frozen"/>
      <selection activeCell="I23" sqref="I23"/>
      <selection pane="topRight" activeCell="I23" sqref="I23"/>
      <selection pane="bottomLeft" activeCell="I23" sqref="I23"/>
      <selection pane="bottomRight" activeCell="I23" sqref="I23"/>
    </sheetView>
  </sheetViews>
  <sheetFormatPr defaultColWidth="8.85546875" defaultRowHeight="12.75" x14ac:dyDescent="0.2"/>
  <cols>
    <col min="1" max="1" width="9" style="83" bestFit="1" customWidth="1"/>
    <col min="2" max="2" width="8.5703125" style="83" bestFit="1" customWidth="1"/>
    <col min="3" max="3" width="36.28515625" style="31" bestFit="1" customWidth="1"/>
    <col min="4" max="4" width="12.42578125" style="31" bestFit="1" customWidth="1"/>
    <col min="5" max="5" width="7.7109375" style="31" bestFit="1" customWidth="1"/>
    <col min="6" max="6" width="14.42578125" style="31" bestFit="1" customWidth="1"/>
    <col min="7" max="7" width="5.7109375" style="31" customWidth="1"/>
    <col min="8" max="8" width="12.5703125" style="31" customWidth="1"/>
    <col min="9" max="9" width="8" style="31" customWidth="1"/>
    <col min="10" max="10" width="11.7109375" style="31" bestFit="1" customWidth="1"/>
    <col min="11" max="11" width="8" style="31" customWidth="1"/>
    <col min="12" max="12" width="10.7109375" style="31" customWidth="1"/>
    <col min="13" max="13" width="8.85546875" style="31" customWidth="1"/>
    <col min="14" max="14" width="11.7109375" style="31" bestFit="1" customWidth="1"/>
    <col min="15" max="15" width="8.85546875" style="31" customWidth="1"/>
    <col min="16" max="16" width="10.140625" style="31" customWidth="1"/>
    <col min="17" max="18" width="14.42578125" style="31" bestFit="1" customWidth="1"/>
    <col min="19" max="19" width="12.28515625" style="31" bestFit="1" customWidth="1"/>
    <col min="20" max="21" width="15" style="31" bestFit="1" customWidth="1"/>
    <col min="22" max="22" width="14.42578125" style="31" bestFit="1" customWidth="1"/>
    <col min="23" max="23" width="9.7109375" style="31" bestFit="1" customWidth="1"/>
    <col min="24" max="24" width="12.140625" style="31" bestFit="1" customWidth="1"/>
    <col min="25" max="25" width="14.42578125" style="31" bestFit="1" customWidth="1"/>
    <col min="26" max="26" width="12" style="31" bestFit="1" customWidth="1"/>
    <col min="27" max="27" width="14.28515625" style="31" bestFit="1" customWidth="1"/>
    <col min="28" max="28" width="15.28515625" style="31" bestFit="1" customWidth="1"/>
    <col min="29" max="30" width="13.85546875" style="31" customWidth="1"/>
    <col min="31" max="33" width="18" style="31" bestFit="1" customWidth="1"/>
    <col min="34" max="34" width="16.42578125" style="31" customWidth="1"/>
    <col min="35" max="35" width="13.42578125" style="31" bestFit="1" customWidth="1"/>
    <col min="36" max="36" width="13.140625" style="31" customWidth="1"/>
    <col min="37" max="37" width="14.7109375" style="31" customWidth="1"/>
    <col min="38" max="38" width="17.28515625" style="31" customWidth="1"/>
    <col min="39" max="39" width="17.42578125" style="31" customWidth="1"/>
    <col min="40" max="40" width="23.5703125" style="31" customWidth="1"/>
    <col min="41" max="41" width="14.85546875" style="31" customWidth="1"/>
    <col min="42" max="42" width="11.140625" style="31" customWidth="1"/>
    <col min="43" max="43" width="12.28515625" style="31" customWidth="1"/>
    <col min="44" max="44" width="11.140625" style="31" customWidth="1"/>
    <col min="45" max="46" width="12.28515625" style="31" customWidth="1"/>
    <col min="47" max="47" width="13.5703125" style="31" bestFit="1" customWidth="1"/>
    <col min="48" max="48" width="9.7109375" style="31" customWidth="1"/>
    <col min="49" max="49" width="10.85546875" style="31" customWidth="1"/>
    <col min="50" max="50" width="13.5703125" style="31" bestFit="1" customWidth="1"/>
    <col min="51" max="51" width="14.140625" style="31" bestFit="1" customWidth="1"/>
    <col min="52" max="53" width="13.5703125" style="31" bestFit="1" customWidth="1"/>
    <col min="54" max="54" width="14.42578125" style="31" customWidth="1"/>
    <col min="55" max="55" width="17" style="31" bestFit="1" customWidth="1"/>
    <col min="56" max="56" width="12.42578125" style="31" bestFit="1" customWidth="1"/>
    <col min="57" max="57" width="18" style="31" bestFit="1" customWidth="1"/>
    <col min="58" max="58" width="16.28515625" style="31" bestFit="1" customWidth="1"/>
    <col min="59" max="60" width="12.5703125" style="31" bestFit="1" customWidth="1"/>
    <col min="61" max="61" width="11.28515625" style="31" bestFit="1" customWidth="1"/>
    <col min="62" max="63" width="12.5703125" style="31" bestFit="1" customWidth="1"/>
    <col min="64" max="64" width="11.28515625" style="31" bestFit="1" customWidth="1"/>
    <col min="65" max="16384" width="8.85546875" style="31"/>
  </cols>
  <sheetData>
    <row r="1" spans="1:64" ht="21" customHeight="1" x14ac:dyDescent="0.2">
      <c r="A1" s="1788" t="s">
        <v>930</v>
      </c>
      <c r="B1" s="1788"/>
      <c r="C1" s="1789"/>
      <c r="D1" s="912" t="s">
        <v>350</v>
      </c>
      <c r="F1" s="913"/>
      <c r="G1" s="914"/>
      <c r="H1" s="914"/>
      <c r="I1" s="913"/>
      <c r="J1" s="913"/>
      <c r="K1" s="913"/>
      <c r="L1" s="913"/>
      <c r="M1" s="913"/>
      <c r="N1" s="913"/>
      <c r="O1" s="913"/>
      <c r="P1" s="913"/>
      <c r="Q1" s="1173"/>
      <c r="R1" s="882"/>
      <c r="T1" s="912"/>
      <c r="U1" s="913"/>
      <c r="V1" s="913"/>
      <c r="W1" s="913"/>
      <c r="X1" s="913"/>
      <c r="Y1" s="913"/>
      <c r="Z1" s="913"/>
      <c r="AA1" s="913"/>
      <c r="AB1" s="913"/>
      <c r="AC1" s="1457"/>
      <c r="AD1" s="1457"/>
      <c r="AE1" s="913"/>
      <c r="AF1" s="913"/>
      <c r="AG1" s="913"/>
      <c r="AH1" s="913"/>
      <c r="AI1" s="913"/>
      <c r="AJ1" s="913"/>
      <c r="AK1" s="913"/>
      <c r="AL1" s="913"/>
      <c r="AM1" s="915"/>
      <c r="AN1" s="916" t="s">
        <v>942</v>
      </c>
      <c r="AP1" s="917"/>
      <c r="AQ1" s="917"/>
      <c r="AR1" s="917"/>
      <c r="AS1" s="917"/>
      <c r="AT1" s="917"/>
      <c r="AU1" s="917"/>
      <c r="AV1" s="917"/>
      <c r="AW1" s="917"/>
      <c r="AX1" s="917"/>
      <c r="AY1" s="917"/>
      <c r="AZ1" s="917"/>
      <c r="BA1" s="917"/>
      <c r="BB1" s="917"/>
      <c r="BC1" s="917"/>
      <c r="BD1" s="918"/>
      <c r="BE1" s="1790" t="s">
        <v>1052</v>
      </c>
      <c r="BF1" s="1790" t="s">
        <v>935</v>
      </c>
      <c r="BG1" s="1311"/>
      <c r="BH1" s="1312"/>
      <c r="BI1" s="1313"/>
      <c r="BJ1" s="1308"/>
      <c r="BK1" s="1309"/>
      <c r="BL1" s="1310"/>
    </row>
    <row r="2" spans="1:64" ht="26.25" customHeight="1" x14ac:dyDescent="0.2">
      <c r="A2" s="1789"/>
      <c r="B2" s="1789"/>
      <c r="C2" s="1789"/>
      <c r="D2" s="1773" t="s">
        <v>1334</v>
      </c>
      <c r="E2" s="1777" t="s">
        <v>561</v>
      </c>
      <c r="F2" s="1778"/>
      <c r="G2" s="1778"/>
      <c r="H2" s="1779"/>
      <c r="I2" s="1774" t="s">
        <v>847</v>
      </c>
      <c r="J2" s="1775"/>
      <c r="K2" s="1776" t="s">
        <v>844</v>
      </c>
      <c r="L2" s="1776"/>
      <c r="M2" s="1776" t="s">
        <v>845</v>
      </c>
      <c r="N2" s="1776"/>
      <c r="O2" s="1776" t="s">
        <v>846</v>
      </c>
      <c r="P2" s="1776"/>
      <c r="Q2" s="1792" t="s">
        <v>1079</v>
      </c>
      <c r="R2" s="1780" t="s">
        <v>427</v>
      </c>
      <c r="S2" s="1791" t="s">
        <v>242</v>
      </c>
      <c r="T2" s="1791"/>
      <c r="U2" s="1791"/>
      <c r="V2" s="1773" t="s">
        <v>466</v>
      </c>
      <c r="W2" s="1773" t="s">
        <v>463</v>
      </c>
      <c r="X2" s="1773" t="s">
        <v>877</v>
      </c>
      <c r="Y2" s="1773" t="s">
        <v>467</v>
      </c>
      <c r="Z2" s="1791" t="s">
        <v>1303</v>
      </c>
      <c r="AA2" s="1781" t="s">
        <v>344</v>
      </c>
      <c r="AB2" s="1781" t="s">
        <v>346</v>
      </c>
      <c r="AC2" s="1784" t="s">
        <v>1337</v>
      </c>
      <c r="AD2" s="1786" t="s">
        <v>1338</v>
      </c>
      <c r="AE2" s="1773" t="s">
        <v>932</v>
      </c>
      <c r="AF2" s="1773" t="s">
        <v>280</v>
      </c>
      <c r="AG2" s="1773" t="s">
        <v>281</v>
      </c>
      <c r="AH2" s="1773" t="s">
        <v>244</v>
      </c>
      <c r="AI2" s="1781" t="s">
        <v>404</v>
      </c>
      <c r="AJ2" s="1781" t="s">
        <v>920</v>
      </c>
      <c r="AK2" s="1781" t="s">
        <v>405</v>
      </c>
      <c r="AL2" s="1773" t="s">
        <v>933</v>
      </c>
      <c r="AM2" s="1773" t="s">
        <v>934</v>
      </c>
      <c r="AN2" s="1782" t="s">
        <v>1339</v>
      </c>
      <c r="AO2" s="1782" t="s">
        <v>941</v>
      </c>
      <c r="AP2" s="1783" t="s">
        <v>242</v>
      </c>
      <c r="AQ2" s="1783"/>
      <c r="AR2" s="1783"/>
      <c r="AS2" s="1783"/>
      <c r="AT2" s="1783"/>
      <c r="AU2" s="1782" t="s">
        <v>940</v>
      </c>
      <c r="AV2" s="1782" t="s">
        <v>464</v>
      </c>
      <c r="AW2" s="1782" t="s">
        <v>878</v>
      </c>
      <c r="AX2" s="1782" t="s">
        <v>939</v>
      </c>
      <c r="AY2" s="1791" t="s">
        <v>1303</v>
      </c>
      <c r="AZ2" s="1782" t="s">
        <v>938</v>
      </c>
      <c r="BA2" s="1782" t="s">
        <v>937</v>
      </c>
      <c r="BB2" s="1782" t="s">
        <v>333</v>
      </c>
      <c r="BC2" s="1782" t="s">
        <v>281</v>
      </c>
      <c r="BD2" s="1782" t="s">
        <v>936</v>
      </c>
      <c r="BE2" s="1790"/>
      <c r="BF2" s="1790"/>
      <c r="BG2" s="1795" t="s">
        <v>1143</v>
      </c>
      <c r="BH2" s="1795" t="s">
        <v>1144</v>
      </c>
      <c r="BI2" s="1795" t="s">
        <v>412</v>
      </c>
      <c r="BJ2" s="1794" t="s">
        <v>1145</v>
      </c>
      <c r="BK2" s="1794" t="s">
        <v>1146</v>
      </c>
      <c r="BL2" s="1794" t="s">
        <v>412</v>
      </c>
    </row>
    <row r="3" spans="1:64" ht="96.75" customHeight="1" x14ac:dyDescent="0.2">
      <c r="A3" s="1789"/>
      <c r="B3" s="1789"/>
      <c r="C3" s="1789"/>
      <c r="D3" s="1773"/>
      <c r="E3" s="881" t="s">
        <v>424</v>
      </c>
      <c r="F3" s="881" t="s">
        <v>925</v>
      </c>
      <c r="G3" s="879" t="s">
        <v>424</v>
      </c>
      <c r="H3" s="879" t="s">
        <v>559</v>
      </c>
      <c r="I3" s="881" t="s">
        <v>1335</v>
      </c>
      <c r="J3" s="881" t="s">
        <v>364</v>
      </c>
      <c r="K3" s="1534" t="s">
        <v>1335</v>
      </c>
      <c r="L3" s="881" t="s">
        <v>364</v>
      </c>
      <c r="M3" s="881" t="s">
        <v>1336</v>
      </c>
      <c r="N3" s="881" t="s">
        <v>364</v>
      </c>
      <c r="O3" s="1534" t="s">
        <v>1336</v>
      </c>
      <c r="P3" s="881" t="s">
        <v>364</v>
      </c>
      <c r="Q3" s="1793"/>
      <c r="R3" s="1780"/>
      <c r="S3" s="880" t="s">
        <v>1197</v>
      </c>
      <c r="T3" s="880" t="s">
        <v>1198</v>
      </c>
      <c r="U3" s="880" t="s">
        <v>243</v>
      </c>
      <c r="V3" s="1773"/>
      <c r="W3" s="1773"/>
      <c r="X3" s="1773"/>
      <c r="Y3" s="1773"/>
      <c r="Z3" s="1791"/>
      <c r="AA3" s="1781"/>
      <c r="AB3" s="1781"/>
      <c r="AC3" s="1785"/>
      <c r="AD3" s="1787"/>
      <c r="AE3" s="1773"/>
      <c r="AF3" s="1773"/>
      <c r="AG3" s="1773"/>
      <c r="AH3" s="1773"/>
      <c r="AI3" s="1781"/>
      <c r="AJ3" s="1781"/>
      <c r="AK3" s="1781"/>
      <c r="AL3" s="1773"/>
      <c r="AM3" s="1773"/>
      <c r="AN3" s="1782"/>
      <c r="AO3" s="1782"/>
      <c r="AP3" s="880" t="s">
        <v>1219</v>
      </c>
      <c r="AQ3" s="880" t="s">
        <v>1220</v>
      </c>
      <c r="AR3" s="880" t="s">
        <v>1221</v>
      </c>
      <c r="AS3" s="880" t="s">
        <v>1222</v>
      </c>
      <c r="AT3" s="880" t="s">
        <v>243</v>
      </c>
      <c r="AU3" s="1782"/>
      <c r="AV3" s="1782"/>
      <c r="AW3" s="1782"/>
      <c r="AX3" s="1782"/>
      <c r="AY3" s="1791"/>
      <c r="AZ3" s="1782"/>
      <c r="BA3" s="1782"/>
      <c r="BB3" s="1782"/>
      <c r="BC3" s="1782"/>
      <c r="BD3" s="1782"/>
      <c r="BE3" s="1790"/>
      <c r="BF3" s="1790"/>
      <c r="BG3" s="1795"/>
      <c r="BH3" s="1795"/>
      <c r="BI3" s="1795"/>
      <c r="BJ3" s="1794"/>
      <c r="BK3" s="1794"/>
      <c r="BL3" s="1794"/>
    </row>
    <row r="4" spans="1:64" ht="14.25" customHeight="1" x14ac:dyDescent="0.2">
      <c r="A4" s="785"/>
      <c r="B4" s="786"/>
      <c r="C4" s="783"/>
      <c r="D4" s="780">
        <v>1</v>
      </c>
      <c r="E4" s="780">
        <f t="shared" ref="E4:AK4" si="0">D4+1</f>
        <v>2</v>
      </c>
      <c r="F4" s="780">
        <f t="shared" si="0"/>
        <v>3</v>
      </c>
      <c r="G4" s="780">
        <f t="shared" si="0"/>
        <v>4</v>
      </c>
      <c r="H4" s="780">
        <f t="shared" si="0"/>
        <v>5</v>
      </c>
      <c r="I4" s="780">
        <f t="shared" si="0"/>
        <v>6</v>
      </c>
      <c r="J4" s="780">
        <f t="shared" si="0"/>
        <v>7</v>
      </c>
      <c r="K4" s="780">
        <f t="shared" si="0"/>
        <v>8</v>
      </c>
      <c r="L4" s="780">
        <f t="shared" si="0"/>
        <v>9</v>
      </c>
      <c r="M4" s="780">
        <f t="shared" si="0"/>
        <v>10</v>
      </c>
      <c r="N4" s="780">
        <f t="shared" si="0"/>
        <v>11</v>
      </c>
      <c r="O4" s="780">
        <f t="shared" si="0"/>
        <v>12</v>
      </c>
      <c r="P4" s="780">
        <f t="shared" si="0"/>
        <v>13</v>
      </c>
      <c r="Q4" s="780">
        <f t="shared" ref="Q4" si="1">P4+1</f>
        <v>14</v>
      </c>
      <c r="R4" s="780">
        <f t="shared" ref="R4" si="2">Q4+1</f>
        <v>15</v>
      </c>
      <c r="S4" s="780">
        <f t="shared" ref="S4" si="3">R4+1</f>
        <v>16</v>
      </c>
      <c r="T4" s="780">
        <f t="shared" si="0"/>
        <v>17</v>
      </c>
      <c r="U4" s="780">
        <f t="shared" si="0"/>
        <v>18</v>
      </c>
      <c r="V4" s="780">
        <f t="shared" si="0"/>
        <v>19</v>
      </c>
      <c r="W4" s="780">
        <f t="shared" si="0"/>
        <v>20</v>
      </c>
      <c r="X4" s="780">
        <f t="shared" si="0"/>
        <v>21</v>
      </c>
      <c r="Y4" s="780">
        <f t="shared" si="0"/>
        <v>22</v>
      </c>
      <c r="Z4" s="780">
        <f t="shared" si="0"/>
        <v>23</v>
      </c>
      <c r="AA4" s="780">
        <f t="shared" si="0"/>
        <v>24</v>
      </c>
      <c r="AB4" s="780">
        <f t="shared" si="0"/>
        <v>25</v>
      </c>
      <c r="AC4" s="1307"/>
      <c r="AD4" s="1307"/>
      <c r="AE4" s="780">
        <f>AB4+1</f>
        <v>26</v>
      </c>
      <c r="AF4" s="780">
        <f t="shared" si="0"/>
        <v>27</v>
      </c>
      <c r="AG4" s="780">
        <f>AF4+1</f>
        <v>28</v>
      </c>
      <c r="AH4" s="780">
        <f t="shared" si="0"/>
        <v>29</v>
      </c>
      <c r="AI4" s="780">
        <f>AH4+1</f>
        <v>30</v>
      </c>
      <c r="AJ4" s="780">
        <f t="shared" si="0"/>
        <v>31</v>
      </c>
      <c r="AK4" s="780">
        <f t="shared" si="0"/>
        <v>32</v>
      </c>
      <c r="AL4" s="780">
        <f>AK4+1</f>
        <v>33</v>
      </c>
      <c r="AM4" s="780">
        <f t="shared" ref="AM4:BL4" si="4">AL4+1</f>
        <v>34</v>
      </c>
      <c r="AN4" s="780">
        <f t="shared" si="4"/>
        <v>35</v>
      </c>
      <c r="AO4" s="780">
        <f t="shared" si="4"/>
        <v>36</v>
      </c>
      <c r="AP4" s="780">
        <f t="shared" si="4"/>
        <v>37</v>
      </c>
      <c r="AQ4" s="780">
        <f t="shared" si="4"/>
        <v>38</v>
      </c>
      <c r="AR4" s="780">
        <f t="shared" si="4"/>
        <v>39</v>
      </c>
      <c r="AS4" s="780">
        <f t="shared" si="4"/>
        <v>40</v>
      </c>
      <c r="AT4" s="780">
        <f t="shared" si="4"/>
        <v>41</v>
      </c>
      <c r="AU4" s="780">
        <f t="shared" si="4"/>
        <v>42</v>
      </c>
      <c r="AV4" s="780">
        <f t="shared" si="4"/>
        <v>43</v>
      </c>
      <c r="AW4" s="780">
        <f t="shared" si="4"/>
        <v>44</v>
      </c>
      <c r="AX4" s="780">
        <f t="shared" si="4"/>
        <v>45</v>
      </c>
      <c r="AY4" s="780">
        <f t="shared" si="4"/>
        <v>46</v>
      </c>
      <c r="AZ4" s="780">
        <f t="shared" si="4"/>
        <v>47</v>
      </c>
      <c r="BA4" s="780">
        <f t="shared" si="4"/>
        <v>48</v>
      </c>
      <c r="BB4" s="780">
        <f t="shared" si="4"/>
        <v>49</v>
      </c>
      <c r="BC4" s="780">
        <f t="shared" si="4"/>
        <v>50</v>
      </c>
      <c r="BD4" s="780">
        <f t="shared" si="4"/>
        <v>51</v>
      </c>
      <c r="BE4" s="780">
        <f t="shared" si="4"/>
        <v>52</v>
      </c>
      <c r="BF4" s="780">
        <f t="shared" si="4"/>
        <v>53</v>
      </c>
      <c r="BG4" s="780">
        <f t="shared" si="4"/>
        <v>54</v>
      </c>
      <c r="BH4" s="780">
        <f t="shared" si="4"/>
        <v>55</v>
      </c>
      <c r="BI4" s="780">
        <f t="shared" si="4"/>
        <v>56</v>
      </c>
      <c r="BJ4" s="780">
        <f t="shared" si="4"/>
        <v>57</v>
      </c>
      <c r="BK4" s="780">
        <f t="shared" si="4"/>
        <v>58</v>
      </c>
      <c r="BL4" s="780">
        <f t="shared" si="4"/>
        <v>59</v>
      </c>
    </row>
    <row r="5" spans="1:64" s="488" customFormat="1" ht="12.75" hidden="1" customHeight="1" x14ac:dyDescent="0.2">
      <c r="A5" s="787"/>
      <c r="B5" s="788"/>
      <c r="C5" s="799"/>
      <c r="D5" s="781"/>
      <c r="E5" s="640"/>
      <c r="F5" s="640"/>
      <c r="G5" s="639"/>
      <c r="H5" s="639"/>
      <c r="I5" s="781"/>
      <c r="J5" s="781"/>
      <c r="K5" s="781"/>
      <c r="L5" s="781"/>
      <c r="M5" s="781"/>
      <c r="N5" s="781"/>
      <c r="O5" s="781"/>
      <c r="P5" s="781"/>
      <c r="Q5" s="1174"/>
      <c r="R5" s="781"/>
      <c r="S5" s="781"/>
      <c r="T5" s="781"/>
      <c r="U5" s="781"/>
      <c r="V5" s="781"/>
      <c r="W5" s="781"/>
      <c r="X5" s="781"/>
      <c r="Y5" s="781"/>
      <c r="Z5" s="781"/>
      <c r="AA5" s="781"/>
      <c r="AB5" s="781"/>
      <c r="AC5" s="1450"/>
      <c r="AD5" s="1450"/>
      <c r="AE5" s="781"/>
      <c r="AF5" s="781"/>
      <c r="AG5" s="781"/>
      <c r="AH5" s="781"/>
      <c r="AI5" s="781"/>
      <c r="AJ5" s="781"/>
      <c r="AK5" s="781"/>
      <c r="AL5" s="781"/>
      <c r="AM5" s="781"/>
      <c r="AN5" s="781"/>
      <c r="AO5" s="781"/>
      <c r="AP5" s="781"/>
      <c r="AQ5" s="781"/>
      <c r="AR5" s="781"/>
      <c r="AS5" s="781"/>
      <c r="AT5" s="781"/>
      <c r="AU5" s="781"/>
      <c r="AV5" s="781"/>
      <c r="AW5" s="781"/>
      <c r="AX5" s="781"/>
      <c r="AY5" s="781"/>
      <c r="AZ5" s="781"/>
      <c r="BA5" s="781" t="s">
        <v>926</v>
      </c>
      <c r="BB5" s="781" t="s">
        <v>926</v>
      </c>
      <c r="BC5" s="781"/>
      <c r="BD5" s="781"/>
      <c r="BE5" s="766" t="s">
        <v>926</v>
      </c>
      <c r="BF5" s="766" t="s">
        <v>927</v>
      </c>
      <c r="BG5" s="766"/>
      <c r="BH5" s="766"/>
      <c r="BI5" s="766"/>
      <c r="BJ5" s="766" t="s">
        <v>926</v>
      </c>
      <c r="BK5" s="766" t="s">
        <v>928</v>
      </c>
      <c r="BL5" s="766" t="s">
        <v>927</v>
      </c>
    </row>
    <row r="6" spans="1:64" s="488" customFormat="1" ht="11.25" hidden="1" customHeight="1" x14ac:dyDescent="0.2">
      <c r="A6" s="782"/>
      <c r="B6" s="782"/>
      <c r="C6" s="784"/>
      <c r="D6" s="766" t="s">
        <v>594</v>
      </c>
      <c r="E6" s="766"/>
      <c r="F6" s="766" t="s">
        <v>594</v>
      </c>
      <c r="G6" s="883"/>
      <c r="H6" s="883"/>
      <c r="I6" s="766" t="s">
        <v>594</v>
      </c>
      <c r="J6" s="766" t="s">
        <v>594</v>
      </c>
      <c r="K6" s="766" t="s">
        <v>594</v>
      </c>
      <c r="L6" s="766" t="s">
        <v>594</v>
      </c>
      <c r="M6" s="766" t="s">
        <v>594</v>
      </c>
      <c r="N6" s="766" t="s">
        <v>594</v>
      </c>
      <c r="O6" s="766" t="s">
        <v>594</v>
      </c>
      <c r="P6" s="766" t="s">
        <v>594</v>
      </c>
      <c r="Q6" s="883"/>
      <c r="R6" s="883"/>
      <c r="S6" s="766" t="s">
        <v>594</v>
      </c>
      <c r="T6" s="766" t="s">
        <v>594</v>
      </c>
      <c r="U6" s="766" t="s">
        <v>594</v>
      </c>
      <c r="V6" s="766" t="s">
        <v>594</v>
      </c>
      <c r="W6" s="766"/>
      <c r="X6" s="766" t="s">
        <v>594</v>
      </c>
      <c r="Y6" s="766" t="s">
        <v>594</v>
      </c>
      <c r="Z6" s="766" t="s">
        <v>594</v>
      </c>
      <c r="AA6" s="766" t="s">
        <v>594</v>
      </c>
      <c r="AB6" s="883"/>
      <c r="AC6" s="1458"/>
      <c r="AD6" s="1458"/>
      <c r="AE6" s="766" t="s">
        <v>594</v>
      </c>
      <c r="AF6" s="766" t="s">
        <v>594</v>
      </c>
      <c r="AG6" s="766" t="s">
        <v>594</v>
      </c>
      <c r="AH6" s="766" t="s">
        <v>594</v>
      </c>
      <c r="AI6" s="766" t="s">
        <v>594</v>
      </c>
      <c r="AJ6" s="883"/>
      <c r="AK6" s="883"/>
      <c r="AL6" s="766" t="s">
        <v>594</v>
      </c>
      <c r="AM6" s="766"/>
      <c r="AN6" s="766"/>
      <c r="AO6" s="766" t="s">
        <v>594</v>
      </c>
      <c r="AP6" s="766" t="s">
        <v>594</v>
      </c>
      <c r="AQ6" s="766" t="s">
        <v>594</v>
      </c>
      <c r="AR6" s="766" t="s">
        <v>594</v>
      </c>
      <c r="AS6" s="766" t="s">
        <v>594</v>
      </c>
      <c r="AT6" s="766" t="s">
        <v>594</v>
      </c>
      <c r="AU6" s="766" t="s">
        <v>594</v>
      </c>
      <c r="AV6" s="883"/>
      <c r="AW6" s="766" t="s">
        <v>594</v>
      </c>
      <c r="AX6" s="766" t="s">
        <v>594</v>
      </c>
      <c r="AY6" s="766" t="s">
        <v>594</v>
      </c>
      <c r="AZ6" s="883"/>
      <c r="BA6" s="766" t="s">
        <v>594</v>
      </c>
      <c r="BB6" s="766" t="s">
        <v>594</v>
      </c>
      <c r="BC6" s="766" t="s">
        <v>594</v>
      </c>
      <c r="BD6" s="766" t="s">
        <v>594</v>
      </c>
      <c r="BE6" s="766" t="s">
        <v>595</v>
      </c>
      <c r="BF6" s="766" t="s">
        <v>595</v>
      </c>
      <c r="BG6" s="766" t="s">
        <v>769</v>
      </c>
      <c r="BH6" s="766" t="s">
        <v>595</v>
      </c>
      <c r="BI6" s="766" t="s">
        <v>595</v>
      </c>
      <c r="BJ6" s="766" t="s">
        <v>769</v>
      </c>
      <c r="BK6" s="766" t="s">
        <v>595</v>
      </c>
      <c r="BL6" s="766" t="s">
        <v>595</v>
      </c>
    </row>
    <row r="7" spans="1:64" ht="16.5" customHeight="1" x14ac:dyDescent="0.2">
      <c r="A7" s="792">
        <v>1</v>
      </c>
      <c r="B7" s="793">
        <v>1</v>
      </c>
      <c r="C7" s="794" t="s">
        <v>5</v>
      </c>
      <c r="D7" s="1349">
        <f>'8_2.1.21 SIS'!C7</f>
        <v>9201</v>
      </c>
      <c r="E7" s="199">
        <f>'2_State Distrib and Adjs'!AL7</f>
        <v>5958</v>
      </c>
      <c r="F7" s="199">
        <f>'2_State Distrib and Adjs'!AK7</f>
        <v>54816547</v>
      </c>
      <c r="G7" s="1314"/>
      <c r="H7" s="1314"/>
      <c r="I7" s="201"/>
      <c r="J7" s="199"/>
      <c r="K7" s="201"/>
      <c r="L7" s="199"/>
      <c r="M7" s="201"/>
      <c r="N7" s="199"/>
      <c r="O7" s="201"/>
      <c r="P7" s="199"/>
      <c r="Q7" s="1175">
        <f>F7+H7+J7+L7+N7+P7</f>
        <v>54816547</v>
      </c>
      <c r="R7" s="202"/>
      <c r="S7" s="199">
        <f>'2_State Distrib and Adjs'!AP7</f>
        <v>-512388</v>
      </c>
      <c r="T7" s="199">
        <f>'2_State Distrib and Adjs'!AQ7</f>
        <v>-184698</v>
      </c>
      <c r="U7" s="203">
        <f>'2_State Distrib and Adjs'!AR7</f>
        <v>-697086</v>
      </c>
      <c r="V7" s="202">
        <f t="shared" ref="V7:V38" si="5">Q7+U7</f>
        <v>54119461</v>
      </c>
      <c r="W7" s="200"/>
      <c r="X7" s="200"/>
      <c r="Y7" s="202">
        <f t="shared" ref="Y7:Y70" si="6">V7</f>
        <v>54119461</v>
      </c>
      <c r="Z7" s="199">
        <f>'2_State Distrib and Adjs'!AM7</f>
        <v>-11538</v>
      </c>
      <c r="AA7" s="213">
        <f>'2_State Distrib and Adjs'!AT7</f>
        <v>0</v>
      </c>
      <c r="AB7" s="891">
        <f>'2_State Distrib and Adjs'!AU7</f>
        <v>241099</v>
      </c>
      <c r="AC7" s="1459">
        <f>'2_State Distrib and Adjs'!AV7</f>
        <v>1205192</v>
      </c>
      <c r="AD7" s="1459">
        <f>'2_State Distrib and Adjs'!AW7</f>
        <v>964154</v>
      </c>
      <c r="AE7" s="202">
        <f>'2_State Distrib and Adjs'!AX7</f>
        <v>56518368</v>
      </c>
      <c r="AF7" s="199">
        <f>'2_State Distrib and Adjs'!AY7</f>
        <v>51919945</v>
      </c>
      <c r="AG7" s="199">
        <f>'2_State Distrib and Adjs'!AZ7</f>
        <v>4598423</v>
      </c>
      <c r="AH7" s="202">
        <f>'2_State Distrib and Adjs'!BA7</f>
        <v>4598423</v>
      </c>
      <c r="AI7" s="213">
        <f>'2_State Distrib and Adjs'!BB7</f>
        <v>0</v>
      </c>
      <c r="AJ7" s="894">
        <f>'2_State Distrib and Adjs'!BC7</f>
        <v>247507</v>
      </c>
      <c r="AK7" s="894">
        <f>'2_State Distrib and Adjs'!BD7</f>
        <v>0</v>
      </c>
      <c r="AL7" s="204">
        <f>'2_State Distrib and Adjs'!BE7</f>
        <v>56765875</v>
      </c>
      <c r="AM7" s="204">
        <f>AL7</f>
        <v>56765875</v>
      </c>
      <c r="AN7" s="205"/>
      <c r="AO7" s="206">
        <f>-'New Type 2 Res Summary'!AG7-'5A3_OJJ'!P7</f>
        <v>-11407</v>
      </c>
      <c r="AP7" s="198">
        <f>-'New Type 2 Res Summary'!AH7</f>
        <v>0</v>
      </c>
      <c r="AQ7" s="205">
        <f>-'New Type 2 Res Summary'!AI7</f>
        <v>0</v>
      </c>
      <c r="AR7" s="198">
        <f>-'New Type 2 Res Summary'!AJ7</f>
        <v>0</v>
      </c>
      <c r="AS7" s="207">
        <f>-'New Type 2 Res Summary'!AK7</f>
        <v>0</v>
      </c>
      <c r="AT7" s="208">
        <f>-'New Type 2 Res Summary'!AL7</f>
        <v>0</v>
      </c>
      <c r="AU7" s="206">
        <f>-'New Type 2 Res Summary'!AM7-'5A3_OJJ'!P7</f>
        <v>-341985</v>
      </c>
      <c r="AV7" s="888"/>
      <c r="AW7" s="209">
        <f>-'New Type 2 Res Summary'!AN7</f>
        <v>457</v>
      </c>
      <c r="AX7" s="206">
        <f>-'New Type 2 Res Summary'!AO7-'5A3_OJJ'!P7</f>
        <v>-11407</v>
      </c>
      <c r="AY7" s="207"/>
      <c r="AZ7" s="903">
        <f>-'New Type 2 Res Summary'!AQ7-'5A3_OJJ'!P7</f>
        <v>-193784</v>
      </c>
      <c r="BA7" s="206">
        <f>'2A-1_EFT (Annual)'!AM7</f>
        <v>-341985</v>
      </c>
      <c r="BB7" s="207">
        <f>'2A-1_EFT (Annual)'!AO7+'2A-1_EFT (Annual)'!AP7</f>
        <v>-303527</v>
      </c>
      <c r="BC7" s="207">
        <f>BA7-BB7</f>
        <v>-38458</v>
      </c>
      <c r="BD7" s="206">
        <f>'2A-2_EFT (Monthly)'!AN7</f>
        <v>-38458</v>
      </c>
      <c r="BE7" s="207">
        <f t="shared" ref="BE7:BE70" si="7">AM7+BA7</f>
        <v>56423890</v>
      </c>
      <c r="BF7" s="207">
        <f>'2A-2_EFT (Monthly)'!AO7</f>
        <v>4559965</v>
      </c>
      <c r="BG7" s="209"/>
      <c r="BH7" s="209"/>
      <c r="BI7" s="209"/>
      <c r="BJ7" s="209">
        <f>'2A-2_EFT (Monthly)'!BY7+'2A-2_EFT (Monthly)'!AP7</f>
        <v>0</v>
      </c>
      <c r="BK7" s="209"/>
      <c r="BL7" s="209">
        <f>BJ7-BK7</f>
        <v>0</v>
      </c>
    </row>
    <row r="8" spans="1:64" ht="16.5" customHeight="1" x14ac:dyDescent="0.2">
      <c r="A8" s="211">
        <v>2</v>
      </c>
      <c r="B8" s="311">
        <v>2</v>
      </c>
      <c r="C8" s="795" t="s">
        <v>6</v>
      </c>
      <c r="D8" s="1350">
        <f>'8_2.1.21 SIS'!C8</f>
        <v>3843</v>
      </c>
      <c r="E8" s="216">
        <f>'2_State Distrib and Adjs'!AL8</f>
        <v>7489</v>
      </c>
      <c r="F8" s="216">
        <f>'2_State Distrib and Adjs'!AK8</f>
        <v>28780275</v>
      </c>
      <c r="G8" s="1316"/>
      <c r="H8" s="1316"/>
      <c r="I8" s="218"/>
      <c r="J8" s="216"/>
      <c r="K8" s="218"/>
      <c r="L8" s="216"/>
      <c r="M8" s="218"/>
      <c r="N8" s="216"/>
      <c r="O8" s="218"/>
      <c r="P8" s="216"/>
      <c r="Q8" s="1080">
        <f t="shared" ref="Q8:Q71" si="8">F8+H8+J8+L8+N8+P8</f>
        <v>28780275</v>
      </c>
      <c r="R8" s="219"/>
      <c r="S8" s="216">
        <f>'2_State Distrib and Adjs'!AP8</f>
        <v>-576653</v>
      </c>
      <c r="T8" s="216">
        <f>'2_State Distrib and Adjs'!AQ8</f>
        <v>89868</v>
      </c>
      <c r="U8" s="220">
        <f>'2_State Distrib and Adjs'!AR8</f>
        <v>-486785</v>
      </c>
      <c r="V8" s="219">
        <f t="shared" si="5"/>
        <v>28293490</v>
      </c>
      <c r="W8" s="217"/>
      <c r="X8" s="217"/>
      <c r="Y8" s="219">
        <f t="shared" si="6"/>
        <v>28293490</v>
      </c>
      <c r="Z8" s="216">
        <f>'2_State Distrib and Adjs'!AM8</f>
        <v>93870</v>
      </c>
      <c r="AA8" s="221">
        <f>'2_State Distrib and Adjs'!AT8</f>
        <v>0</v>
      </c>
      <c r="AB8" s="221">
        <f>'2_State Distrib and Adjs'!AU8</f>
        <v>208204</v>
      </c>
      <c r="AC8" s="1460">
        <f>'2_State Distrib and Adjs'!AV8</f>
        <v>624713</v>
      </c>
      <c r="AD8" s="1460">
        <f>'2_State Distrib and Adjs'!AW8</f>
        <v>499770</v>
      </c>
      <c r="AE8" s="219">
        <f>'2_State Distrib and Adjs'!AX8</f>
        <v>29720047</v>
      </c>
      <c r="AF8" s="216">
        <f>'2_State Distrib and Adjs'!AY8</f>
        <v>27231574</v>
      </c>
      <c r="AG8" s="216">
        <f>'2_State Distrib and Adjs'!AZ8</f>
        <v>2488473</v>
      </c>
      <c r="AH8" s="219">
        <f>'2_State Distrib and Adjs'!BA8</f>
        <v>2488473</v>
      </c>
      <c r="AI8" s="221">
        <f>'2_State Distrib and Adjs'!BB8</f>
        <v>0</v>
      </c>
      <c r="AJ8" s="895">
        <f>'2_State Distrib and Adjs'!BC8</f>
        <v>112065</v>
      </c>
      <c r="AK8" s="895">
        <f>'2_State Distrib and Adjs'!BD8</f>
        <v>0</v>
      </c>
      <c r="AL8" s="222">
        <f>'2_State Distrib and Adjs'!BE8</f>
        <v>29832112</v>
      </c>
      <c r="AM8" s="222">
        <f t="shared" ref="AM8:AM71" si="9">AL8</f>
        <v>29832112</v>
      </c>
      <c r="AN8" s="223"/>
      <c r="AO8" s="224">
        <f>-'New Type 2 Res Summary'!AG8-'5A3_OJJ'!P8</f>
        <v>-1690</v>
      </c>
      <c r="AP8" s="215">
        <f>-'New Type 2 Res Summary'!AH8</f>
        <v>0</v>
      </c>
      <c r="AQ8" s="223">
        <f>-'New Type 2 Res Summary'!AI8</f>
        <v>0</v>
      </c>
      <c r="AR8" s="215">
        <f>-'New Type 2 Res Summary'!AJ8</f>
        <v>0</v>
      </c>
      <c r="AS8" s="225">
        <f>-'New Type 2 Res Summary'!AK8</f>
        <v>0</v>
      </c>
      <c r="AT8" s="226">
        <f>-'New Type 2 Res Summary'!AL8</f>
        <v>0</v>
      </c>
      <c r="AU8" s="224">
        <f>-'New Type 2 Res Summary'!AM8-'5A3_OJJ'!P8</f>
        <v>-130133</v>
      </c>
      <c r="AV8" s="227"/>
      <c r="AW8" s="227">
        <f>-'New Type 2 Res Summary'!AN8</f>
        <v>305</v>
      </c>
      <c r="AX8" s="224">
        <f>-'New Type 2 Res Summary'!AO8-'5A3_OJJ'!P8</f>
        <v>-1690</v>
      </c>
      <c r="AY8" s="225"/>
      <c r="AZ8" s="224">
        <f>-'New Type 2 Res Summary'!AQ8-'5A3_OJJ'!P8</f>
        <v>-123374</v>
      </c>
      <c r="BA8" s="224">
        <f>'2A-1_EFT (Annual)'!AM8</f>
        <v>-130133</v>
      </c>
      <c r="BB8" s="225">
        <f>'2A-1_EFT (Annual)'!AO8+'2A-1_EFT (Annual)'!AP8</f>
        <v>-119755</v>
      </c>
      <c r="BC8" s="225">
        <f t="shared" ref="BC8:BC71" si="10">BA8-BB8</f>
        <v>-10378</v>
      </c>
      <c r="BD8" s="224">
        <f>'2A-2_EFT (Monthly)'!AN8</f>
        <v>-10378</v>
      </c>
      <c r="BE8" s="225">
        <f t="shared" si="7"/>
        <v>29701979</v>
      </c>
      <c r="BF8" s="225">
        <f>'2A-2_EFT (Monthly)'!AO8</f>
        <v>2478095</v>
      </c>
      <c r="BG8" s="227"/>
      <c r="BH8" s="227"/>
      <c r="BI8" s="227"/>
      <c r="BJ8" s="227">
        <f>'2A-2_EFT (Monthly)'!BY8+'2A-2_EFT (Monthly)'!AP8</f>
        <v>0</v>
      </c>
      <c r="BK8" s="227"/>
      <c r="BL8" s="227">
        <f t="shared" ref="BL8:BL71" si="11">BJ8-BK8</f>
        <v>0</v>
      </c>
    </row>
    <row r="9" spans="1:64" ht="16.5" customHeight="1" x14ac:dyDescent="0.2">
      <c r="A9" s="211">
        <v>3</v>
      </c>
      <c r="B9" s="311">
        <v>3</v>
      </c>
      <c r="C9" s="795" t="s">
        <v>7</v>
      </c>
      <c r="D9" s="1350">
        <f>'8_2.1.21 SIS'!C9</f>
        <v>22819</v>
      </c>
      <c r="E9" s="216">
        <f>'2_State Distrib and Adjs'!AL9</f>
        <v>4802</v>
      </c>
      <c r="F9" s="216">
        <f>'2_State Distrib and Adjs'!AK9</f>
        <v>109580437</v>
      </c>
      <c r="G9" s="1316"/>
      <c r="H9" s="1316"/>
      <c r="I9" s="218"/>
      <c r="J9" s="216"/>
      <c r="K9" s="218"/>
      <c r="L9" s="216"/>
      <c r="M9" s="218"/>
      <c r="N9" s="216"/>
      <c r="O9" s="218"/>
      <c r="P9" s="216"/>
      <c r="Q9" s="1080">
        <f t="shared" si="8"/>
        <v>109580437</v>
      </c>
      <c r="R9" s="219"/>
      <c r="S9" s="216">
        <f>'2_State Distrib and Adjs'!AP9</f>
        <v>1541442</v>
      </c>
      <c r="T9" s="216">
        <f>'2_State Distrib and Adjs'!AQ9</f>
        <v>-43218</v>
      </c>
      <c r="U9" s="220">
        <f>'2_State Distrib and Adjs'!AR9</f>
        <v>1498224</v>
      </c>
      <c r="V9" s="219">
        <f t="shared" si="5"/>
        <v>111078661</v>
      </c>
      <c r="W9" s="217"/>
      <c r="X9" s="217"/>
      <c r="Y9" s="219">
        <f t="shared" si="6"/>
        <v>111078661</v>
      </c>
      <c r="Z9" s="216">
        <f>'2_State Distrib and Adjs'!AM9</f>
        <v>-300805</v>
      </c>
      <c r="AA9" s="221">
        <f>'2_State Distrib and Adjs'!AT9</f>
        <v>0</v>
      </c>
      <c r="AB9" s="221">
        <f>'2_State Distrib and Adjs'!AU9</f>
        <v>623132</v>
      </c>
      <c r="AC9" s="1460">
        <f>'2_State Distrib and Adjs'!AV9</f>
        <v>3282090</v>
      </c>
      <c r="AD9" s="1460">
        <f>'2_State Distrib and Adjs'!AW9</f>
        <v>2625673</v>
      </c>
      <c r="AE9" s="219">
        <f>'2_State Distrib and Adjs'!AX9</f>
        <v>117308751</v>
      </c>
      <c r="AF9" s="216">
        <f>'2_State Distrib and Adjs'!AY9</f>
        <v>107224129</v>
      </c>
      <c r="AG9" s="216">
        <f>'2_State Distrib and Adjs'!AZ9</f>
        <v>10084622</v>
      </c>
      <c r="AH9" s="219">
        <f>'2_State Distrib and Adjs'!BA9</f>
        <v>10084622</v>
      </c>
      <c r="AI9" s="221">
        <f>'2_State Distrib and Adjs'!BB9</f>
        <v>0</v>
      </c>
      <c r="AJ9" s="895">
        <f>'2_State Distrib and Adjs'!BC9</f>
        <v>1093176</v>
      </c>
      <c r="AK9" s="895">
        <f>'2_State Distrib and Adjs'!BD9</f>
        <v>348099</v>
      </c>
      <c r="AL9" s="222">
        <f>'2_State Distrib and Adjs'!BE9</f>
        <v>118750026</v>
      </c>
      <c r="AM9" s="222">
        <f t="shared" si="9"/>
        <v>118750026</v>
      </c>
      <c r="AN9" s="223"/>
      <c r="AO9" s="224">
        <f>-'New Type 2 Res Summary'!AG9-'5A3_OJJ'!P9</f>
        <v>-2246</v>
      </c>
      <c r="AP9" s="215">
        <f>-'New Type 2 Res Summary'!AH9</f>
        <v>0</v>
      </c>
      <c r="AQ9" s="223">
        <f>-'New Type 2 Res Summary'!AI9</f>
        <v>0</v>
      </c>
      <c r="AR9" s="215">
        <f>-'New Type 2 Res Summary'!AJ9</f>
        <v>0</v>
      </c>
      <c r="AS9" s="225">
        <f>-'New Type 2 Res Summary'!AK9</f>
        <v>0</v>
      </c>
      <c r="AT9" s="226">
        <f>-'New Type 2 Res Summary'!AL9</f>
        <v>0</v>
      </c>
      <c r="AU9" s="224">
        <f>-'New Type 2 Res Summary'!AM9-'5A3_OJJ'!P9</f>
        <v>-1440959</v>
      </c>
      <c r="AV9" s="227"/>
      <c r="AW9" s="227">
        <f>-'New Type 2 Res Summary'!AN9</f>
        <v>2286</v>
      </c>
      <c r="AX9" s="224">
        <f>-'New Type 2 Res Summary'!AO9-'5A3_OJJ'!P9</f>
        <v>-2246</v>
      </c>
      <c r="AY9" s="225"/>
      <c r="AZ9" s="224">
        <f>-'New Type 2 Res Summary'!AQ9-'5A3_OJJ'!P9</f>
        <v>-914460</v>
      </c>
      <c r="BA9" s="224">
        <f>'2A-1_EFT (Annual)'!AM9</f>
        <v>-1440959</v>
      </c>
      <c r="BB9" s="225">
        <f>'2A-1_EFT (Annual)'!AO9+'2A-1_EFT (Annual)'!AP9</f>
        <v>-1285382</v>
      </c>
      <c r="BC9" s="225">
        <f t="shared" si="10"/>
        <v>-155577</v>
      </c>
      <c r="BD9" s="224">
        <f>'2A-2_EFT (Monthly)'!AN9</f>
        <v>-155577</v>
      </c>
      <c r="BE9" s="225">
        <f t="shared" si="7"/>
        <v>117309067</v>
      </c>
      <c r="BF9" s="225">
        <f>'2A-2_EFT (Monthly)'!AO9</f>
        <v>9929045</v>
      </c>
      <c r="BG9" s="227"/>
      <c r="BH9" s="227"/>
      <c r="BI9" s="227"/>
      <c r="BJ9" s="227">
        <f>'2A-2_EFT (Monthly)'!BY9+'2A-2_EFT (Monthly)'!AP9</f>
        <v>0</v>
      </c>
      <c r="BK9" s="227"/>
      <c r="BL9" s="227">
        <f t="shared" si="11"/>
        <v>0</v>
      </c>
    </row>
    <row r="10" spans="1:64" ht="16.5" customHeight="1" x14ac:dyDescent="0.2">
      <c r="A10" s="211">
        <v>4</v>
      </c>
      <c r="B10" s="311">
        <v>4</v>
      </c>
      <c r="C10" s="795" t="s">
        <v>8</v>
      </c>
      <c r="D10" s="1350">
        <f>'8_2.1.21 SIS'!C10</f>
        <v>2924</v>
      </c>
      <c r="E10" s="216">
        <f>'2_State Distrib and Adjs'!AL10</f>
        <v>6704</v>
      </c>
      <c r="F10" s="216">
        <f>'2_State Distrib and Adjs'!AK10</f>
        <v>19601093</v>
      </c>
      <c r="G10" s="1316"/>
      <c r="H10" s="1316"/>
      <c r="I10" s="218"/>
      <c r="J10" s="216"/>
      <c r="K10" s="218"/>
      <c r="L10" s="216"/>
      <c r="M10" s="218"/>
      <c r="N10" s="216"/>
      <c r="O10" s="218"/>
      <c r="P10" s="216"/>
      <c r="Q10" s="1080">
        <f t="shared" si="8"/>
        <v>19601093</v>
      </c>
      <c r="R10" s="219"/>
      <c r="S10" s="216">
        <f>'2_State Distrib and Adjs'!AP10</f>
        <v>-858112</v>
      </c>
      <c r="T10" s="216">
        <f>'2_State Distrib and Adjs'!AQ10</f>
        <v>-23464</v>
      </c>
      <c r="U10" s="220">
        <f>'2_State Distrib and Adjs'!AR10</f>
        <v>-881576</v>
      </c>
      <c r="V10" s="219">
        <f t="shared" si="5"/>
        <v>18719517</v>
      </c>
      <c r="W10" s="217"/>
      <c r="X10" s="217"/>
      <c r="Y10" s="219">
        <f t="shared" si="6"/>
        <v>18719517</v>
      </c>
      <c r="Z10" s="216">
        <f>'2_State Distrib and Adjs'!AM10</f>
        <v>-4845</v>
      </c>
      <c r="AA10" s="221">
        <f>'2_State Distrib and Adjs'!AT10</f>
        <v>21000</v>
      </c>
      <c r="AB10" s="221">
        <f>'2_State Distrib and Adjs'!AU10</f>
        <v>26034.42</v>
      </c>
      <c r="AC10" s="1460">
        <f>'2_State Distrib and Adjs'!AV10</f>
        <v>403519</v>
      </c>
      <c r="AD10" s="1460">
        <f>'2_State Distrib and Adjs'!AW10</f>
        <v>322817</v>
      </c>
      <c r="AE10" s="219">
        <f>'2_State Distrib and Adjs'!AX10</f>
        <v>19488042</v>
      </c>
      <c r="AF10" s="216">
        <f>'2_State Distrib and Adjs'!AY10</f>
        <v>18073058</v>
      </c>
      <c r="AG10" s="216">
        <f>'2_State Distrib and Adjs'!AZ10</f>
        <v>1414984</v>
      </c>
      <c r="AH10" s="219">
        <f>'2_State Distrib and Adjs'!BA10</f>
        <v>1414984</v>
      </c>
      <c r="AI10" s="221">
        <f>'2_State Distrib and Adjs'!BB10</f>
        <v>4000</v>
      </c>
      <c r="AJ10" s="895">
        <f>'2_State Distrib and Adjs'!BC10</f>
        <v>92303</v>
      </c>
      <c r="AK10" s="895">
        <f>'2_State Distrib and Adjs'!BD10</f>
        <v>445437</v>
      </c>
      <c r="AL10" s="222">
        <f>'2_State Distrib and Adjs'!BE10</f>
        <v>20029782</v>
      </c>
      <c r="AM10" s="222">
        <f t="shared" si="9"/>
        <v>20029782</v>
      </c>
      <c r="AN10" s="223"/>
      <c r="AO10" s="224">
        <f>-'New Type 2 Res Summary'!AG10-'5A3_OJJ'!P10</f>
        <v>0</v>
      </c>
      <c r="AP10" s="215">
        <f>-'New Type 2 Res Summary'!AH10</f>
        <v>0</v>
      </c>
      <c r="AQ10" s="223">
        <f>-'New Type 2 Res Summary'!AI10</f>
        <v>0</v>
      </c>
      <c r="AR10" s="215">
        <f>-'New Type 2 Res Summary'!AJ10</f>
        <v>0</v>
      </c>
      <c r="AS10" s="225">
        <f>-'New Type 2 Res Summary'!AK10</f>
        <v>0</v>
      </c>
      <c r="AT10" s="226">
        <f>-'New Type 2 Res Summary'!AL10</f>
        <v>0</v>
      </c>
      <c r="AU10" s="224">
        <f>-'New Type 2 Res Summary'!AM10-'5A3_OJJ'!P10</f>
        <v>-243271</v>
      </c>
      <c r="AV10" s="227"/>
      <c r="AW10" s="227">
        <f>-'New Type 2 Res Summary'!AN10</f>
        <v>361</v>
      </c>
      <c r="AX10" s="224">
        <f>-'New Type 2 Res Summary'!AO10-'5A3_OJJ'!P10</f>
        <v>0</v>
      </c>
      <c r="AY10" s="225"/>
      <c r="AZ10" s="224">
        <f>-'New Type 2 Res Summary'!AQ10-'5A3_OJJ'!P10</f>
        <v>-144357</v>
      </c>
      <c r="BA10" s="224">
        <f>'2A-1_EFT (Annual)'!AM10</f>
        <v>-243271</v>
      </c>
      <c r="BB10" s="225">
        <f>'2A-1_EFT (Annual)'!AO10+'2A-1_EFT (Annual)'!AP10</f>
        <v>-208958</v>
      </c>
      <c r="BC10" s="225">
        <f t="shared" si="10"/>
        <v>-34313</v>
      </c>
      <c r="BD10" s="224">
        <f>'2A-2_EFT (Monthly)'!AN10</f>
        <v>-34313</v>
      </c>
      <c r="BE10" s="225">
        <f t="shared" si="7"/>
        <v>19786511</v>
      </c>
      <c r="BF10" s="225">
        <f>'2A-2_EFT (Monthly)'!AO10</f>
        <v>1380671</v>
      </c>
      <c r="BG10" s="227"/>
      <c r="BH10" s="227"/>
      <c r="BI10" s="227"/>
      <c r="BJ10" s="227">
        <f>'2A-2_EFT (Monthly)'!BY10+'2A-2_EFT (Monthly)'!AP10</f>
        <v>0</v>
      </c>
      <c r="BK10" s="227"/>
      <c r="BL10" s="227">
        <f t="shared" si="11"/>
        <v>0</v>
      </c>
    </row>
    <row r="11" spans="1:64" ht="16.5" customHeight="1" x14ac:dyDescent="0.2">
      <c r="A11" s="796">
        <v>5</v>
      </c>
      <c r="B11" s="797">
        <v>5</v>
      </c>
      <c r="C11" s="798" t="s">
        <v>9</v>
      </c>
      <c r="D11" s="1351">
        <f>'8_2.1.21 SIS'!C11</f>
        <v>4892</v>
      </c>
      <c r="E11" s="230">
        <f>'2_State Distrib and Adjs'!AL11</f>
        <v>6321</v>
      </c>
      <c r="F11" s="230">
        <f>'2_State Distrib and Adjs'!AK11</f>
        <v>30921746</v>
      </c>
      <c r="G11" s="1317"/>
      <c r="H11" s="1317"/>
      <c r="I11" s="232"/>
      <c r="J11" s="230"/>
      <c r="K11" s="232"/>
      <c r="L11" s="230"/>
      <c r="M11" s="232"/>
      <c r="N11" s="230"/>
      <c r="O11" s="232"/>
      <c r="P11" s="230"/>
      <c r="Q11" s="1177">
        <f t="shared" si="8"/>
        <v>30921746</v>
      </c>
      <c r="R11" s="233"/>
      <c r="S11" s="230">
        <f>'2_State Distrib and Adjs'!AP11</f>
        <v>259161</v>
      </c>
      <c r="T11" s="230">
        <f>'2_State Distrib and Adjs'!AQ11</f>
        <v>-183309</v>
      </c>
      <c r="U11" s="234">
        <f>'2_State Distrib and Adjs'!AR11</f>
        <v>75852</v>
      </c>
      <c r="V11" s="233">
        <f t="shared" si="5"/>
        <v>30997598</v>
      </c>
      <c r="W11" s="231"/>
      <c r="X11" s="231"/>
      <c r="Y11" s="233">
        <f t="shared" si="6"/>
        <v>30997598</v>
      </c>
      <c r="Z11" s="230">
        <f>'2_State Distrib and Adjs'!AM11</f>
        <v>-16794</v>
      </c>
      <c r="AA11" s="235">
        <f>'2_State Distrib and Adjs'!AT11</f>
        <v>0</v>
      </c>
      <c r="AB11" s="892">
        <f>'2_State Distrib and Adjs'!AU11</f>
        <v>192522</v>
      </c>
      <c r="AC11" s="1461">
        <f>'2_State Distrib and Adjs'!AV11</f>
        <v>576868</v>
      </c>
      <c r="AD11" s="1461">
        <f>'2_State Distrib and Adjs'!AW11</f>
        <v>461494</v>
      </c>
      <c r="AE11" s="233">
        <f>'2_State Distrib and Adjs'!AX11</f>
        <v>32211688</v>
      </c>
      <c r="AF11" s="236">
        <f>'2_State Distrib and Adjs'!AY11</f>
        <v>29464738</v>
      </c>
      <c r="AG11" s="230">
        <f>'2_State Distrib and Adjs'!AZ11</f>
        <v>2746950</v>
      </c>
      <c r="AH11" s="237">
        <f>'2_State Distrib and Adjs'!BA11</f>
        <v>2746950</v>
      </c>
      <c r="AI11" s="235">
        <f>'2_State Distrib and Adjs'!BB11</f>
        <v>0</v>
      </c>
      <c r="AJ11" s="896">
        <f>'2_State Distrib and Adjs'!BC11</f>
        <v>197861</v>
      </c>
      <c r="AK11" s="896">
        <f>'2_State Distrib and Adjs'!BD11</f>
        <v>68256</v>
      </c>
      <c r="AL11" s="237">
        <f>'2_State Distrib and Adjs'!BE11</f>
        <v>32477805</v>
      </c>
      <c r="AM11" s="237">
        <f t="shared" si="9"/>
        <v>32477805</v>
      </c>
      <c r="AN11" s="238"/>
      <c r="AO11" s="239">
        <f>-'New Type 2 Res Summary'!AG11-'5A3_OJJ'!P11</f>
        <v>-4684</v>
      </c>
      <c r="AP11" s="229">
        <f>-'New Type 2 Res Summary'!AH11</f>
        <v>0</v>
      </c>
      <c r="AQ11" s="238">
        <f>-'New Type 2 Res Summary'!AI11</f>
        <v>0</v>
      </c>
      <c r="AR11" s="229">
        <f>-'New Type 2 Res Summary'!AJ11</f>
        <v>0</v>
      </c>
      <c r="AS11" s="240">
        <f>-'New Type 2 Res Summary'!AK11</f>
        <v>0</v>
      </c>
      <c r="AT11" s="241">
        <f>-'New Type 2 Res Summary'!AL11</f>
        <v>0</v>
      </c>
      <c r="AU11" s="239">
        <f>-'New Type 2 Res Summary'!AM11-'5A3_OJJ'!P11</f>
        <v>-631414</v>
      </c>
      <c r="AV11" s="889"/>
      <c r="AW11" s="242">
        <f>-'New Type 2 Res Summary'!AN11</f>
        <v>429</v>
      </c>
      <c r="AX11" s="239">
        <f>-'New Type 2 Res Summary'!AO11-'5A3_OJJ'!P11</f>
        <v>-4684</v>
      </c>
      <c r="AY11" s="240"/>
      <c r="AZ11" s="904">
        <f>-'New Type 2 Res Summary'!AQ11-'5A3_OJJ'!P11</f>
        <v>-174696</v>
      </c>
      <c r="BA11" s="239">
        <f>'2A-1_EFT (Annual)'!AM11</f>
        <v>-630412</v>
      </c>
      <c r="BB11" s="240">
        <f>'2A-1_EFT (Annual)'!AO11+'2A-1_EFT (Annual)'!AP11</f>
        <v>-605411</v>
      </c>
      <c r="BC11" s="240">
        <f t="shared" si="10"/>
        <v>-25001</v>
      </c>
      <c r="BD11" s="239">
        <f>'2A-2_EFT (Monthly)'!AN11</f>
        <v>-25001</v>
      </c>
      <c r="BE11" s="240">
        <f t="shared" si="7"/>
        <v>31847393</v>
      </c>
      <c r="BF11" s="240">
        <f>'2A-2_EFT (Monthly)'!AO11</f>
        <v>2721949</v>
      </c>
      <c r="BG11" s="242"/>
      <c r="BH11" s="242"/>
      <c r="BI11" s="242"/>
      <c r="BJ11" s="242">
        <f>'2A-2_EFT (Monthly)'!BY11+'2A-2_EFT (Monthly)'!AP11</f>
        <v>0</v>
      </c>
      <c r="BK11" s="242"/>
      <c r="BL11" s="242">
        <f t="shared" si="11"/>
        <v>0</v>
      </c>
    </row>
    <row r="12" spans="1:64" ht="16.5" customHeight="1" x14ac:dyDescent="0.2">
      <c r="A12" s="792">
        <v>6</v>
      </c>
      <c r="B12" s="793">
        <v>6</v>
      </c>
      <c r="C12" s="794" t="s">
        <v>10</v>
      </c>
      <c r="D12" s="1349">
        <f>'8_2.1.21 SIS'!C12</f>
        <v>5600</v>
      </c>
      <c r="E12" s="199">
        <f>'2_State Distrib and Adjs'!AL12</f>
        <v>6206</v>
      </c>
      <c r="F12" s="199">
        <f>'2_State Distrib and Adjs'!AK12</f>
        <v>34756329</v>
      </c>
      <c r="G12" s="1314"/>
      <c r="H12" s="1314"/>
      <c r="I12" s="201"/>
      <c r="J12" s="199"/>
      <c r="K12" s="201"/>
      <c r="L12" s="199"/>
      <c r="M12" s="201"/>
      <c r="N12" s="199"/>
      <c r="O12" s="201"/>
      <c r="P12" s="199"/>
      <c r="Q12" s="1175">
        <f t="shared" si="8"/>
        <v>34756329</v>
      </c>
      <c r="R12" s="202"/>
      <c r="S12" s="199">
        <f>'2_State Distrib and Adjs'!AP12</f>
        <v>-359948</v>
      </c>
      <c r="T12" s="199">
        <f>'2_State Distrib and Adjs'!AQ12</f>
        <v>-133429</v>
      </c>
      <c r="U12" s="203">
        <f>'2_State Distrib and Adjs'!AR12</f>
        <v>-493377</v>
      </c>
      <c r="V12" s="202">
        <f t="shared" si="5"/>
        <v>34262952</v>
      </c>
      <c r="W12" s="200"/>
      <c r="X12" s="200"/>
      <c r="Y12" s="202">
        <f t="shared" si="6"/>
        <v>34262952</v>
      </c>
      <c r="Z12" s="199">
        <f>'2_State Distrib and Adjs'!AM12</f>
        <v>6031</v>
      </c>
      <c r="AA12" s="213">
        <f>'2_State Distrib and Adjs'!AT12</f>
        <v>0</v>
      </c>
      <c r="AB12" s="891">
        <f>'2_State Distrib and Adjs'!AU12</f>
        <v>163155</v>
      </c>
      <c r="AC12" s="1459">
        <f>'2_State Distrib and Adjs'!AV12</f>
        <v>840832</v>
      </c>
      <c r="AD12" s="1459">
        <f>'2_State Distrib and Adjs'!AW12</f>
        <v>672666</v>
      </c>
      <c r="AE12" s="202">
        <f>'2_State Distrib and Adjs'!AX12</f>
        <v>35945636</v>
      </c>
      <c r="AF12" s="199">
        <f>'2_State Distrib and Adjs'!AY12</f>
        <v>33004756</v>
      </c>
      <c r="AG12" s="199">
        <f>'2_State Distrib and Adjs'!AZ12</f>
        <v>2940880</v>
      </c>
      <c r="AH12" s="202">
        <f>'2_State Distrib and Adjs'!BA12</f>
        <v>2940880</v>
      </c>
      <c r="AI12" s="213">
        <f>'2_State Distrib and Adjs'!BB12</f>
        <v>0</v>
      </c>
      <c r="AJ12" s="894">
        <f>'2_State Distrib and Adjs'!BC12</f>
        <v>94231</v>
      </c>
      <c r="AK12" s="894">
        <f>'2_State Distrib and Adjs'!BD12</f>
        <v>0</v>
      </c>
      <c r="AL12" s="204">
        <f>'2_State Distrib and Adjs'!BE12</f>
        <v>36039867</v>
      </c>
      <c r="AM12" s="204">
        <f t="shared" si="9"/>
        <v>36039867</v>
      </c>
      <c r="AN12" s="205"/>
      <c r="AO12" s="206">
        <f>-'New Type 2 Res Summary'!AG12-'5A3_OJJ'!P12</f>
        <v>-6691</v>
      </c>
      <c r="AP12" s="198">
        <f>-'New Type 2 Res Summary'!AH12</f>
        <v>0</v>
      </c>
      <c r="AQ12" s="205">
        <f>-'New Type 2 Res Summary'!AI12</f>
        <v>0</v>
      </c>
      <c r="AR12" s="198">
        <f>-'New Type 2 Res Summary'!AJ12</f>
        <v>0</v>
      </c>
      <c r="AS12" s="207">
        <f>-'New Type 2 Res Summary'!AK12</f>
        <v>0</v>
      </c>
      <c r="AT12" s="208">
        <f>-'New Type 2 Res Summary'!AL12</f>
        <v>0</v>
      </c>
      <c r="AU12" s="206">
        <f>-'New Type 2 Res Summary'!AM12-'5A3_OJJ'!P12</f>
        <v>-159557</v>
      </c>
      <c r="AV12" s="888"/>
      <c r="AW12" s="209">
        <f>-'New Type 2 Res Summary'!AN12</f>
        <v>348</v>
      </c>
      <c r="AX12" s="206">
        <f>-'New Type 2 Res Summary'!AO12-'5A3_OJJ'!P12</f>
        <v>-6691</v>
      </c>
      <c r="AY12" s="207"/>
      <c r="AZ12" s="903">
        <f>-'New Type 2 Res Summary'!AQ12-'5A3_OJJ'!P12</f>
        <v>-145847</v>
      </c>
      <c r="BA12" s="206">
        <f>'2A-1_EFT (Annual)'!AM12</f>
        <v>-159557</v>
      </c>
      <c r="BB12" s="207">
        <f>'2A-1_EFT (Annual)'!AO12+'2A-1_EFT (Annual)'!AP12</f>
        <v>-143535</v>
      </c>
      <c r="BC12" s="207">
        <f t="shared" si="10"/>
        <v>-16022</v>
      </c>
      <c r="BD12" s="206">
        <f>'2A-2_EFT (Monthly)'!AN12</f>
        <v>-16022</v>
      </c>
      <c r="BE12" s="207">
        <f t="shared" si="7"/>
        <v>35880310</v>
      </c>
      <c r="BF12" s="207">
        <f>'2A-2_EFT (Monthly)'!AO12</f>
        <v>2924858</v>
      </c>
      <c r="BG12" s="209"/>
      <c r="BH12" s="209"/>
      <c r="BI12" s="209"/>
      <c r="BJ12" s="209">
        <f>'2A-2_EFT (Monthly)'!BY12+'2A-2_EFT (Monthly)'!AP12</f>
        <v>0</v>
      </c>
      <c r="BK12" s="209"/>
      <c r="BL12" s="209">
        <f t="shared" si="11"/>
        <v>0</v>
      </c>
    </row>
    <row r="13" spans="1:64" ht="16.5" customHeight="1" x14ac:dyDescent="0.2">
      <c r="A13" s="211">
        <v>7</v>
      </c>
      <c r="B13" s="311">
        <v>7</v>
      </c>
      <c r="C13" s="795" t="s">
        <v>11</v>
      </c>
      <c r="D13" s="1350">
        <f>'8_2.1.21 SIS'!C13</f>
        <v>1927</v>
      </c>
      <c r="E13" s="216">
        <f>'2_State Distrib and Adjs'!AL13</f>
        <v>4080</v>
      </c>
      <c r="F13" s="216">
        <f>'2_State Distrib and Adjs'!AK13</f>
        <v>7861867</v>
      </c>
      <c r="G13" s="1316"/>
      <c r="H13" s="1316"/>
      <c r="I13" s="218"/>
      <c r="J13" s="216"/>
      <c r="K13" s="218"/>
      <c r="L13" s="216"/>
      <c r="M13" s="218"/>
      <c r="N13" s="216"/>
      <c r="O13" s="218"/>
      <c r="P13" s="216"/>
      <c r="Q13" s="1080">
        <f t="shared" si="8"/>
        <v>7861867</v>
      </c>
      <c r="R13" s="219"/>
      <c r="S13" s="216">
        <f>'2_State Distrib and Adjs'!AP13</f>
        <v>-175440</v>
      </c>
      <c r="T13" s="216">
        <f>'2_State Distrib and Adjs'!AQ13</f>
        <v>4080</v>
      </c>
      <c r="U13" s="220">
        <f>'2_State Distrib and Adjs'!AR13</f>
        <v>-171360</v>
      </c>
      <c r="V13" s="219">
        <f t="shared" si="5"/>
        <v>7690507</v>
      </c>
      <c r="W13" s="217"/>
      <c r="X13" s="217"/>
      <c r="Y13" s="219">
        <f t="shared" si="6"/>
        <v>7690507</v>
      </c>
      <c r="Z13" s="216">
        <f>'2_State Distrib and Adjs'!AM13</f>
        <v>-10231</v>
      </c>
      <c r="AA13" s="221">
        <f>'2_State Distrib and Adjs'!AT13</f>
        <v>0</v>
      </c>
      <c r="AB13" s="221">
        <f>'2_State Distrib and Adjs'!AU13</f>
        <v>53690</v>
      </c>
      <c r="AC13" s="1460">
        <f>'2_State Distrib and Adjs'!AV13</f>
        <v>388818</v>
      </c>
      <c r="AD13" s="1460">
        <f>'2_State Distrib and Adjs'!AW13</f>
        <v>311054</v>
      </c>
      <c r="AE13" s="219">
        <f>'2_State Distrib and Adjs'!AX13</f>
        <v>8433838</v>
      </c>
      <c r="AF13" s="216">
        <f>'2_State Distrib and Adjs'!AY13</f>
        <v>7761354</v>
      </c>
      <c r="AG13" s="216">
        <f>'2_State Distrib and Adjs'!AZ13</f>
        <v>672484</v>
      </c>
      <c r="AH13" s="219">
        <f>'2_State Distrib and Adjs'!BA13</f>
        <v>672484</v>
      </c>
      <c r="AI13" s="221">
        <f>'2_State Distrib and Adjs'!BB13</f>
        <v>0</v>
      </c>
      <c r="AJ13" s="895">
        <f>'2_State Distrib and Adjs'!BC13</f>
        <v>47236</v>
      </c>
      <c r="AK13" s="895">
        <f>'2_State Distrib and Adjs'!BD13</f>
        <v>27624</v>
      </c>
      <c r="AL13" s="222">
        <f>'2_State Distrib and Adjs'!BE13</f>
        <v>8508698</v>
      </c>
      <c r="AM13" s="222">
        <f t="shared" si="9"/>
        <v>8508698</v>
      </c>
      <c r="AN13" s="223"/>
      <c r="AO13" s="224">
        <f>-'New Type 2 Res Summary'!AG13-'5A3_OJJ'!P13</f>
        <v>0</v>
      </c>
      <c r="AP13" s="215">
        <f>-'New Type 2 Res Summary'!AH13</f>
        <v>0</v>
      </c>
      <c r="AQ13" s="223">
        <f>-'New Type 2 Res Summary'!AI13</f>
        <v>0</v>
      </c>
      <c r="AR13" s="215">
        <f>-'New Type 2 Res Summary'!AJ13</f>
        <v>0</v>
      </c>
      <c r="AS13" s="225">
        <f>-'New Type 2 Res Summary'!AK13</f>
        <v>0</v>
      </c>
      <c r="AT13" s="226">
        <f>-'New Type 2 Res Summary'!AL13</f>
        <v>0</v>
      </c>
      <c r="AU13" s="224">
        <f>-'New Type 2 Res Summary'!AM13-'5A3_OJJ'!P13</f>
        <v>-730227</v>
      </c>
      <c r="AV13" s="227"/>
      <c r="AW13" s="227">
        <f>-'New Type 2 Res Summary'!AN13</f>
        <v>588</v>
      </c>
      <c r="AX13" s="224">
        <f>-'New Type 2 Res Summary'!AO13-'5A3_OJJ'!P13</f>
        <v>0</v>
      </c>
      <c r="AY13" s="225"/>
      <c r="AZ13" s="224">
        <f>-'New Type 2 Res Summary'!AQ13-'5A3_OJJ'!P13</f>
        <v>-234809</v>
      </c>
      <c r="BA13" s="224">
        <f>'2A-1_EFT (Annual)'!AM13</f>
        <v>-730227</v>
      </c>
      <c r="BB13" s="225">
        <f>'2A-1_EFT (Annual)'!AO13+'2A-1_EFT (Annual)'!AP13</f>
        <v>-646130</v>
      </c>
      <c r="BC13" s="225">
        <f t="shared" si="10"/>
        <v>-84097</v>
      </c>
      <c r="BD13" s="224">
        <f>'2A-2_EFT (Monthly)'!AN13</f>
        <v>-84097</v>
      </c>
      <c r="BE13" s="225">
        <f t="shared" si="7"/>
        <v>7778471</v>
      </c>
      <c r="BF13" s="225">
        <f>'2A-2_EFT (Monthly)'!AO13</f>
        <v>588387</v>
      </c>
      <c r="BG13" s="227"/>
      <c r="BH13" s="227"/>
      <c r="BI13" s="227"/>
      <c r="BJ13" s="227">
        <f>'2A-2_EFT (Monthly)'!BY13+'2A-2_EFT (Monthly)'!AP13</f>
        <v>0</v>
      </c>
      <c r="BK13" s="227"/>
      <c r="BL13" s="227">
        <f t="shared" si="11"/>
        <v>0</v>
      </c>
    </row>
    <row r="14" spans="1:64" ht="16.5" customHeight="1" x14ac:dyDescent="0.2">
      <c r="A14" s="211">
        <v>8</v>
      </c>
      <c r="B14" s="311">
        <v>8</v>
      </c>
      <c r="C14" s="795" t="s">
        <v>12</v>
      </c>
      <c r="D14" s="1350">
        <f>'8_2.1.21 SIS'!C14</f>
        <v>21940</v>
      </c>
      <c r="E14" s="216">
        <f>'2_State Distrib and Adjs'!AL14</f>
        <v>5867</v>
      </c>
      <c r="F14" s="216">
        <f>'2_State Distrib and Adjs'!AK14</f>
        <v>128730294</v>
      </c>
      <c r="G14" s="1316"/>
      <c r="H14" s="1316"/>
      <c r="I14" s="218"/>
      <c r="J14" s="216"/>
      <c r="K14" s="218"/>
      <c r="L14" s="216"/>
      <c r="M14" s="218"/>
      <c r="N14" s="216"/>
      <c r="O14" s="218"/>
      <c r="P14" s="216"/>
      <c r="Q14" s="1080">
        <f t="shared" si="8"/>
        <v>128730294</v>
      </c>
      <c r="R14" s="219"/>
      <c r="S14" s="216">
        <f>'2_State Distrib and Adjs'!AP14</f>
        <v>1302474</v>
      </c>
      <c r="T14" s="216">
        <f>'2_State Distrib and Adjs'!AQ14</f>
        <v>-745109</v>
      </c>
      <c r="U14" s="220">
        <f>'2_State Distrib and Adjs'!AR14</f>
        <v>557365</v>
      </c>
      <c r="V14" s="219">
        <f t="shared" si="5"/>
        <v>129287659</v>
      </c>
      <c r="W14" s="217"/>
      <c r="X14" s="217"/>
      <c r="Y14" s="219">
        <f t="shared" si="6"/>
        <v>129287659</v>
      </c>
      <c r="Z14" s="216">
        <f>'2_State Distrib and Adjs'!AM14</f>
        <v>-58024</v>
      </c>
      <c r="AA14" s="221">
        <f>'2_State Distrib and Adjs'!AT14</f>
        <v>105000</v>
      </c>
      <c r="AB14" s="221">
        <f>'2_State Distrib and Adjs'!AU14</f>
        <v>663304</v>
      </c>
      <c r="AC14" s="1460">
        <f>'2_State Distrib and Adjs'!AV14</f>
        <v>3322361</v>
      </c>
      <c r="AD14" s="1460">
        <f>'2_State Distrib and Adjs'!AW14</f>
        <v>2657888</v>
      </c>
      <c r="AE14" s="219">
        <f>'2_State Distrib and Adjs'!AX14</f>
        <v>135978188</v>
      </c>
      <c r="AF14" s="216">
        <f>'2_State Distrib and Adjs'!AY14</f>
        <v>124441659</v>
      </c>
      <c r="AG14" s="216">
        <f>'2_State Distrib and Adjs'!AZ14</f>
        <v>11536529</v>
      </c>
      <c r="AH14" s="219">
        <f>'2_State Distrib and Adjs'!BA14</f>
        <v>11536529</v>
      </c>
      <c r="AI14" s="221">
        <f>'2_State Distrib and Adjs'!BB14</f>
        <v>14000</v>
      </c>
      <c r="AJ14" s="895">
        <f>'2_State Distrib and Adjs'!BC14</f>
        <v>365838</v>
      </c>
      <c r="AK14" s="895">
        <f>'2_State Distrib and Adjs'!BD14</f>
        <v>0</v>
      </c>
      <c r="AL14" s="222">
        <f>'2_State Distrib and Adjs'!BE14</f>
        <v>136358026</v>
      </c>
      <c r="AM14" s="222">
        <f t="shared" si="9"/>
        <v>136358026</v>
      </c>
      <c r="AN14" s="223"/>
      <c r="AO14" s="224">
        <f>-'New Type 2 Res Summary'!AG14-'5A3_OJJ'!P14</f>
        <v>-3229</v>
      </c>
      <c r="AP14" s="215">
        <f>-'New Type 2 Res Summary'!AH14</f>
        <v>0</v>
      </c>
      <c r="AQ14" s="223">
        <f>-'New Type 2 Res Summary'!AI14</f>
        <v>0</v>
      </c>
      <c r="AR14" s="215">
        <f>-'New Type 2 Res Summary'!AJ14</f>
        <v>0</v>
      </c>
      <c r="AS14" s="225">
        <f>-'New Type 2 Res Summary'!AK14</f>
        <v>0</v>
      </c>
      <c r="AT14" s="226">
        <f>-'New Type 2 Res Summary'!AL14</f>
        <v>0</v>
      </c>
      <c r="AU14" s="224">
        <f>-'New Type 2 Res Summary'!AM14-'5A3_OJJ'!P14</f>
        <v>-492154</v>
      </c>
      <c r="AV14" s="227"/>
      <c r="AW14" s="227">
        <f>-'New Type 2 Res Summary'!AN14</f>
        <v>1222</v>
      </c>
      <c r="AX14" s="224">
        <f>-'New Type 2 Res Summary'!AO14-'5A3_OJJ'!P14</f>
        <v>-3229</v>
      </c>
      <c r="AY14" s="225"/>
      <c r="AZ14" s="224">
        <f>-'New Type 2 Res Summary'!AQ14-'5A3_OJJ'!P14</f>
        <v>-490932</v>
      </c>
      <c r="BA14" s="224">
        <f>'2A-1_EFT (Annual)'!AM14</f>
        <v>-492154</v>
      </c>
      <c r="BB14" s="225">
        <f>'2A-1_EFT (Annual)'!AO14+'2A-1_EFT (Annual)'!AP14</f>
        <v>-463010</v>
      </c>
      <c r="BC14" s="225">
        <f t="shared" si="10"/>
        <v>-29144</v>
      </c>
      <c r="BD14" s="224">
        <f>'2A-2_EFT (Monthly)'!AN14</f>
        <v>-29144</v>
      </c>
      <c r="BE14" s="225">
        <f t="shared" si="7"/>
        <v>135865872</v>
      </c>
      <c r="BF14" s="225">
        <f>'2A-2_EFT (Monthly)'!AO14</f>
        <v>11507385</v>
      </c>
      <c r="BG14" s="227"/>
      <c r="BH14" s="227"/>
      <c r="BI14" s="227"/>
      <c r="BJ14" s="227">
        <f>'2A-2_EFT (Monthly)'!BY14+'2A-2_EFT (Monthly)'!AP14</f>
        <v>0</v>
      </c>
      <c r="BK14" s="227"/>
      <c r="BL14" s="227">
        <f t="shared" si="11"/>
        <v>0</v>
      </c>
    </row>
    <row r="15" spans="1:64" ht="16.5" customHeight="1" x14ac:dyDescent="0.2">
      <c r="A15" s="211">
        <v>9</v>
      </c>
      <c r="B15" s="311">
        <v>9</v>
      </c>
      <c r="C15" s="795" t="s">
        <v>13</v>
      </c>
      <c r="D15" s="1350">
        <f>'8_2.1.21 SIS'!C15</f>
        <v>35452</v>
      </c>
      <c r="E15" s="216">
        <f>'2_State Distrib and Adjs'!AL15</f>
        <v>5522</v>
      </c>
      <c r="F15" s="216">
        <f>'2_State Distrib and Adjs'!AK15</f>
        <v>195751306</v>
      </c>
      <c r="G15" s="1316"/>
      <c r="H15" s="1316"/>
      <c r="I15" s="218"/>
      <c r="J15" s="216"/>
      <c r="K15" s="218"/>
      <c r="L15" s="216"/>
      <c r="M15" s="218"/>
      <c r="N15" s="216"/>
      <c r="O15" s="218"/>
      <c r="P15" s="216"/>
      <c r="Q15" s="1080">
        <f t="shared" si="8"/>
        <v>195751306</v>
      </c>
      <c r="R15" s="219"/>
      <c r="S15" s="216">
        <f>'2_State Distrib and Adjs'!AP15</f>
        <v>-6979808</v>
      </c>
      <c r="T15" s="216">
        <f>'2_State Distrib and Adjs'!AQ15</f>
        <v>-521829</v>
      </c>
      <c r="U15" s="220">
        <f>'2_State Distrib and Adjs'!AR15</f>
        <v>-7501637</v>
      </c>
      <c r="V15" s="219">
        <f t="shared" si="5"/>
        <v>188249669</v>
      </c>
      <c r="W15" s="217"/>
      <c r="X15" s="217"/>
      <c r="Y15" s="219">
        <f t="shared" si="6"/>
        <v>188249669</v>
      </c>
      <c r="Z15" s="216">
        <f>'2_State Distrib and Adjs'!AM15</f>
        <v>-119535</v>
      </c>
      <c r="AA15" s="221">
        <f>'2_State Distrib and Adjs'!AT15</f>
        <v>210000</v>
      </c>
      <c r="AB15" s="221">
        <f>'2_State Distrib and Adjs'!AU15</f>
        <v>1274768</v>
      </c>
      <c r="AC15" s="1460">
        <f>'2_State Distrib and Adjs'!AV15</f>
        <v>4650402</v>
      </c>
      <c r="AD15" s="1460">
        <f>'2_State Distrib and Adjs'!AW15</f>
        <v>3720322</v>
      </c>
      <c r="AE15" s="219">
        <f>'2_State Distrib and Adjs'!AX15</f>
        <v>197985626</v>
      </c>
      <c r="AF15" s="216">
        <f>'2_State Distrib and Adjs'!AY15</f>
        <v>182505991</v>
      </c>
      <c r="AG15" s="216">
        <f>'2_State Distrib and Adjs'!AZ15</f>
        <v>15479635</v>
      </c>
      <c r="AH15" s="219">
        <f>'2_State Distrib and Adjs'!BA15</f>
        <v>15479635</v>
      </c>
      <c r="AI15" s="221">
        <f>'2_State Distrib and Adjs'!BB15</f>
        <v>38000</v>
      </c>
      <c r="AJ15" s="895">
        <f>'2_State Distrib and Adjs'!BC15</f>
        <v>1060159</v>
      </c>
      <c r="AK15" s="895">
        <f>'2_State Distrib and Adjs'!BD15</f>
        <v>0</v>
      </c>
      <c r="AL15" s="222">
        <f>'2_State Distrib and Adjs'!BE15</f>
        <v>199083785</v>
      </c>
      <c r="AM15" s="222">
        <f t="shared" si="9"/>
        <v>199083785</v>
      </c>
      <c r="AN15" s="223"/>
      <c r="AO15" s="900">
        <f>-'New Type 2 Res Summary'!AG15-'5A3_OJJ'!P15-'5B2_RSD LA'!AH7</f>
        <v>-5210139</v>
      </c>
      <c r="AP15" s="901">
        <f>-'New Type 2 Res Summary'!AH15-'5B2_RSD LA'!AI7</f>
        <v>-73</v>
      </c>
      <c r="AQ15" s="902">
        <f>-'New Type 2 Res Summary'!AI15-'5B2_RSD LA'!AJ7</f>
        <v>-401573</v>
      </c>
      <c r="AR15" s="901">
        <f>-'New Type 2 Res Summary'!AJ15-'5B2_RSD LA'!AK7</f>
        <v>44</v>
      </c>
      <c r="AS15" s="900">
        <f>-'New Type 2 Res Summary'!AK15-'5B2_RSD LA'!AL7</f>
        <v>121022</v>
      </c>
      <c r="AT15" s="900">
        <f>-'New Type 2 Res Summary'!AL15-'5B2_RSD LA'!AM7</f>
        <v>-280551</v>
      </c>
      <c r="AU15" s="900">
        <f>-'New Type 2 Res Summary'!AM15-'5A3_OJJ'!P15-'5B2_RSD LA'!AN7</f>
        <v>-6644257</v>
      </c>
      <c r="AV15" s="900"/>
      <c r="AW15" s="900">
        <f>-'New Type 2 Res Summary'!AN15-'5B2_RSD LA'!AP7</f>
        <v>2884</v>
      </c>
      <c r="AX15" s="900">
        <f>-'New Type 2 Res Summary'!AO15-'5A3_OJJ'!P15-'5B2_RSD LA'!AR7</f>
        <v>-5490690</v>
      </c>
      <c r="AY15" s="900"/>
      <c r="AZ15" s="900">
        <f>-'New Type 2 Res Summary'!AQ15-'5A3_OJJ'!P15-'5B2_RSD LA'!AT7</f>
        <v>-6639013</v>
      </c>
      <c r="BA15" s="224">
        <f>'2A-1_EFT (Annual)'!AM15</f>
        <v>-6641897</v>
      </c>
      <c r="BB15" s="225">
        <f>'2A-1_EFT (Annual)'!AO15+'2A-1_EFT (Annual)'!AP15</f>
        <v>-6000956</v>
      </c>
      <c r="BC15" s="225">
        <f t="shared" si="10"/>
        <v>-640941</v>
      </c>
      <c r="BD15" s="224">
        <f>'2A-2_EFT (Monthly)'!AN15</f>
        <v>-640941</v>
      </c>
      <c r="BE15" s="225">
        <f t="shared" si="7"/>
        <v>192441888</v>
      </c>
      <c r="BF15" s="225">
        <f>'2A-2_EFT (Monthly)'!AO15</f>
        <v>14838694</v>
      </c>
      <c r="BG15" s="227"/>
      <c r="BH15" s="227"/>
      <c r="BI15" s="227"/>
      <c r="BJ15" s="227">
        <f>'2A-2_EFT (Monthly)'!BY15+'2A-2_EFT (Monthly)'!AP15</f>
        <v>0</v>
      </c>
      <c r="BK15" s="227"/>
      <c r="BL15" s="227">
        <f t="shared" si="11"/>
        <v>0</v>
      </c>
    </row>
    <row r="16" spans="1:64" ht="16.5" customHeight="1" x14ac:dyDescent="0.2">
      <c r="A16" s="796">
        <v>10</v>
      </c>
      <c r="B16" s="797">
        <v>10</v>
      </c>
      <c r="C16" s="798" t="s">
        <v>14</v>
      </c>
      <c r="D16" s="1351">
        <f>'8_2.1.21 SIS'!C16</f>
        <v>26759</v>
      </c>
      <c r="E16" s="230">
        <f>'2_State Distrib and Adjs'!AL16</f>
        <v>4266</v>
      </c>
      <c r="F16" s="230">
        <f>'2_State Distrib and Adjs'!AK16</f>
        <v>114164146</v>
      </c>
      <c r="G16" s="1317"/>
      <c r="H16" s="1317"/>
      <c r="I16" s="232"/>
      <c r="J16" s="230"/>
      <c r="K16" s="232"/>
      <c r="L16" s="230"/>
      <c r="M16" s="232"/>
      <c r="N16" s="230"/>
      <c r="O16" s="232"/>
      <c r="P16" s="230"/>
      <c r="Q16" s="1177">
        <f t="shared" si="8"/>
        <v>114164146</v>
      </c>
      <c r="R16" s="233"/>
      <c r="S16" s="230">
        <f>'2_State Distrib and Adjs'!AP16</f>
        <v>-268758</v>
      </c>
      <c r="T16" s="230">
        <f>'2_State Distrib and Adjs'!AQ16</f>
        <v>270891</v>
      </c>
      <c r="U16" s="234">
        <f>'2_State Distrib and Adjs'!AR16</f>
        <v>2133</v>
      </c>
      <c r="V16" s="233">
        <f t="shared" si="5"/>
        <v>114166279</v>
      </c>
      <c r="W16" s="231"/>
      <c r="X16" s="231"/>
      <c r="Y16" s="233">
        <f t="shared" si="6"/>
        <v>114166279</v>
      </c>
      <c r="Z16" s="230">
        <f>'2_State Distrib and Adjs'!AM16</f>
        <v>-47479</v>
      </c>
      <c r="AA16" s="235">
        <f>'2_State Distrib and Adjs'!AT16</f>
        <v>609000</v>
      </c>
      <c r="AB16" s="892">
        <f>'2_State Distrib and Adjs'!AU16</f>
        <v>814350</v>
      </c>
      <c r="AC16" s="1461">
        <f>'2_State Distrib and Adjs'!AV16</f>
        <v>4708374</v>
      </c>
      <c r="AD16" s="1461">
        <f>'2_State Distrib and Adjs'!AW16</f>
        <v>3766699</v>
      </c>
      <c r="AE16" s="233">
        <f>'2_State Distrib and Adjs'!AX16</f>
        <v>124017223</v>
      </c>
      <c r="AF16" s="236">
        <f>'2_State Distrib and Adjs'!AY16</f>
        <v>113652064</v>
      </c>
      <c r="AG16" s="230">
        <f>'2_State Distrib and Adjs'!AZ16</f>
        <v>10365159</v>
      </c>
      <c r="AH16" s="237">
        <f>'2_State Distrib and Adjs'!BA16</f>
        <v>10365159</v>
      </c>
      <c r="AI16" s="235">
        <f>'2_State Distrib and Adjs'!BB16</f>
        <v>96000</v>
      </c>
      <c r="AJ16" s="896">
        <f>'2_State Distrib and Adjs'!BC16</f>
        <v>927127</v>
      </c>
      <c r="AK16" s="896">
        <f>'2_State Distrib and Adjs'!BD16</f>
        <v>1190403</v>
      </c>
      <c r="AL16" s="237">
        <f>'2_State Distrib and Adjs'!BE16</f>
        <v>126230753</v>
      </c>
      <c r="AM16" s="237">
        <f t="shared" si="9"/>
        <v>126230753</v>
      </c>
      <c r="AN16" s="238"/>
      <c r="AO16" s="239">
        <f>-'New Type 2 Res Summary'!AG16-'5A3_OJJ'!P16</f>
        <v>-64058</v>
      </c>
      <c r="AP16" s="229">
        <f>-'New Type 2 Res Summary'!AH16</f>
        <v>0</v>
      </c>
      <c r="AQ16" s="238">
        <f>-'New Type 2 Res Summary'!AI16</f>
        <v>0</v>
      </c>
      <c r="AR16" s="229">
        <f>-'New Type 2 Res Summary'!AJ16</f>
        <v>0</v>
      </c>
      <c r="AS16" s="240">
        <f>-'New Type 2 Res Summary'!AK16</f>
        <v>0</v>
      </c>
      <c r="AT16" s="241">
        <f>-'New Type 2 Res Summary'!AL16</f>
        <v>0</v>
      </c>
      <c r="AU16" s="239">
        <f>-'New Type 2 Res Summary'!AM16-'5A3_OJJ'!P16</f>
        <v>-17522107</v>
      </c>
      <c r="AV16" s="889"/>
      <c r="AW16" s="242">
        <f>-'New Type 2 Res Summary'!AN16</f>
        <v>2203</v>
      </c>
      <c r="AX16" s="239">
        <f>-'New Type 2 Res Summary'!AO16-'5A3_OJJ'!P16</f>
        <v>-64058</v>
      </c>
      <c r="AY16" s="240"/>
      <c r="AZ16" s="904">
        <f>-'New Type 2 Res Summary'!AQ16-'5A3_OJJ'!P16</f>
        <v>-943014</v>
      </c>
      <c r="BA16" s="239">
        <f>'2A-1_EFT (Annual)'!AM16</f>
        <v>-17511224</v>
      </c>
      <c r="BB16" s="240">
        <f>'2A-1_EFT (Annual)'!AO16+'2A-1_EFT (Annual)'!AP16</f>
        <v>-15969876</v>
      </c>
      <c r="BC16" s="240">
        <f t="shared" si="10"/>
        <v>-1541348</v>
      </c>
      <c r="BD16" s="239">
        <f>'2A-2_EFT (Monthly)'!AN16</f>
        <v>-1541348</v>
      </c>
      <c r="BE16" s="240">
        <f t="shared" si="7"/>
        <v>108719529</v>
      </c>
      <c r="BF16" s="240">
        <f>'2A-2_EFT (Monthly)'!AO16</f>
        <v>8823811</v>
      </c>
      <c r="BG16" s="242"/>
      <c r="BH16" s="242"/>
      <c r="BI16" s="242"/>
      <c r="BJ16" s="242">
        <f>'2A-2_EFT (Monthly)'!BY16+'2A-2_EFT (Monthly)'!AP16</f>
        <v>0</v>
      </c>
      <c r="BK16" s="242"/>
      <c r="BL16" s="242">
        <f t="shared" si="11"/>
        <v>0</v>
      </c>
    </row>
    <row r="17" spans="1:64" ht="16.5" customHeight="1" x14ac:dyDescent="0.2">
      <c r="A17" s="792">
        <v>11</v>
      </c>
      <c r="B17" s="793">
        <v>11</v>
      </c>
      <c r="C17" s="794" t="s">
        <v>15</v>
      </c>
      <c r="D17" s="1349">
        <f>'8_2.1.21 SIS'!C17</f>
        <v>1485</v>
      </c>
      <c r="E17" s="199">
        <f>'2_State Distrib and Adjs'!AL17</f>
        <v>7883</v>
      </c>
      <c r="F17" s="199">
        <f>'2_State Distrib and Adjs'!AK17</f>
        <v>11705762</v>
      </c>
      <c r="G17" s="1314"/>
      <c r="H17" s="1314"/>
      <c r="I17" s="201"/>
      <c r="J17" s="199"/>
      <c r="K17" s="201"/>
      <c r="L17" s="199"/>
      <c r="M17" s="201"/>
      <c r="N17" s="199"/>
      <c r="O17" s="201"/>
      <c r="P17" s="199"/>
      <c r="Q17" s="1175">
        <f t="shared" si="8"/>
        <v>11705762</v>
      </c>
      <c r="R17" s="202"/>
      <c r="S17" s="199">
        <f>'2_State Distrib and Adjs'!AP17</f>
        <v>-189192</v>
      </c>
      <c r="T17" s="199">
        <f>'2_State Distrib and Adjs'!AQ17</f>
        <v>-35474</v>
      </c>
      <c r="U17" s="203">
        <f>'2_State Distrib and Adjs'!AR17</f>
        <v>-224666</v>
      </c>
      <c r="V17" s="202">
        <f t="shared" si="5"/>
        <v>11481096</v>
      </c>
      <c r="W17" s="200"/>
      <c r="X17" s="200"/>
      <c r="Y17" s="202">
        <f t="shared" si="6"/>
        <v>11481096</v>
      </c>
      <c r="Z17" s="199">
        <f>'2_State Distrib and Adjs'!AM17</f>
        <v>-10712</v>
      </c>
      <c r="AA17" s="213">
        <f>'2_State Distrib and Adjs'!AT17</f>
        <v>0</v>
      </c>
      <c r="AB17" s="891">
        <f>'2_State Distrib and Adjs'!AU17</f>
        <v>37050</v>
      </c>
      <c r="AC17" s="1459">
        <f>'2_State Distrib and Adjs'!AV17</f>
        <v>267642</v>
      </c>
      <c r="AD17" s="1459">
        <f>'2_State Distrib and Adjs'!AW17</f>
        <v>214114</v>
      </c>
      <c r="AE17" s="202">
        <f>'2_State Distrib and Adjs'!AX17</f>
        <v>11989190</v>
      </c>
      <c r="AF17" s="199">
        <f>'2_State Distrib and Adjs'!AY17</f>
        <v>11030154</v>
      </c>
      <c r="AG17" s="199">
        <f>'2_State Distrib and Adjs'!AZ17</f>
        <v>959036</v>
      </c>
      <c r="AH17" s="202">
        <f>'2_State Distrib and Adjs'!BA17</f>
        <v>959036</v>
      </c>
      <c r="AI17" s="213">
        <f>'2_State Distrib and Adjs'!BB17</f>
        <v>0</v>
      </c>
      <c r="AJ17" s="894">
        <f>'2_State Distrib and Adjs'!BC17</f>
        <v>67962</v>
      </c>
      <c r="AK17" s="894">
        <f>'2_State Distrib and Adjs'!BD17</f>
        <v>0</v>
      </c>
      <c r="AL17" s="204">
        <f>'2_State Distrib and Adjs'!BE17</f>
        <v>12057152</v>
      </c>
      <c r="AM17" s="204">
        <f t="shared" si="9"/>
        <v>12057152</v>
      </c>
      <c r="AN17" s="205"/>
      <c r="AO17" s="206">
        <f>-'New Type 2 Res Summary'!AG17-'5A3_OJJ'!P17</f>
        <v>0</v>
      </c>
      <c r="AP17" s="198">
        <f>-'New Type 2 Res Summary'!AH17</f>
        <v>0</v>
      </c>
      <c r="AQ17" s="205">
        <f>-'New Type 2 Res Summary'!AI17</f>
        <v>0</v>
      </c>
      <c r="AR17" s="198">
        <f>-'New Type 2 Res Summary'!AJ17</f>
        <v>0</v>
      </c>
      <c r="AS17" s="207">
        <f>-'New Type 2 Res Summary'!AK17</f>
        <v>0</v>
      </c>
      <c r="AT17" s="208">
        <f>-'New Type 2 Res Summary'!AL17</f>
        <v>0</v>
      </c>
      <c r="AU17" s="206">
        <f>-'New Type 2 Res Summary'!AM17-'5A3_OJJ'!P17</f>
        <v>-42642</v>
      </c>
      <c r="AV17" s="888"/>
      <c r="AW17" s="209">
        <f>-'New Type 2 Res Summary'!AN17</f>
        <v>107</v>
      </c>
      <c r="AX17" s="206">
        <f>-'New Type 2 Res Summary'!AO17-'5A3_OJJ'!P17</f>
        <v>0</v>
      </c>
      <c r="AY17" s="207"/>
      <c r="AZ17" s="903">
        <f>-'New Type 2 Res Summary'!AQ17-'5A3_OJJ'!P17</f>
        <v>-42535</v>
      </c>
      <c r="BA17" s="206">
        <f>'2A-1_EFT (Annual)'!AM17</f>
        <v>-42642</v>
      </c>
      <c r="BB17" s="207">
        <f>'2A-1_EFT (Annual)'!AO17+'2A-1_EFT (Annual)'!AP17</f>
        <v>-38144</v>
      </c>
      <c r="BC17" s="207">
        <f t="shared" si="10"/>
        <v>-4498</v>
      </c>
      <c r="BD17" s="206">
        <f>'2A-2_EFT (Monthly)'!AN17</f>
        <v>-4498</v>
      </c>
      <c r="BE17" s="207">
        <f t="shared" si="7"/>
        <v>12014510</v>
      </c>
      <c r="BF17" s="207">
        <f>'2A-2_EFT (Monthly)'!AO17</f>
        <v>954538</v>
      </c>
      <c r="BG17" s="209"/>
      <c r="BH17" s="209"/>
      <c r="BI17" s="209"/>
      <c r="BJ17" s="209">
        <f>'2A-2_EFT (Monthly)'!BY17+'2A-2_EFT (Monthly)'!AP17</f>
        <v>0</v>
      </c>
      <c r="BK17" s="209"/>
      <c r="BL17" s="209">
        <f t="shared" si="11"/>
        <v>0</v>
      </c>
    </row>
    <row r="18" spans="1:64" ht="16.5" customHeight="1" x14ac:dyDescent="0.2">
      <c r="A18" s="211">
        <v>12</v>
      </c>
      <c r="B18" s="311">
        <v>12</v>
      </c>
      <c r="C18" s="795" t="s">
        <v>16</v>
      </c>
      <c r="D18" s="1350">
        <f>'8_2.1.21 SIS'!C18</f>
        <v>1130</v>
      </c>
      <c r="E18" s="216">
        <f>'2_State Distrib and Adjs'!AL18</f>
        <v>2935</v>
      </c>
      <c r="F18" s="216">
        <f>'2_State Distrib and Adjs'!AK18</f>
        <v>3317043</v>
      </c>
      <c r="G18" s="1316"/>
      <c r="H18" s="1316"/>
      <c r="I18" s="218"/>
      <c r="J18" s="216"/>
      <c r="K18" s="218"/>
      <c r="L18" s="216"/>
      <c r="M18" s="218"/>
      <c r="N18" s="216"/>
      <c r="O18" s="218"/>
      <c r="P18" s="216"/>
      <c r="Q18" s="1080">
        <f t="shared" si="8"/>
        <v>3317043</v>
      </c>
      <c r="R18" s="219"/>
      <c r="S18" s="216">
        <f>'2_State Distrib and Adjs'!AP18</f>
        <v>-108595</v>
      </c>
      <c r="T18" s="216">
        <f>'2_State Distrib and Adjs'!AQ18</f>
        <v>-24948</v>
      </c>
      <c r="U18" s="220">
        <f>'2_State Distrib and Adjs'!AR18</f>
        <v>-133543</v>
      </c>
      <c r="V18" s="219">
        <f t="shared" si="5"/>
        <v>3183500</v>
      </c>
      <c r="W18" s="217"/>
      <c r="X18" s="217"/>
      <c r="Y18" s="219">
        <f t="shared" si="6"/>
        <v>3183500</v>
      </c>
      <c r="Z18" s="216">
        <f>'2_State Distrib and Adjs'!AM18</f>
        <v>30366</v>
      </c>
      <c r="AA18" s="221">
        <f>'2_State Distrib and Adjs'!AT18</f>
        <v>0</v>
      </c>
      <c r="AB18" s="221">
        <f>'2_State Distrib and Adjs'!AU18</f>
        <v>21858</v>
      </c>
      <c r="AC18" s="1460">
        <f>'2_State Distrib and Adjs'!AV18</f>
        <v>271003</v>
      </c>
      <c r="AD18" s="1460">
        <f>'2_State Distrib and Adjs'!AW18</f>
        <v>216804</v>
      </c>
      <c r="AE18" s="219">
        <f>'2_State Distrib and Adjs'!AX18</f>
        <v>3723531</v>
      </c>
      <c r="AF18" s="216">
        <f>'2_State Distrib and Adjs'!AY18</f>
        <v>3443495</v>
      </c>
      <c r="AG18" s="216">
        <f>'2_State Distrib and Adjs'!AZ18</f>
        <v>280036</v>
      </c>
      <c r="AH18" s="219">
        <f>'2_State Distrib and Adjs'!BA18</f>
        <v>280036</v>
      </c>
      <c r="AI18" s="221">
        <f>'2_State Distrib and Adjs'!BB18</f>
        <v>0</v>
      </c>
      <c r="AJ18" s="895">
        <f>'2_State Distrib and Adjs'!BC18</f>
        <v>25000</v>
      </c>
      <c r="AK18" s="895">
        <f>'2_State Distrib and Adjs'!BD18</f>
        <v>0</v>
      </c>
      <c r="AL18" s="222">
        <f>'2_State Distrib and Adjs'!BE18</f>
        <v>3748531</v>
      </c>
      <c r="AM18" s="222">
        <f t="shared" si="9"/>
        <v>3748531</v>
      </c>
      <c r="AN18" s="223"/>
      <c r="AO18" s="224">
        <f>-'New Type 2 Res Summary'!AG18-'5A3_OJJ'!P18</f>
        <v>0</v>
      </c>
      <c r="AP18" s="215">
        <f>-'New Type 2 Res Summary'!AH18</f>
        <v>0</v>
      </c>
      <c r="AQ18" s="223">
        <f>-'New Type 2 Res Summary'!AI18</f>
        <v>0</v>
      </c>
      <c r="AR18" s="215">
        <f>-'New Type 2 Res Summary'!AJ18</f>
        <v>0</v>
      </c>
      <c r="AS18" s="225">
        <f>-'New Type 2 Res Summary'!AK18</f>
        <v>0</v>
      </c>
      <c r="AT18" s="226">
        <f>-'New Type 2 Res Summary'!AL18</f>
        <v>0</v>
      </c>
      <c r="AU18" s="224">
        <f>-'New Type 2 Res Summary'!AM18-'5A3_OJJ'!P18</f>
        <v>-93125</v>
      </c>
      <c r="AV18" s="227"/>
      <c r="AW18" s="227">
        <f>-'New Type 2 Res Summary'!AN18</f>
        <v>84</v>
      </c>
      <c r="AX18" s="224">
        <f>-'New Type 2 Res Summary'!AO18-'5A3_OJJ'!P18</f>
        <v>0</v>
      </c>
      <c r="AY18" s="225"/>
      <c r="AZ18" s="224">
        <f>-'New Type 2 Res Summary'!AQ18-'5A3_OJJ'!P18</f>
        <v>-33441</v>
      </c>
      <c r="BA18" s="224">
        <f>'2A-1_EFT (Annual)'!AM18</f>
        <v>-93125</v>
      </c>
      <c r="BB18" s="225">
        <f>'2A-1_EFT (Annual)'!AO18+'2A-1_EFT (Annual)'!AP18</f>
        <v>-72213</v>
      </c>
      <c r="BC18" s="225">
        <f t="shared" si="10"/>
        <v>-20912</v>
      </c>
      <c r="BD18" s="224">
        <f>'2A-2_EFT (Monthly)'!AN18</f>
        <v>-20912</v>
      </c>
      <c r="BE18" s="225">
        <f t="shared" si="7"/>
        <v>3655406</v>
      </c>
      <c r="BF18" s="225">
        <f>'2A-2_EFT (Monthly)'!AO18</f>
        <v>259124</v>
      </c>
      <c r="BG18" s="227"/>
      <c r="BH18" s="227"/>
      <c r="BI18" s="227"/>
      <c r="BJ18" s="227">
        <f>'2A-2_EFT (Monthly)'!BY18+'2A-2_EFT (Monthly)'!AP18</f>
        <v>0</v>
      </c>
      <c r="BK18" s="227"/>
      <c r="BL18" s="227">
        <f t="shared" si="11"/>
        <v>0</v>
      </c>
    </row>
    <row r="19" spans="1:64" ht="16.5" customHeight="1" x14ac:dyDescent="0.2">
      <c r="A19" s="211">
        <v>13</v>
      </c>
      <c r="B19" s="311">
        <v>13</v>
      </c>
      <c r="C19" s="795" t="s">
        <v>17</v>
      </c>
      <c r="D19" s="1350">
        <f>'8_2.1.21 SIS'!C19</f>
        <v>1073</v>
      </c>
      <c r="E19" s="216">
        <f>'2_State Distrib and Adjs'!AL19</f>
        <v>7711</v>
      </c>
      <c r="F19" s="216">
        <f>'2_State Distrib and Adjs'!AK19</f>
        <v>8274072</v>
      </c>
      <c r="G19" s="1316"/>
      <c r="H19" s="1316"/>
      <c r="I19" s="218"/>
      <c r="J19" s="216"/>
      <c r="K19" s="218"/>
      <c r="L19" s="216"/>
      <c r="M19" s="218"/>
      <c r="N19" s="216"/>
      <c r="O19" s="218"/>
      <c r="P19" s="216"/>
      <c r="Q19" s="1080">
        <f t="shared" si="8"/>
        <v>8274072</v>
      </c>
      <c r="R19" s="219"/>
      <c r="S19" s="216">
        <f>'2_State Distrib and Adjs'!AP19</f>
        <v>-215908</v>
      </c>
      <c r="T19" s="216">
        <f>'2_State Distrib and Adjs'!AQ19</f>
        <v>-146509</v>
      </c>
      <c r="U19" s="220">
        <f>'2_State Distrib and Adjs'!AR19</f>
        <v>-362417</v>
      </c>
      <c r="V19" s="219">
        <f t="shared" si="5"/>
        <v>7911655</v>
      </c>
      <c r="W19" s="217"/>
      <c r="X19" s="217"/>
      <c r="Y19" s="219">
        <f t="shared" si="6"/>
        <v>7911655</v>
      </c>
      <c r="Z19" s="216">
        <f>'2_State Distrib and Adjs'!AM19</f>
        <v>-22213</v>
      </c>
      <c r="AA19" s="221">
        <f>'2_State Distrib and Adjs'!AT19</f>
        <v>0</v>
      </c>
      <c r="AB19" s="221">
        <f>'2_State Distrib and Adjs'!AU19</f>
        <v>26975</v>
      </c>
      <c r="AC19" s="1460">
        <f>'2_State Distrib and Adjs'!AV19</f>
        <v>141682</v>
      </c>
      <c r="AD19" s="1460">
        <f>'2_State Distrib and Adjs'!AW19</f>
        <v>113346</v>
      </c>
      <c r="AE19" s="219">
        <f>'2_State Distrib and Adjs'!AX19</f>
        <v>8171445</v>
      </c>
      <c r="AF19" s="216">
        <f>'2_State Distrib and Adjs'!AY19</f>
        <v>7563058</v>
      </c>
      <c r="AG19" s="216">
        <f>'2_State Distrib and Adjs'!AZ19</f>
        <v>608387</v>
      </c>
      <c r="AH19" s="219">
        <f>'2_State Distrib and Adjs'!BA19</f>
        <v>608387</v>
      </c>
      <c r="AI19" s="221">
        <f>'2_State Distrib and Adjs'!BB19</f>
        <v>0</v>
      </c>
      <c r="AJ19" s="895">
        <f>'2_State Distrib and Adjs'!BC19</f>
        <v>41693</v>
      </c>
      <c r="AK19" s="895">
        <f>'2_State Distrib and Adjs'!BD19</f>
        <v>0</v>
      </c>
      <c r="AL19" s="222">
        <f>'2_State Distrib and Adjs'!BE19</f>
        <v>8213138</v>
      </c>
      <c r="AM19" s="222">
        <f t="shared" si="9"/>
        <v>8213138</v>
      </c>
      <c r="AN19" s="223"/>
      <c r="AO19" s="224">
        <f>-'New Type 2 Res Summary'!AG19-'5A3_OJJ'!P19</f>
        <v>0</v>
      </c>
      <c r="AP19" s="215">
        <f>-'New Type 2 Res Summary'!AH19</f>
        <v>0</v>
      </c>
      <c r="AQ19" s="223">
        <f>-'New Type 2 Res Summary'!AI19</f>
        <v>0</v>
      </c>
      <c r="AR19" s="215">
        <f>-'New Type 2 Res Summary'!AJ19</f>
        <v>0</v>
      </c>
      <c r="AS19" s="225">
        <f>-'New Type 2 Res Summary'!AK19</f>
        <v>0</v>
      </c>
      <c r="AT19" s="226">
        <f>-'New Type 2 Res Summary'!AL19</f>
        <v>0</v>
      </c>
      <c r="AU19" s="224">
        <f>-'New Type 2 Res Summary'!AM19-'5A3_OJJ'!P19</f>
        <v>-408265</v>
      </c>
      <c r="AV19" s="227"/>
      <c r="AW19" s="227">
        <f>-'New Type 2 Res Summary'!AN19</f>
        <v>116</v>
      </c>
      <c r="AX19" s="224">
        <f>-'New Type 2 Res Summary'!AO19-'5A3_OJJ'!P19</f>
        <v>0</v>
      </c>
      <c r="AY19" s="225"/>
      <c r="AZ19" s="224">
        <f>-'New Type 2 Res Summary'!AQ19-'5A3_OJJ'!P19</f>
        <v>-43448</v>
      </c>
      <c r="BA19" s="224">
        <f>'2A-1_EFT (Annual)'!AM19</f>
        <v>-405562</v>
      </c>
      <c r="BB19" s="225">
        <f>'2A-1_EFT (Annual)'!AO19+'2A-1_EFT (Annual)'!AP19</f>
        <v>-360535</v>
      </c>
      <c r="BC19" s="225">
        <f t="shared" si="10"/>
        <v>-45027</v>
      </c>
      <c r="BD19" s="224">
        <f>'2A-2_EFT (Monthly)'!AN19</f>
        <v>-45027</v>
      </c>
      <c r="BE19" s="225">
        <f t="shared" si="7"/>
        <v>7807576</v>
      </c>
      <c r="BF19" s="225">
        <f>'2A-2_EFT (Monthly)'!AO19</f>
        <v>563360</v>
      </c>
      <c r="BG19" s="227"/>
      <c r="BH19" s="227"/>
      <c r="BI19" s="227"/>
      <c r="BJ19" s="227">
        <f>'2A-2_EFT (Monthly)'!BY19+'2A-2_EFT (Monthly)'!AP19</f>
        <v>0</v>
      </c>
      <c r="BK19" s="227"/>
      <c r="BL19" s="227">
        <f t="shared" si="11"/>
        <v>0</v>
      </c>
    </row>
    <row r="20" spans="1:64" ht="16.5" customHeight="1" x14ac:dyDescent="0.2">
      <c r="A20" s="211">
        <v>14</v>
      </c>
      <c r="B20" s="311">
        <v>14</v>
      </c>
      <c r="C20" s="795" t="s">
        <v>18</v>
      </c>
      <c r="D20" s="1350">
        <f>'8_2.1.21 SIS'!C20</f>
        <v>1617</v>
      </c>
      <c r="E20" s="216">
        <f>'2_State Distrib and Adjs'!AL20</f>
        <v>7781</v>
      </c>
      <c r="F20" s="216">
        <f>'2_State Distrib and Adjs'!AK20</f>
        <v>12581849</v>
      </c>
      <c r="G20" s="1316"/>
      <c r="H20" s="1316"/>
      <c r="I20" s="218"/>
      <c r="J20" s="216"/>
      <c r="K20" s="218"/>
      <c r="L20" s="216"/>
      <c r="M20" s="218"/>
      <c r="N20" s="216"/>
      <c r="O20" s="218"/>
      <c r="P20" s="216"/>
      <c r="Q20" s="1080">
        <f t="shared" si="8"/>
        <v>12581849</v>
      </c>
      <c r="R20" s="219"/>
      <c r="S20" s="216">
        <f>'2_State Distrib and Adjs'!AP20</f>
        <v>23343</v>
      </c>
      <c r="T20" s="216">
        <f>'2_State Distrib and Adjs'!AQ20</f>
        <v>35015</v>
      </c>
      <c r="U20" s="220">
        <f>'2_State Distrib and Adjs'!AR20</f>
        <v>58358</v>
      </c>
      <c r="V20" s="219">
        <f t="shared" si="5"/>
        <v>12640207</v>
      </c>
      <c r="W20" s="217"/>
      <c r="X20" s="217"/>
      <c r="Y20" s="219">
        <f t="shared" si="6"/>
        <v>12640207</v>
      </c>
      <c r="Z20" s="216">
        <f>'2_State Distrib and Adjs'!AM20</f>
        <v>-3620</v>
      </c>
      <c r="AA20" s="221">
        <f>'2_State Distrib and Adjs'!AT20</f>
        <v>0</v>
      </c>
      <c r="AB20" s="221">
        <f>'2_State Distrib and Adjs'!AU20</f>
        <v>158336</v>
      </c>
      <c r="AC20" s="1460">
        <f>'2_State Distrib and Adjs'!AV20</f>
        <v>260399</v>
      </c>
      <c r="AD20" s="1460">
        <f>'2_State Distrib and Adjs'!AW20</f>
        <v>208319</v>
      </c>
      <c r="AE20" s="219">
        <f>'2_State Distrib and Adjs'!AX20</f>
        <v>13263641</v>
      </c>
      <c r="AF20" s="216">
        <f>'2_State Distrib and Adjs'!AY20</f>
        <v>12039383</v>
      </c>
      <c r="AG20" s="216">
        <f>'2_State Distrib and Adjs'!AZ20</f>
        <v>1224258</v>
      </c>
      <c r="AH20" s="219">
        <f>'2_State Distrib and Adjs'!BA20</f>
        <v>1224258</v>
      </c>
      <c r="AI20" s="221">
        <f>'2_State Distrib and Adjs'!BB20</f>
        <v>0</v>
      </c>
      <c r="AJ20" s="895">
        <f>'2_State Distrib and Adjs'!BC20</f>
        <v>80976</v>
      </c>
      <c r="AK20" s="895">
        <f>'2_State Distrib and Adjs'!BD20</f>
        <v>0</v>
      </c>
      <c r="AL20" s="222">
        <f>'2_State Distrib and Adjs'!BE20</f>
        <v>13344617</v>
      </c>
      <c r="AM20" s="222">
        <f t="shared" si="9"/>
        <v>13344617</v>
      </c>
      <c r="AN20" s="223"/>
      <c r="AO20" s="224">
        <f>-'New Type 2 Res Summary'!AG20-'5A3_OJJ'!P20</f>
        <v>0</v>
      </c>
      <c r="AP20" s="215">
        <f>-'New Type 2 Res Summary'!AH20</f>
        <v>0</v>
      </c>
      <c r="AQ20" s="223">
        <f>-'New Type 2 Res Summary'!AI20</f>
        <v>0</v>
      </c>
      <c r="AR20" s="215">
        <f>-'New Type 2 Res Summary'!AJ20</f>
        <v>0</v>
      </c>
      <c r="AS20" s="225">
        <f>-'New Type 2 Res Summary'!AK20</f>
        <v>0</v>
      </c>
      <c r="AT20" s="226">
        <f>-'New Type 2 Res Summary'!AL20</f>
        <v>0</v>
      </c>
      <c r="AU20" s="224">
        <f>-'New Type 2 Res Summary'!AM20-'5A3_OJJ'!P20</f>
        <v>-376079</v>
      </c>
      <c r="AV20" s="227"/>
      <c r="AW20" s="227">
        <f>-'New Type 2 Res Summary'!AN20</f>
        <v>51</v>
      </c>
      <c r="AX20" s="224">
        <f>-'New Type 2 Res Summary'!AO20-'5A3_OJJ'!P20</f>
        <v>0</v>
      </c>
      <c r="AY20" s="225"/>
      <c r="AZ20" s="224">
        <f>-'New Type 2 Res Summary'!AQ20-'5A3_OJJ'!P20</f>
        <v>-20418</v>
      </c>
      <c r="BA20" s="224">
        <f>'2A-1_EFT (Annual)'!AM20</f>
        <v>-376079</v>
      </c>
      <c r="BB20" s="225">
        <f>'2A-1_EFT (Annual)'!AO20+'2A-1_EFT (Annual)'!AP20</f>
        <v>-344288</v>
      </c>
      <c r="BC20" s="225">
        <f t="shared" si="10"/>
        <v>-31791</v>
      </c>
      <c r="BD20" s="224">
        <f>'2A-2_EFT (Monthly)'!AN20</f>
        <v>-31791</v>
      </c>
      <c r="BE20" s="225">
        <f t="shared" si="7"/>
        <v>12968538</v>
      </c>
      <c r="BF20" s="225">
        <f>'2A-2_EFT (Monthly)'!AO20</f>
        <v>1192467</v>
      </c>
      <c r="BG20" s="227"/>
      <c r="BH20" s="227"/>
      <c r="BI20" s="227"/>
      <c r="BJ20" s="227">
        <f>'2A-2_EFT (Monthly)'!BY20+'2A-2_EFT (Monthly)'!AP20</f>
        <v>0</v>
      </c>
      <c r="BK20" s="227"/>
      <c r="BL20" s="227">
        <f t="shared" si="11"/>
        <v>0</v>
      </c>
    </row>
    <row r="21" spans="1:64" ht="16.5" customHeight="1" x14ac:dyDescent="0.2">
      <c r="A21" s="796">
        <v>15</v>
      </c>
      <c r="B21" s="797">
        <v>15</v>
      </c>
      <c r="C21" s="798" t="s">
        <v>19</v>
      </c>
      <c r="D21" s="1351">
        <f>'8_2.1.21 SIS'!C21</f>
        <v>3127</v>
      </c>
      <c r="E21" s="230">
        <f>'2_State Distrib and Adjs'!AL21</f>
        <v>7085</v>
      </c>
      <c r="F21" s="230">
        <f>'2_State Distrib and Adjs'!AK21</f>
        <v>22153891</v>
      </c>
      <c r="G21" s="1317"/>
      <c r="H21" s="1317"/>
      <c r="I21" s="232"/>
      <c r="J21" s="230"/>
      <c r="K21" s="232"/>
      <c r="L21" s="230"/>
      <c r="M21" s="232"/>
      <c r="N21" s="230"/>
      <c r="O21" s="232"/>
      <c r="P21" s="230"/>
      <c r="Q21" s="1177">
        <f t="shared" si="8"/>
        <v>22153891</v>
      </c>
      <c r="R21" s="233"/>
      <c r="S21" s="230">
        <f>'2_State Distrib and Adjs'!AP21</f>
        <v>-1509105</v>
      </c>
      <c r="T21" s="230">
        <f>'2_State Distrib and Adjs'!AQ21</f>
        <v>-141700</v>
      </c>
      <c r="U21" s="234">
        <f>'2_State Distrib and Adjs'!AR21</f>
        <v>-1650805</v>
      </c>
      <c r="V21" s="233">
        <f t="shared" si="5"/>
        <v>20503086</v>
      </c>
      <c r="W21" s="231"/>
      <c r="X21" s="231"/>
      <c r="Y21" s="233">
        <f t="shared" si="6"/>
        <v>20503086</v>
      </c>
      <c r="Z21" s="230">
        <f>'2_State Distrib and Adjs'!AM21</f>
        <v>-33458</v>
      </c>
      <c r="AA21" s="235">
        <f>'2_State Distrib and Adjs'!AT21</f>
        <v>0</v>
      </c>
      <c r="AB21" s="892">
        <f>'2_State Distrib and Adjs'!AU21</f>
        <v>190252</v>
      </c>
      <c r="AC21" s="1461">
        <f>'2_State Distrib and Adjs'!AV21</f>
        <v>520003</v>
      </c>
      <c r="AD21" s="1461">
        <f>'2_State Distrib and Adjs'!AW21</f>
        <v>416002</v>
      </c>
      <c r="AE21" s="233">
        <f>'2_State Distrib and Adjs'!AX21</f>
        <v>21595885</v>
      </c>
      <c r="AF21" s="236">
        <f>'2_State Distrib and Adjs'!AY21</f>
        <v>19969438</v>
      </c>
      <c r="AG21" s="230">
        <f>'2_State Distrib and Adjs'!AZ21</f>
        <v>1626447</v>
      </c>
      <c r="AH21" s="237">
        <f>'2_State Distrib and Adjs'!BA21</f>
        <v>1626447</v>
      </c>
      <c r="AI21" s="235">
        <f>'2_State Distrib and Adjs'!BB21</f>
        <v>12000</v>
      </c>
      <c r="AJ21" s="896">
        <f>'2_State Distrib and Adjs'!BC21</f>
        <v>120982</v>
      </c>
      <c r="AK21" s="896">
        <f>'2_State Distrib and Adjs'!BD21</f>
        <v>0</v>
      </c>
      <c r="AL21" s="237">
        <f>'2_State Distrib and Adjs'!BE21</f>
        <v>21728867</v>
      </c>
      <c r="AM21" s="237">
        <f t="shared" si="9"/>
        <v>21728867</v>
      </c>
      <c r="AN21" s="238"/>
      <c r="AO21" s="239">
        <f>-'New Type 2 Res Summary'!AG21-'5A3_OJJ'!P21</f>
        <v>-1596</v>
      </c>
      <c r="AP21" s="229">
        <f>-'New Type 2 Res Summary'!AH21</f>
        <v>0</v>
      </c>
      <c r="AQ21" s="238">
        <f>-'New Type 2 Res Summary'!AI21</f>
        <v>0</v>
      </c>
      <c r="AR21" s="229">
        <f>-'New Type 2 Res Summary'!AJ21</f>
        <v>0</v>
      </c>
      <c r="AS21" s="240">
        <f>-'New Type 2 Res Summary'!AK21</f>
        <v>0</v>
      </c>
      <c r="AT21" s="241">
        <f>-'New Type 2 Res Summary'!AL21</f>
        <v>0</v>
      </c>
      <c r="AU21" s="239">
        <f>-'New Type 2 Res Summary'!AM21-'5A3_OJJ'!P21</f>
        <v>-1278336</v>
      </c>
      <c r="AV21" s="889"/>
      <c r="AW21" s="242">
        <f>-'New Type 2 Res Summary'!AN21</f>
        <v>124</v>
      </c>
      <c r="AX21" s="239">
        <f>-'New Type 2 Res Summary'!AO21-'5A3_OJJ'!P21</f>
        <v>-1596</v>
      </c>
      <c r="AY21" s="240"/>
      <c r="AZ21" s="904">
        <f>-'New Type 2 Res Summary'!AQ21-'5A3_OJJ'!P21</f>
        <v>-51287</v>
      </c>
      <c r="BA21" s="239">
        <f>'2A-1_EFT (Annual)'!AM21</f>
        <v>-1278336</v>
      </c>
      <c r="BB21" s="240">
        <f>'2A-1_EFT (Annual)'!AO21+'2A-1_EFT (Annual)'!AP21</f>
        <v>-1130636</v>
      </c>
      <c r="BC21" s="240">
        <f t="shared" si="10"/>
        <v>-147700</v>
      </c>
      <c r="BD21" s="239">
        <f>'2A-2_EFT (Monthly)'!AN21</f>
        <v>-147700</v>
      </c>
      <c r="BE21" s="240">
        <f t="shared" si="7"/>
        <v>20450531</v>
      </c>
      <c r="BF21" s="240">
        <f>'2A-2_EFT (Monthly)'!AO21</f>
        <v>1478747</v>
      </c>
      <c r="BG21" s="242"/>
      <c r="BH21" s="242"/>
      <c r="BI21" s="242"/>
      <c r="BJ21" s="242">
        <f>'2A-2_EFT (Monthly)'!BY21+'2A-2_EFT (Monthly)'!AP21</f>
        <v>0</v>
      </c>
      <c r="BK21" s="242"/>
      <c r="BL21" s="242">
        <f t="shared" si="11"/>
        <v>0</v>
      </c>
    </row>
    <row r="22" spans="1:64" ht="16.5" customHeight="1" x14ac:dyDescent="0.2">
      <c r="A22" s="792">
        <v>16</v>
      </c>
      <c r="B22" s="793">
        <v>16</v>
      </c>
      <c r="C22" s="794" t="s">
        <v>20</v>
      </c>
      <c r="D22" s="1349">
        <f>'8_2.1.21 SIS'!C22</f>
        <v>4658</v>
      </c>
      <c r="E22" s="199">
        <f>'2_State Distrib and Adjs'!AL22</f>
        <v>2712</v>
      </c>
      <c r="F22" s="199">
        <f>'2_State Distrib and Adjs'!AK22</f>
        <v>12633326</v>
      </c>
      <c r="G22" s="1314"/>
      <c r="H22" s="1314"/>
      <c r="I22" s="201"/>
      <c r="J22" s="199"/>
      <c r="K22" s="201"/>
      <c r="L22" s="199"/>
      <c r="M22" s="201"/>
      <c r="N22" s="199"/>
      <c r="O22" s="201"/>
      <c r="P22" s="199"/>
      <c r="Q22" s="1175">
        <f t="shared" si="8"/>
        <v>12633326</v>
      </c>
      <c r="R22" s="202"/>
      <c r="S22" s="199">
        <f>'2_State Distrib and Adjs'!AP22</f>
        <v>-143736</v>
      </c>
      <c r="T22" s="199">
        <f>'2_State Distrib and Adjs'!AQ22</f>
        <v>37968</v>
      </c>
      <c r="U22" s="203">
        <f>'2_State Distrib and Adjs'!AR22</f>
        <v>-105768</v>
      </c>
      <c r="V22" s="202">
        <f t="shared" si="5"/>
        <v>12527558</v>
      </c>
      <c r="W22" s="200"/>
      <c r="X22" s="200"/>
      <c r="Y22" s="202">
        <f t="shared" si="6"/>
        <v>12527558</v>
      </c>
      <c r="Z22" s="199">
        <f>'2_State Distrib and Adjs'!AM22</f>
        <v>-6142</v>
      </c>
      <c r="AA22" s="213">
        <f>'2_State Distrib and Adjs'!AT22</f>
        <v>0</v>
      </c>
      <c r="AB22" s="891">
        <f>'2_State Distrib and Adjs'!AU22</f>
        <v>128915</v>
      </c>
      <c r="AC22" s="1459">
        <f>'2_State Distrib and Adjs'!AV22</f>
        <v>701380</v>
      </c>
      <c r="AD22" s="1459">
        <f>'2_State Distrib and Adjs'!AW22</f>
        <v>561104</v>
      </c>
      <c r="AE22" s="202">
        <f>'2_State Distrib and Adjs'!AX22</f>
        <v>13912815</v>
      </c>
      <c r="AF22" s="199">
        <f>'2_State Distrib and Adjs'!AY22</f>
        <v>12775596</v>
      </c>
      <c r="AG22" s="199">
        <f>'2_State Distrib and Adjs'!AZ22</f>
        <v>1137219</v>
      </c>
      <c r="AH22" s="202">
        <f>'2_State Distrib and Adjs'!BA22</f>
        <v>1137219</v>
      </c>
      <c r="AI22" s="213">
        <f>'2_State Distrib and Adjs'!BB22</f>
        <v>0</v>
      </c>
      <c r="AJ22" s="894">
        <f>'2_State Distrib and Adjs'!BC22</f>
        <v>319084</v>
      </c>
      <c r="AK22" s="894">
        <f>'2_State Distrib and Adjs'!BD22</f>
        <v>739747</v>
      </c>
      <c r="AL22" s="204">
        <f>'2_State Distrib and Adjs'!BE22</f>
        <v>14971646</v>
      </c>
      <c r="AM22" s="204">
        <f t="shared" si="9"/>
        <v>14971646</v>
      </c>
      <c r="AN22" s="205"/>
      <c r="AO22" s="206">
        <f>-'New Type 2 Res Summary'!AG22-'5A3_OJJ'!P22</f>
        <v>-14461</v>
      </c>
      <c r="AP22" s="198">
        <f>-'New Type 2 Res Summary'!AH22</f>
        <v>0</v>
      </c>
      <c r="AQ22" s="205">
        <f>-'New Type 2 Res Summary'!AI22</f>
        <v>0</v>
      </c>
      <c r="AR22" s="198">
        <f>-'New Type 2 Res Summary'!AJ22</f>
        <v>0</v>
      </c>
      <c r="AS22" s="207">
        <f>-'New Type 2 Res Summary'!AK22</f>
        <v>0</v>
      </c>
      <c r="AT22" s="208">
        <f>-'New Type 2 Res Summary'!AL22</f>
        <v>0</v>
      </c>
      <c r="AU22" s="206">
        <f>-'New Type 2 Res Summary'!AM22-'5A3_OJJ'!P22</f>
        <v>-438340</v>
      </c>
      <c r="AV22" s="888"/>
      <c r="AW22" s="209">
        <f>-'New Type 2 Res Summary'!AN22</f>
        <v>1059</v>
      </c>
      <c r="AX22" s="206">
        <f>-'New Type 2 Res Summary'!AO22-'5A3_OJJ'!P22</f>
        <v>-14461</v>
      </c>
      <c r="AY22" s="207"/>
      <c r="AZ22" s="903">
        <f>-'New Type 2 Res Summary'!AQ22-'5A3_OJJ'!P22</f>
        <v>-437281</v>
      </c>
      <c r="BA22" s="206">
        <f>'2A-1_EFT (Annual)'!AM22</f>
        <v>-438340</v>
      </c>
      <c r="BB22" s="207">
        <f>'2A-1_EFT (Annual)'!AO22+'2A-1_EFT (Annual)'!AP22</f>
        <v>-368912</v>
      </c>
      <c r="BC22" s="207">
        <f t="shared" si="10"/>
        <v>-69428</v>
      </c>
      <c r="BD22" s="206">
        <f>'2A-2_EFT (Monthly)'!AN22</f>
        <v>-69428</v>
      </c>
      <c r="BE22" s="207">
        <f t="shared" si="7"/>
        <v>14533306</v>
      </c>
      <c r="BF22" s="207">
        <f>'2A-2_EFT (Monthly)'!AO22</f>
        <v>1067791</v>
      </c>
      <c r="BG22" s="209"/>
      <c r="BH22" s="209"/>
      <c r="BI22" s="209"/>
      <c r="BJ22" s="209">
        <f>'2A-2_EFT (Monthly)'!BY22+'2A-2_EFT (Monthly)'!AP22</f>
        <v>0</v>
      </c>
      <c r="BK22" s="209"/>
      <c r="BL22" s="209">
        <f t="shared" si="11"/>
        <v>0</v>
      </c>
    </row>
    <row r="23" spans="1:64" ht="16.5" customHeight="1" x14ac:dyDescent="0.2">
      <c r="A23" s="211">
        <v>17</v>
      </c>
      <c r="B23" s="311">
        <v>17</v>
      </c>
      <c r="C23" s="795" t="s">
        <v>21</v>
      </c>
      <c r="D23" s="1350">
        <f>'8_2.1.21 SIS'!C23</f>
        <v>39414</v>
      </c>
      <c r="E23" s="216">
        <f>'2_State Distrib and Adjs'!AL23</f>
        <v>4382</v>
      </c>
      <c r="F23" s="216">
        <f>'2_State Distrib and Adjs'!AK23</f>
        <v>172726387</v>
      </c>
      <c r="G23" s="1316"/>
      <c r="H23" s="1316"/>
      <c r="I23" s="218"/>
      <c r="J23" s="216"/>
      <c r="K23" s="218"/>
      <c r="L23" s="216"/>
      <c r="M23" s="218"/>
      <c r="N23" s="216"/>
      <c r="O23" s="218"/>
      <c r="P23" s="216"/>
      <c r="Q23" s="1080">
        <f t="shared" si="8"/>
        <v>172726387</v>
      </c>
      <c r="R23" s="219"/>
      <c r="S23" s="216">
        <f>'2_State Distrib and Adjs'!AP23</f>
        <v>170898</v>
      </c>
      <c r="T23" s="216">
        <f>'2_State Distrib and Adjs'!AQ23</f>
        <v>157752</v>
      </c>
      <c r="U23" s="220">
        <f>'2_State Distrib and Adjs'!AR23</f>
        <v>328650</v>
      </c>
      <c r="V23" s="219">
        <f t="shared" si="5"/>
        <v>173055037</v>
      </c>
      <c r="W23" s="217"/>
      <c r="X23" s="217"/>
      <c r="Y23" s="219">
        <f t="shared" si="6"/>
        <v>173055037</v>
      </c>
      <c r="Z23" s="216">
        <f>'2_State Distrib and Adjs'!AM23</f>
        <v>-155996</v>
      </c>
      <c r="AA23" s="221">
        <f>'2_State Distrib and Adjs'!AT23</f>
        <v>399000</v>
      </c>
      <c r="AB23" s="221">
        <f>'2_State Distrib and Adjs'!AU23</f>
        <v>623562.43999999994</v>
      </c>
      <c r="AC23" s="1460">
        <f>'2_State Distrib and Adjs'!AV23</f>
        <v>6691696</v>
      </c>
      <c r="AD23" s="1460">
        <f>'2_State Distrib and Adjs'!AW23</f>
        <v>5353356</v>
      </c>
      <c r="AE23" s="219">
        <f>'2_State Distrib and Adjs'!AX23</f>
        <v>185966655</v>
      </c>
      <c r="AF23" s="216">
        <f>'2_State Distrib and Adjs'!AY23</f>
        <v>170568190</v>
      </c>
      <c r="AG23" s="216">
        <f>'2_State Distrib and Adjs'!AZ23</f>
        <v>15398465</v>
      </c>
      <c r="AH23" s="219">
        <f>'2_State Distrib and Adjs'!BA23</f>
        <v>15398465</v>
      </c>
      <c r="AI23" s="221">
        <f>'2_State Distrib and Adjs'!BB23</f>
        <v>64000</v>
      </c>
      <c r="AJ23" s="895">
        <f>'2_State Distrib and Adjs'!BC23</f>
        <v>1515649</v>
      </c>
      <c r="AK23" s="895">
        <f>'2_State Distrib and Adjs'!BD23</f>
        <v>592567</v>
      </c>
      <c r="AL23" s="222">
        <f>'2_State Distrib and Adjs'!BE23</f>
        <v>188138871</v>
      </c>
      <c r="AM23" s="222">
        <f t="shared" si="9"/>
        <v>188138871</v>
      </c>
      <c r="AN23" s="223"/>
      <c r="AO23" s="900">
        <f>-'New Type 2 Res Summary'!AG23-'5A3_OJJ'!P23-'5B2_RSD LA'!AH18</f>
        <v>-14287874</v>
      </c>
      <c r="AP23" s="901">
        <f>-'New Type 2 Res Summary'!AH23-'5B2_RSD LA'!AI18</f>
        <v>64</v>
      </c>
      <c r="AQ23" s="902">
        <f>-'New Type 2 Res Summary'!AI23-'5B2_RSD LA'!AJ18</f>
        <v>462272</v>
      </c>
      <c r="AR23" s="901">
        <f>-'New Type 2 Res Summary'!AJ23-'5B2_RSD LA'!AK18</f>
        <v>88</v>
      </c>
      <c r="AS23" s="900">
        <f>-'New Type 2 Res Summary'!AK23-'5B2_RSD LA'!AL18</f>
        <v>317813</v>
      </c>
      <c r="AT23" s="900">
        <f>-'New Type 2 Res Summary'!AL23-'5B2_RSD LA'!AM18</f>
        <v>780085</v>
      </c>
      <c r="AU23" s="900">
        <f>-'New Type 2 Res Summary'!AM23-'5A3_OJJ'!P23-'5B2_RSD LA'!AN18</f>
        <v>-42867902</v>
      </c>
      <c r="AV23" s="900">
        <f>-'5B2_RSD LA'!AO18</f>
        <v>192321</v>
      </c>
      <c r="AW23" s="900">
        <f>-'New Type 2 Res Summary'!AN23-'5B2_RSD LA'!AP18</f>
        <v>35228</v>
      </c>
      <c r="AX23" s="900">
        <f>-'New Type 2 Res Summary'!AO23-'5A3_OJJ'!P23-'5B2_RSD LA'!AR18</f>
        <v>-13287993</v>
      </c>
      <c r="AY23" s="900"/>
      <c r="AZ23" s="900">
        <f>-'New Type 2 Res Summary'!AQ23-'5A3_OJJ'!P23-'5B2_RSD LA'!AT18</f>
        <v>-16367873</v>
      </c>
      <c r="BA23" s="224">
        <f>'2A-1_EFT (Annual)'!AM23</f>
        <v>-42847016</v>
      </c>
      <c r="BB23" s="225">
        <f>'2A-1_EFT (Annual)'!AO23+'2A-1_EFT (Annual)'!AP23</f>
        <v>-39446223</v>
      </c>
      <c r="BC23" s="225">
        <f t="shared" si="10"/>
        <v>-3400793</v>
      </c>
      <c r="BD23" s="224">
        <f>'2A-2_EFT (Monthly)'!AN23</f>
        <v>-3400793</v>
      </c>
      <c r="BE23" s="225">
        <f t="shared" si="7"/>
        <v>145291855</v>
      </c>
      <c r="BF23" s="225">
        <f>'2A-2_EFT (Monthly)'!AO23</f>
        <v>11997672</v>
      </c>
      <c r="BG23" s="227"/>
      <c r="BH23" s="227"/>
      <c r="BI23" s="227"/>
      <c r="BJ23" s="227">
        <f>'2A-2_EFT (Monthly)'!BY23+'2A-2_EFT (Monthly)'!AP23</f>
        <v>0</v>
      </c>
      <c r="BK23" s="227"/>
      <c r="BL23" s="225">
        <f t="shared" si="11"/>
        <v>0</v>
      </c>
    </row>
    <row r="24" spans="1:64" ht="16.5" customHeight="1" x14ac:dyDescent="0.2">
      <c r="A24" s="211">
        <v>18</v>
      </c>
      <c r="B24" s="311">
        <v>18</v>
      </c>
      <c r="C24" s="795" t="s">
        <v>22</v>
      </c>
      <c r="D24" s="1350">
        <f>'8_2.1.21 SIS'!C24</f>
        <v>797</v>
      </c>
      <c r="E24" s="216">
        <f>'2_State Distrib and Adjs'!AL24</f>
        <v>7093</v>
      </c>
      <c r="F24" s="216">
        <f>'2_State Distrib and Adjs'!AK24</f>
        <v>5653234</v>
      </c>
      <c r="G24" s="1316"/>
      <c r="H24" s="1316"/>
      <c r="I24" s="218"/>
      <c r="J24" s="216"/>
      <c r="K24" s="218"/>
      <c r="L24" s="216"/>
      <c r="M24" s="218"/>
      <c r="N24" s="216"/>
      <c r="O24" s="218"/>
      <c r="P24" s="216"/>
      <c r="Q24" s="1080">
        <f t="shared" si="8"/>
        <v>5653234</v>
      </c>
      <c r="R24" s="219"/>
      <c r="S24" s="216">
        <f>'2_State Distrib and Adjs'!AP24</f>
        <v>-297906</v>
      </c>
      <c r="T24" s="216">
        <f>'2_State Distrib and Adjs'!AQ24</f>
        <v>39012</v>
      </c>
      <c r="U24" s="220">
        <f>'2_State Distrib and Adjs'!AR24</f>
        <v>-258894</v>
      </c>
      <c r="V24" s="219">
        <f t="shared" si="5"/>
        <v>5394340</v>
      </c>
      <c r="W24" s="217"/>
      <c r="X24" s="217"/>
      <c r="Y24" s="219">
        <f t="shared" si="6"/>
        <v>5394340</v>
      </c>
      <c r="Z24" s="216">
        <f>'2_State Distrib and Adjs'!AM24</f>
        <v>-22268</v>
      </c>
      <c r="AA24" s="221">
        <f>'2_State Distrib and Adjs'!AT24</f>
        <v>42000</v>
      </c>
      <c r="AB24" s="221">
        <f>'2_State Distrib and Adjs'!AU24</f>
        <v>68639</v>
      </c>
      <c r="AC24" s="1460">
        <f>'2_State Distrib and Adjs'!AV24</f>
        <v>117535</v>
      </c>
      <c r="AD24" s="1460">
        <f>'2_State Distrib and Adjs'!AW24</f>
        <v>94028</v>
      </c>
      <c r="AE24" s="219">
        <f>'2_State Distrib and Adjs'!AX24</f>
        <v>5694274</v>
      </c>
      <c r="AF24" s="216">
        <f>'2_State Distrib and Adjs'!AY24</f>
        <v>5225902</v>
      </c>
      <c r="AG24" s="216">
        <f>'2_State Distrib and Adjs'!AZ24</f>
        <v>468372</v>
      </c>
      <c r="AH24" s="219">
        <f>'2_State Distrib and Adjs'!BA24</f>
        <v>468372</v>
      </c>
      <c r="AI24" s="221">
        <f>'2_State Distrib and Adjs'!BB24</f>
        <v>0</v>
      </c>
      <c r="AJ24" s="895">
        <f>'2_State Distrib and Adjs'!BC24</f>
        <v>47477</v>
      </c>
      <c r="AK24" s="895">
        <f>'2_State Distrib and Adjs'!BD24</f>
        <v>0</v>
      </c>
      <c r="AL24" s="222">
        <f>'2_State Distrib and Adjs'!BE24</f>
        <v>5741751</v>
      </c>
      <c r="AM24" s="222">
        <f t="shared" si="9"/>
        <v>5741751</v>
      </c>
      <c r="AN24" s="223"/>
      <c r="AO24" s="224">
        <f>-'New Type 2 Res Summary'!AG24-'5A3_OJJ'!P24</f>
        <v>0</v>
      </c>
      <c r="AP24" s="215">
        <f>-'New Type 2 Res Summary'!AH24</f>
        <v>0</v>
      </c>
      <c r="AQ24" s="223">
        <f>-'New Type 2 Res Summary'!AI24</f>
        <v>0</v>
      </c>
      <c r="AR24" s="215">
        <f>-'New Type 2 Res Summary'!AJ24</f>
        <v>0</v>
      </c>
      <c r="AS24" s="225">
        <f>-'New Type 2 Res Summary'!AK24</f>
        <v>0</v>
      </c>
      <c r="AT24" s="226">
        <f>-'New Type 2 Res Summary'!AL24</f>
        <v>0</v>
      </c>
      <c r="AU24" s="224">
        <f>-'New Type 2 Res Summary'!AM24-'5A3_OJJ'!P24</f>
        <v>-8291</v>
      </c>
      <c r="AV24" s="227"/>
      <c r="AW24" s="227">
        <f>-'New Type 2 Res Summary'!AN24</f>
        <v>21</v>
      </c>
      <c r="AX24" s="224">
        <f>-'New Type 2 Res Summary'!AO24-'5A3_OJJ'!P24</f>
        <v>0</v>
      </c>
      <c r="AY24" s="225"/>
      <c r="AZ24" s="224">
        <f>-'New Type 2 Res Summary'!AQ24-'5A3_OJJ'!P24</f>
        <v>-8270</v>
      </c>
      <c r="BA24" s="224">
        <f>'2A-1_EFT (Annual)'!AM24</f>
        <v>-8291</v>
      </c>
      <c r="BB24" s="225">
        <f>'2A-1_EFT (Annual)'!AO24+'2A-1_EFT (Annual)'!AP24</f>
        <v>-9301</v>
      </c>
      <c r="BC24" s="225">
        <f t="shared" si="10"/>
        <v>1010</v>
      </c>
      <c r="BD24" s="224">
        <f>'2A-2_EFT (Monthly)'!AN24</f>
        <v>1010</v>
      </c>
      <c r="BE24" s="225">
        <f t="shared" si="7"/>
        <v>5733460</v>
      </c>
      <c r="BF24" s="225">
        <f>'2A-2_EFT (Monthly)'!AO24</f>
        <v>469382</v>
      </c>
      <c r="BG24" s="227"/>
      <c r="BH24" s="227"/>
      <c r="BI24" s="227"/>
      <c r="BJ24" s="227">
        <f>'2A-2_EFT (Monthly)'!BY24+'2A-2_EFT (Monthly)'!AP24</f>
        <v>0</v>
      </c>
      <c r="BK24" s="227"/>
      <c r="BL24" s="227">
        <f t="shared" si="11"/>
        <v>0</v>
      </c>
    </row>
    <row r="25" spans="1:64" ht="16.5" customHeight="1" x14ac:dyDescent="0.2">
      <c r="A25" s="211">
        <v>19</v>
      </c>
      <c r="B25" s="311">
        <v>19</v>
      </c>
      <c r="C25" s="795" t="s">
        <v>23</v>
      </c>
      <c r="D25" s="1350">
        <f>'8_2.1.21 SIS'!C25</f>
        <v>1632</v>
      </c>
      <c r="E25" s="216">
        <f>'2_State Distrib and Adjs'!AL25</f>
        <v>5647</v>
      </c>
      <c r="F25" s="216">
        <f>'2_State Distrib and Adjs'!AK25</f>
        <v>9215997</v>
      </c>
      <c r="G25" s="1316"/>
      <c r="H25" s="1316"/>
      <c r="I25" s="218"/>
      <c r="J25" s="216"/>
      <c r="K25" s="218"/>
      <c r="L25" s="216"/>
      <c r="M25" s="218"/>
      <c r="N25" s="216"/>
      <c r="O25" s="218"/>
      <c r="P25" s="216"/>
      <c r="Q25" s="1080">
        <f t="shared" si="8"/>
        <v>9215997</v>
      </c>
      <c r="R25" s="219"/>
      <c r="S25" s="216">
        <f>'2_State Distrib and Adjs'!AP25</f>
        <v>-169410</v>
      </c>
      <c r="T25" s="216">
        <f>'2_State Distrib and Adjs'!AQ25</f>
        <v>8471</v>
      </c>
      <c r="U25" s="220">
        <f>'2_State Distrib and Adjs'!AR25</f>
        <v>-160939</v>
      </c>
      <c r="V25" s="219">
        <f t="shared" si="5"/>
        <v>9055058</v>
      </c>
      <c r="W25" s="217"/>
      <c r="X25" s="217"/>
      <c r="Y25" s="219">
        <f t="shared" si="6"/>
        <v>9055058</v>
      </c>
      <c r="Z25" s="216">
        <f>'2_State Distrib and Adjs'!AM25</f>
        <v>11233</v>
      </c>
      <c r="AA25" s="221">
        <f>'2_State Distrib and Adjs'!AT25</f>
        <v>0</v>
      </c>
      <c r="AB25" s="221">
        <f>'2_State Distrib and Adjs'!AU25</f>
        <v>45430</v>
      </c>
      <c r="AC25" s="1460">
        <f>'2_State Distrib and Adjs'!AV25</f>
        <v>252220</v>
      </c>
      <c r="AD25" s="1460">
        <f>'2_State Distrib and Adjs'!AW25</f>
        <v>201776</v>
      </c>
      <c r="AE25" s="219">
        <f>'2_State Distrib and Adjs'!AX25</f>
        <v>9565717</v>
      </c>
      <c r="AF25" s="216">
        <f>'2_State Distrib and Adjs'!AY25</f>
        <v>8802575</v>
      </c>
      <c r="AG25" s="216">
        <f>'2_State Distrib and Adjs'!AZ25</f>
        <v>763142</v>
      </c>
      <c r="AH25" s="219">
        <f>'2_State Distrib and Adjs'!BA25</f>
        <v>763142</v>
      </c>
      <c r="AI25" s="221">
        <f>'2_State Distrib and Adjs'!BB25</f>
        <v>0</v>
      </c>
      <c r="AJ25" s="895">
        <f>'2_State Distrib and Adjs'!BC25</f>
        <v>25305</v>
      </c>
      <c r="AK25" s="895">
        <f>'2_State Distrib and Adjs'!BD25</f>
        <v>0</v>
      </c>
      <c r="AL25" s="222">
        <f>'2_State Distrib and Adjs'!BE25</f>
        <v>9591022</v>
      </c>
      <c r="AM25" s="222">
        <f t="shared" si="9"/>
        <v>9591022</v>
      </c>
      <c r="AN25" s="223"/>
      <c r="AO25" s="224">
        <f>-'New Type 2 Res Summary'!AG25-'5A3_OJJ'!P25</f>
        <v>0</v>
      </c>
      <c r="AP25" s="215">
        <f>-'New Type 2 Res Summary'!AH25</f>
        <v>0</v>
      </c>
      <c r="AQ25" s="223">
        <f>-'New Type 2 Res Summary'!AI25</f>
        <v>0</v>
      </c>
      <c r="AR25" s="215">
        <f>-'New Type 2 Res Summary'!AJ25</f>
        <v>0</v>
      </c>
      <c r="AS25" s="225">
        <f>-'New Type 2 Res Summary'!AK25</f>
        <v>0</v>
      </c>
      <c r="AT25" s="226">
        <f>-'New Type 2 Res Summary'!AL25</f>
        <v>0</v>
      </c>
      <c r="AU25" s="224">
        <f>-'New Type 2 Res Summary'!AM25-'5A3_OJJ'!P25</f>
        <v>-252296</v>
      </c>
      <c r="AV25" s="227"/>
      <c r="AW25" s="227">
        <f>-'New Type 2 Res Summary'!AN25</f>
        <v>401</v>
      </c>
      <c r="AX25" s="224">
        <f>-'New Type 2 Res Summary'!AO25-'5A3_OJJ'!P25</f>
        <v>0</v>
      </c>
      <c r="AY25" s="225"/>
      <c r="AZ25" s="224">
        <f>-'New Type 2 Res Summary'!AQ25-'5A3_OJJ'!P25</f>
        <v>-160239</v>
      </c>
      <c r="BA25" s="224">
        <f>'2A-1_EFT (Annual)'!AM25</f>
        <v>-252296</v>
      </c>
      <c r="BB25" s="225">
        <f>'2A-1_EFT (Annual)'!AO25+'2A-1_EFT (Annual)'!AP25</f>
        <v>-228657</v>
      </c>
      <c r="BC25" s="225">
        <f t="shared" si="10"/>
        <v>-23639</v>
      </c>
      <c r="BD25" s="224">
        <f>'2A-2_EFT (Monthly)'!AN25</f>
        <v>-23639</v>
      </c>
      <c r="BE25" s="225">
        <f t="shared" si="7"/>
        <v>9338726</v>
      </c>
      <c r="BF25" s="225">
        <f>'2A-2_EFT (Monthly)'!AO25</f>
        <v>739503</v>
      </c>
      <c r="BG25" s="227"/>
      <c r="BH25" s="227"/>
      <c r="BI25" s="227"/>
      <c r="BJ25" s="227">
        <f>'2A-2_EFT (Monthly)'!BY25+'2A-2_EFT (Monthly)'!AP25</f>
        <v>0</v>
      </c>
      <c r="BK25" s="227"/>
      <c r="BL25" s="227">
        <f t="shared" si="11"/>
        <v>0</v>
      </c>
    </row>
    <row r="26" spans="1:64" ht="16.5" customHeight="1" x14ac:dyDescent="0.2">
      <c r="A26" s="796">
        <v>20</v>
      </c>
      <c r="B26" s="797">
        <v>20</v>
      </c>
      <c r="C26" s="798" t="s">
        <v>24</v>
      </c>
      <c r="D26" s="1351">
        <f>'8_2.1.21 SIS'!C26</f>
        <v>5479</v>
      </c>
      <c r="E26" s="230">
        <f>'2_State Distrib and Adjs'!AL26</f>
        <v>6637</v>
      </c>
      <c r="F26" s="230">
        <f>'2_State Distrib and Adjs'!AK26</f>
        <v>36365144</v>
      </c>
      <c r="G26" s="1317"/>
      <c r="H26" s="1317"/>
      <c r="I26" s="232"/>
      <c r="J26" s="230"/>
      <c r="K26" s="232"/>
      <c r="L26" s="230"/>
      <c r="M26" s="232"/>
      <c r="N26" s="230"/>
      <c r="O26" s="232"/>
      <c r="P26" s="230"/>
      <c r="Q26" s="1177">
        <f t="shared" si="8"/>
        <v>36365144</v>
      </c>
      <c r="R26" s="233"/>
      <c r="S26" s="230">
        <f>'2_State Distrib and Adjs'!AP26</f>
        <v>-73007</v>
      </c>
      <c r="T26" s="230">
        <f>'2_State Distrib and Adjs'!AQ26</f>
        <v>-195792</v>
      </c>
      <c r="U26" s="234">
        <f>'2_State Distrib and Adjs'!AR26</f>
        <v>-268799</v>
      </c>
      <c r="V26" s="233">
        <f t="shared" si="5"/>
        <v>36096345</v>
      </c>
      <c r="W26" s="231"/>
      <c r="X26" s="231"/>
      <c r="Y26" s="233">
        <f t="shared" si="6"/>
        <v>36096345</v>
      </c>
      <c r="Z26" s="230">
        <f>'2_State Distrib and Adjs'!AM26</f>
        <v>-8661</v>
      </c>
      <c r="AA26" s="235">
        <f>'2_State Distrib and Adjs'!AT26</f>
        <v>168000</v>
      </c>
      <c r="AB26" s="892">
        <f>'2_State Distrib and Adjs'!AU26</f>
        <v>88296.4</v>
      </c>
      <c r="AC26" s="1461">
        <f>'2_State Distrib and Adjs'!AV26</f>
        <v>803667</v>
      </c>
      <c r="AD26" s="1461">
        <f>'2_State Distrib and Adjs'!AW26</f>
        <v>642933</v>
      </c>
      <c r="AE26" s="233">
        <f>'2_State Distrib and Adjs'!AX26</f>
        <v>37790580</v>
      </c>
      <c r="AF26" s="236">
        <f>'2_State Distrib and Adjs'!AY26</f>
        <v>34726943</v>
      </c>
      <c r="AG26" s="230">
        <f>'2_State Distrib and Adjs'!AZ26</f>
        <v>3063637</v>
      </c>
      <c r="AH26" s="237">
        <f>'2_State Distrib and Adjs'!BA26</f>
        <v>3063637</v>
      </c>
      <c r="AI26" s="235">
        <f>'2_State Distrib and Adjs'!BB26</f>
        <v>44000</v>
      </c>
      <c r="AJ26" s="896">
        <f>'2_State Distrib and Adjs'!BC26</f>
        <v>194246</v>
      </c>
      <c r="AK26" s="896">
        <f>'2_State Distrib and Adjs'!BD26</f>
        <v>539918</v>
      </c>
      <c r="AL26" s="237">
        <f>'2_State Distrib and Adjs'!BE26</f>
        <v>38568744</v>
      </c>
      <c r="AM26" s="237">
        <f t="shared" si="9"/>
        <v>38568744</v>
      </c>
      <c r="AN26" s="238"/>
      <c r="AO26" s="239">
        <f>-'New Type 2 Res Summary'!AG26-'5A3_OJJ'!P26</f>
        <v>-3528</v>
      </c>
      <c r="AP26" s="229">
        <f>-'New Type 2 Res Summary'!AH26</f>
        <v>0</v>
      </c>
      <c r="AQ26" s="238">
        <f>-'New Type 2 Res Summary'!AI26</f>
        <v>0</v>
      </c>
      <c r="AR26" s="229">
        <f>-'New Type 2 Res Summary'!AJ26</f>
        <v>0</v>
      </c>
      <c r="AS26" s="240">
        <f>-'New Type 2 Res Summary'!AK26</f>
        <v>0</v>
      </c>
      <c r="AT26" s="241">
        <f>-'New Type 2 Res Summary'!AL26</f>
        <v>0</v>
      </c>
      <c r="AU26" s="239">
        <f>-'New Type 2 Res Summary'!AM26-'5A3_OJJ'!P26</f>
        <v>-114361</v>
      </c>
      <c r="AV26" s="889"/>
      <c r="AW26" s="242">
        <f>-'New Type 2 Res Summary'!AN26</f>
        <v>246</v>
      </c>
      <c r="AX26" s="239">
        <f>-'New Type 2 Res Summary'!AO26-'5A3_OJJ'!P26</f>
        <v>-3528</v>
      </c>
      <c r="AY26" s="240"/>
      <c r="AZ26" s="904">
        <f>-'New Type 2 Res Summary'!AQ26-'5A3_OJJ'!P26</f>
        <v>-101783</v>
      </c>
      <c r="BA26" s="239">
        <f>'2A-1_EFT (Annual)'!AM26</f>
        <v>-114361</v>
      </c>
      <c r="BB26" s="240">
        <f>'2A-1_EFT (Annual)'!AO26+'2A-1_EFT (Annual)'!AP26</f>
        <v>-103641</v>
      </c>
      <c r="BC26" s="240">
        <f t="shared" si="10"/>
        <v>-10720</v>
      </c>
      <c r="BD26" s="239">
        <f>'2A-2_EFT (Monthly)'!AN26</f>
        <v>-10720</v>
      </c>
      <c r="BE26" s="240">
        <f t="shared" si="7"/>
        <v>38454383</v>
      </c>
      <c r="BF26" s="240">
        <f>'2A-2_EFT (Monthly)'!AO26</f>
        <v>3052917</v>
      </c>
      <c r="BG26" s="242"/>
      <c r="BH26" s="242"/>
      <c r="BI26" s="242"/>
      <c r="BJ26" s="242">
        <f>'2A-2_EFT (Monthly)'!BY26+'2A-2_EFT (Monthly)'!AP26</f>
        <v>0</v>
      </c>
      <c r="BK26" s="242"/>
      <c r="BL26" s="242">
        <f t="shared" si="11"/>
        <v>0</v>
      </c>
    </row>
    <row r="27" spans="1:64" ht="16.5" customHeight="1" x14ac:dyDescent="0.2">
      <c r="A27" s="792">
        <v>21</v>
      </c>
      <c r="B27" s="793">
        <v>21</v>
      </c>
      <c r="C27" s="794" t="s">
        <v>25</v>
      </c>
      <c r="D27" s="1349">
        <f>'8_2.1.21 SIS'!C27</f>
        <v>2763</v>
      </c>
      <c r="E27" s="199">
        <f>'2_State Distrib and Adjs'!AL27</f>
        <v>7146</v>
      </c>
      <c r="F27" s="199">
        <f>'2_State Distrib and Adjs'!AK27</f>
        <v>19743482</v>
      </c>
      <c r="G27" s="1314"/>
      <c r="H27" s="1314"/>
      <c r="I27" s="201"/>
      <c r="J27" s="199"/>
      <c r="K27" s="201"/>
      <c r="L27" s="199"/>
      <c r="M27" s="201"/>
      <c r="N27" s="199"/>
      <c r="O27" s="201"/>
      <c r="P27" s="199"/>
      <c r="Q27" s="1175">
        <f t="shared" si="8"/>
        <v>19743482</v>
      </c>
      <c r="R27" s="202"/>
      <c r="S27" s="199">
        <f>'2_State Distrib and Adjs'!AP27</f>
        <v>-264402</v>
      </c>
      <c r="T27" s="199">
        <f>'2_State Distrib and Adjs'!AQ27</f>
        <v>-128628</v>
      </c>
      <c r="U27" s="203">
        <f>'2_State Distrib and Adjs'!AR27</f>
        <v>-393030</v>
      </c>
      <c r="V27" s="202">
        <f t="shared" si="5"/>
        <v>19350452</v>
      </c>
      <c r="W27" s="200"/>
      <c r="X27" s="200"/>
      <c r="Y27" s="202">
        <f t="shared" si="6"/>
        <v>19350452</v>
      </c>
      <c r="Z27" s="199">
        <f>'2_State Distrib and Adjs'!AM27</f>
        <v>0</v>
      </c>
      <c r="AA27" s="213">
        <f>'2_State Distrib and Adjs'!AT27</f>
        <v>0</v>
      </c>
      <c r="AB27" s="891">
        <f>'2_State Distrib and Adjs'!AU27</f>
        <v>40108</v>
      </c>
      <c r="AC27" s="1459">
        <f>'2_State Distrib and Adjs'!AV27</f>
        <v>418150</v>
      </c>
      <c r="AD27" s="1459">
        <f>'2_State Distrib and Adjs'!AW27</f>
        <v>334521</v>
      </c>
      <c r="AE27" s="202">
        <f>'2_State Distrib and Adjs'!AX27</f>
        <v>20143231</v>
      </c>
      <c r="AF27" s="199">
        <f>'2_State Distrib and Adjs'!AY27</f>
        <v>18567885</v>
      </c>
      <c r="AG27" s="199">
        <f>'2_State Distrib and Adjs'!AZ27</f>
        <v>1575346</v>
      </c>
      <c r="AH27" s="202">
        <f>'2_State Distrib and Adjs'!BA27</f>
        <v>1575346</v>
      </c>
      <c r="AI27" s="213">
        <f>'2_State Distrib and Adjs'!BB27</f>
        <v>0</v>
      </c>
      <c r="AJ27" s="894">
        <f>'2_State Distrib and Adjs'!BC27</f>
        <v>25000</v>
      </c>
      <c r="AK27" s="894">
        <f>'2_State Distrib and Adjs'!BD27</f>
        <v>0</v>
      </c>
      <c r="AL27" s="204">
        <f>'2_State Distrib and Adjs'!BE27</f>
        <v>20168231</v>
      </c>
      <c r="AM27" s="204">
        <f t="shared" si="9"/>
        <v>20168231</v>
      </c>
      <c r="AN27" s="205"/>
      <c r="AO27" s="206">
        <f>-'New Type 2 Res Summary'!AG27-'5A3_OJJ'!P27</f>
        <v>-1270</v>
      </c>
      <c r="AP27" s="198">
        <f>-'New Type 2 Res Summary'!AH27</f>
        <v>0</v>
      </c>
      <c r="AQ27" s="205">
        <f>-'New Type 2 Res Summary'!AI27</f>
        <v>0</v>
      </c>
      <c r="AR27" s="198">
        <f>-'New Type 2 Res Summary'!AJ27</f>
        <v>0</v>
      </c>
      <c r="AS27" s="207">
        <f>-'New Type 2 Res Summary'!AK27</f>
        <v>0</v>
      </c>
      <c r="AT27" s="208">
        <f>-'New Type 2 Res Summary'!AL27</f>
        <v>0</v>
      </c>
      <c r="AU27" s="206">
        <f>-'New Type 2 Res Summary'!AM27-'5A3_OJJ'!P27</f>
        <v>-69354</v>
      </c>
      <c r="AV27" s="888"/>
      <c r="AW27" s="209">
        <f>-'New Type 2 Res Summary'!AN27</f>
        <v>162</v>
      </c>
      <c r="AX27" s="206">
        <f>-'New Type 2 Res Summary'!AO27-'5A3_OJJ'!P27</f>
        <v>-1270</v>
      </c>
      <c r="AY27" s="207"/>
      <c r="AZ27" s="903">
        <f>-'New Type 2 Res Summary'!AQ27-'5A3_OJJ'!P27</f>
        <v>-65988</v>
      </c>
      <c r="BA27" s="206">
        <f>'2A-1_EFT (Annual)'!AM27</f>
        <v>-69354</v>
      </c>
      <c r="BB27" s="207">
        <f>'2A-1_EFT (Annual)'!AO27+'2A-1_EFT (Annual)'!AP27</f>
        <v>-61504</v>
      </c>
      <c r="BC27" s="207">
        <f t="shared" si="10"/>
        <v>-7850</v>
      </c>
      <c r="BD27" s="206">
        <f>'2A-2_EFT (Monthly)'!AN27</f>
        <v>-7850</v>
      </c>
      <c r="BE27" s="207">
        <f t="shared" si="7"/>
        <v>20098877</v>
      </c>
      <c r="BF27" s="207">
        <f>'2A-2_EFT (Monthly)'!AO27</f>
        <v>1567496</v>
      </c>
      <c r="BG27" s="209"/>
      <c r="BH27" s="209"/>
      <c r="BI27" s="209"/>
      <c r="BJ27" s="209">
        <f>'2A-2_EFT (Monthly)'!BY27+'2A-2_EFT (Monthly)'!AP27</f>
        <v>0</v>
      </c>
      <c r="BK27" s="209"/>
      <c r="BL27" s="209">
        <f t="shared" si="11"/>
        <v>0</v>
      </c>
    </row>
    <row r="28" spans="1:64" ht="16.5" customHeight="1" x14ac:dyDescent="0.2">
      <c r="A28" s="211">
        <v>22</v>
      </c>
      <c r="B28" s="311">
        <v>22</v>
      </c>
      <c r="C28" s="795" t="s">
        <v>26</v>
      </c>
      <c r="D28" s="1350">
        <f>'8_2.1.21 SIS'!C28</f>
        <v>2801</v>
      </c>
      <c r="E28" s="216">
        <f>'2_State Distrib and Adjs'!AL28</f>
        <v>7759</v>
      </c>
      <c r="F28" s="216">
        <f>'2_State Distrib and Adjs'!AK28</f>
        <v>21733691</v>
      </c>
      <c r="G28" s="1316"/>
      <c r="H28" s="1316"/>
      <c r="I28" s="218"/>
      <c r="J28" s="216"/>
      <c r="K28" s="218"/>
      <c r="L28" s="216"/>
      <c r="M28" s="218"/>
      <c r="N28" s="216"/>
      <c r="O28" s="218"/>
      <c r="P28" s="216"/>
      <c r="Q28" s="1080">
        <f t="shared" si="8"/>
        <v>21733691</v>
      </c>
      <c r="R28" s="219"/>
      <c r="S28" s="216">
        <f>'2_State Distrib and Adjs'!AP28</f>
        <v>-23277</v>
      </c>
      <c r="T28" s="216">
        <f>'2_State Distrib and Adjs'!AQ28</f>
        <v>-151301</v>
      </c>
      <c r="U28" s="220">
        <f>'2_State Distrib and Adjs'!AR28</f>
        <v>-174578</v>
      </c>
      <c r="V28" s="219">
        <f t="shared" si="5"/>
        <v>21559113</v>
      </c>
      <c r="W28" s="217"/>
      <c r="X28" s="217"/>
      <c r="Y28" s="219">
        <f t="shared" si="6"/>
        <v>21559113</v>
      </c>
      <c r="Z28" s="216">
        <f>'2_State Distrib and Adjs'!AM28</f>
        <v>0</v>
      </c>
      <c r="AA28" s="221">
        <f>'2_State Distrib and Adjs'!AT28</f>
        <v>0</v>
      </c>
      <c r="AB28" s="221">
        <f>'2_State Distrib and Adjs'!AU28</f>
        <v>94568</v>
      </c>
      <c r="AC28" s="1460">
        <f>'2_State Distrib and Adjs'!AV28</f>
        <v>411522</v>
      </c>
      <c r="AD28" s="1460">
        <f>'2_State Distrib and Adjs'!AW28</f>
        <v>329218</v>
      </c>
      <c r="AE28" s="219">
        <f>'2_State Distrib and Adjs'!AX28</f>
        <v>22394421</v>
      </c>
      <c r="AF28" s="216">
        <f>'2_State Distrib and Adjs'!AY28</f>
        <v>20543058</v>
      </c>
      <c r="AG28" s="216">
        <f>'2_State Distrib and Adjs'!AZ28</f>
        <v>1851363</v>
      </c>
      <c r="AH28" s="219">
        <f>'2_State Distrib and Adjs'!BA28</f>
        <v>1851363</v>
      </c>
      <c r="AI28" s="221">
        <f>'2_State Distrib and Adjs'!BB28</f>
        <v>0</v>
      </c>
      <c r="AJ28" s="895">
        <f>'2_State Distrib and Adjs'!BC28</f>
        <v>117849</v>
      </c>
      <c r="AK28" s="895">
        <f>'2_State Distrib and Adjs'!BD28</f>
        <v>0</v>
      </c>
      <c r="AL28" s="222">
        <f>'2_State Distrib and Adjs'!BE28</f>
        <v>22512270</v>
      </c>
      <c r="AM28" s="222">
        <f t="shared" si="9"/>
        <v>22512270</v>
      </c>
      <c r="AN28" s="223"/>
      <c r="AO28" s="224">
        <f>-'New Type 2 Res Summary'!AG28-'5A3_OJJ'!P28</f>
        <v>0</v>
      </c>
      <c r="AP28" s="215">
        <f>-'New Type 2 Res Summary'!AH28</f>
        <v>0</v>
      </c>
      <c r="AQ28" s="223">
        <f>-'New Type 2 Res Summary'!AI28</f>
        <v>0</v>
      </c>
      <c r="AR28" s="215">
        <f>-'New Type 2 Res Summary'!AJ28</f>
        <v>0</v>
      </c>
      <c r="AS28" s="225">
        <f>-'New Type 2 Res Summary'!AK28</f>
        <v>0</v>
      </c>
      <c r="AT28" s="226">
        <f>-'New Type 2 Res Summary'!AL28</f>
        <v>0</v>
      </c>
      <c r="AU28" s="224">
        <f>-'New Type 2 Res Summary'!AM28-'5A3_OJJ'!P28</f>
        <v>-41348</v>
      </c>
      <c r="AV28" s="227"/>
      <c r="AW28" s="227">
        <f>-'New Type 2 Res Summary'!AN28</f>
        <v>103</v>
      </c>
      <c r="AX28" s="224">
        <f>-'New Type 2 Res Summary'!AO28-'5A3_OJJ'!P28</f>
        <v>0</v>
      </c>
      <c r="AY28" s="225"/>
      <c r="AZ28" s="224">
        <f>-'New Type 2 Res Summary'!AQ28-'5A3_OJJ'!P28</f>
        <v>-41245</v>
      </c>
      <c r="BA28" s="224">
        <f>'2A-1_EFT (Annual)'!AM28</f>
        <v>-41348</v>
      </c>
      <c r="BB28" s="225">
        <f>'2A-1_EFT (Annual)'!AO28+'2A-1_EFT (Annual)'!AP28</f>
        <v>-38427</v>
      </c>
      <c r="BC28" s="225">
        <f t="shared" si="10"/>
        <v>-2921</v>
      </c>
      <c r="BD28" s="224">
        <f>'2A-2_EFT (Monthly)'!AN28</f>
        <v>-2921</v>
      </c>
      <c r="BE28" s="225">
        <f t="shared" si="7"/>
        <v>22470922</v>
      </c>
      <c r="BF28" s="225">
        <f>'2A-2_EFT (Monthly)'!AO28</f>
        <v>1848442</v>
      </c>
      <c r="BG28" s="227"/>
      <c r="BH28" s="227"/>
      <c r="BI28" s="227"/>
      <c r="BJ28" s="227">
        <f>'2A-2_EFT (Monthly)'!BY28+'2A-2_EFT (Monthly)'!AP28</f>
        <v>0</v>
      </c>
      <c r="BK28" s="227"/>
      <c r="BL28" s="227">
        <f t="shared" si="11"/>
        <v>0</v>
      </c>
    </row>
    <row r="29" spans="1:64" ht="16.5" customHeight="1" x14ac:dyDescent="0.2">
      <c r="A29" s="211">
        <v>23</v>
      </c>
      <c r="B29" s="311">
        <v>23</v>
      </c>
      <c r="C29" s="795" t="s">
        <v>27</v>
      </c>
      <c r="D29" s="1350">
        <f>'8_2.1.21 SIS'!C29</f>
        <v>11492</v>
      </c>
      <c r="E29" s="216">
        <f>'2_State Distrib and Adjs'!AL29</f>
        <v>6089</v>
      </c>
      <c r="F29" s="216">
        <f>'2_State Distrib and Adjs'!AK29</f>
        <v>69973385</v>
      </c>
      <c r="G29" s="1316"/>
      <c r="H29" s="1316"/>
      <c r="I29" s="218"/>
      <c r="J29" s="216"/>
      <c r="K29" s="218"/>
      <c r="L29" s="216"/>
      <c r="M29" s="218"/>
      <c r="N29" s="216"/>
      <c r="O29" s="218"/>
      <c r="P29" s="216"/>
      <c r="Q29" s="1080">
        <f t="shared" si="8"/>
        <v>69973385</v>
      </c>
      <c r="R29" s="219"/>
      <c r="S29" s="216">
        <f>'2_State Distrib and Adjs'!AP29</f>
        <v>-2569558</v>
      </c>
      <c r="T29" s="216">
        <f>'2_State Distrib and Adjs'!AQ29</f>
        <v>-274005</v>
      </c>
      <c r="U29" s="220">
        <f>'2_State Distrib and Adjs'!AR29</f>
        <v>-2843563</v>
      </c>
      <c r="V29" s="219">
        <f t="shared" si="5"/>
        <v>67129822</v>
      </c>
      <c r="W29" s="217"/>
      <c r="X29" s="217"/>
      <c r="Y29" s="219">
        <f t="shared" si="6"/>
        <v>67129822</v>
      </c>
      <c r="Z29" s="216">
        <f>'2_State Distrib and Adjs'!AM29</f>
        <v>-46362</v>
      </c>
      <c r="AA29" s="221">
        <f>'2_State Distrib and Adjs'!AT29</f>
        <v>210000</v>
      </c>
      <c r="AB29" s="221">
        <f>'2_State Distrib and Adjs'!AU29</f>
        <v>267280.5</v>
      </c>
      <c r="AC29" s="1460">
        <f>'2_State Distrib and Adjs'!AV29</f>
        <v>1621626</v>
      </c>
      <c r="AD29" s="1460">
        <f>'2_State Distrib and Adjs'!AW29</f>
        <v>1297300</v>
      </c>
      <c r="AE29" s="219">
        <f>'2_State Distrib and Adjs'!AX29</f>
        <v>70479667</v>
      </c>
      <c r="AF29" s="216">
        <f>'2_State Distrib and Adjs'!AY29</f>
        <v>65122928</v>
      </c>
      <c r="AG29" s="216">
        <f>'2_State Distrib and Adjs'!AZ29</f>
        <v>5356739</v>
      </c>
      <c r="AH29" s="219">
        <f>'2_State Distrib and Adjs'!BA29</f>
        <v>5356739</v>
      </c>
      <c r="AI29" s="221">
        <f>'2_State Distrib and Adjs'!BB29</f>
        <v>28000</v>
      </c>
      <c r="AJ29" s="895">
        <f>'2_State Distrib and Adjs'!BC29</f>
        <v>463684</v>
      </c>
      <c r="AK29" s="895">
        <f>'2_State Distrib and Adjs'!BD29</f>
        <v>309089</v>
      </c>
      <c r="AL29" s="222">
        <f>'2_State Distrib and Adjs'!BE29</f>
        <v>71280440</v>
      </c>
      <c r="AM29" s="222">
        <f t="shared" si="9"/>
        <v>71280440</v>
      </c>
      <c r="AN29" s="223"/>
      <c r="AO29" s="224">
        <f>-'New Type 2 Res Summary'!AG29-'5A3_OJJ'!P29</f>
        <v>-16253</v>
      </c>
      <c r="AP29" s="215">
        <f>-'New Type 2 Res Summary'!AH29</f>
        <v>0</v>
      </c>
      <c r="AQ29" s="223">
        <f>-'New Type 2 Res Summary'!AI29</f>
        <v>0</v>
      </c>
      <c r="AR29" s="215">
        <f>-'New Type 2 Res Summary'!AJ29</f>
        <v>0</v>
      </c>
      <c r="AS29" s="225">
        <f>-'New Type 2 Res Summary'!AK29</f>
        <v>0</v>
      </c>
      <c r="AT29" s="226">
        <f>-'New Type 2 Res Summary'!AL29</f>
        <v>0</v>
      </c>
      <c r="AU29" s="224">
        <f>-'New Type 2 Res Summary'!AM29-'5A3_OJJ'!P29</f>
        <v>-998893</v>
      </c>
      <c r="AV29" s="227"/>
      <c r="AW29" s="227">
        <f>-'New Type 2 Res Summary'!AN29</f>
        <v>954</v>
      </c>
      <c r="AX29" s="224">
        <f>-'New Type 2 Res Summary'!AO29-'5A3_OJJ'!P29</f>
        <v>-16253</v>
      </c>
      <c r="AY29" s="225"/>
      <c r="AZ29" s="224">
        <f>-'New Type 2 Res Summary'!AQ29-'5A3_OJJ'!P29</f>
        <v>-395098</v>
      </c>
      <c r="BA29" s="224">
        <f>'2A-1_EFT (Annual)'!AM29</f>
        <v>-997226</v>
      </c>
      <c r="BB29" s="225">
        <f>'2A-1_EFT (Annual)'!AO29+'2A-1_EFT (Annual)'!AP29</f>
        <v>-898337</v>
      </c>
      <c r="BC29" s="225">
        <f t="shared" si="10"/>
        <v>-98889</v>
      </c>
      <c r="BD29" s="224">
        <f>'2A-2_EFT (Monthly)'!AN29</f>
        <v>-98889</v>
      </c>
      <c r="BE29" s="225">
        <f t="shared" si="7"/>
        <v>70283214</v>
      </c>
      <c r="BF29" s="225">
        <f>'2A-2_EFT (Monthly)'!AO29</f>
        <v>5257850</v>
      </c>
      <c r="BG29" s="227"/>
      <c r="BH29" s="227"/>
      <c r="BI29" s="227"/>
      <c r="BJ29" s="227">
        <f>'2A-2_EFT (Monthly)'!BY29+'2A-2_EFT (Monthly)'!AP29</f>
        <v>0</v>
      </c>
      <c r="BK29" s="227"/>
      <c r="BL29" s="227">
        <f t="shared" si="11"/>
        <v>0</v>
      </c>
    </row>
    <row r="30" spans="1:64" ht="16.5" customHeight="1" x14ac:dyDescent="0.2">
      <c r="A30" s="211">
        <v>24</v>
      </c>
      <c r="B30" s="311">
        <v>24</v>
      </c>
      <c r="C30" s="795" t="s">
        <v>28</v>
      </c>
      <c r="D30" s="1350">
        <f>'8_2.1.21 SIS'!C30</f>
        <v>3981</v>
      </c>
      <c r="E30" s="216">
        <f>'2_State Distrib and Adjs'!AL30</f>
        <v>2844</v>
      </c>
      <c r="F30" s="216">
        <f>'2_State Distrib and Adjs'!AK30</f>
        <v>11320450</v>
      </c>
      <c r="G30" s="1316"/>
      <c r="H30" s="1316"/>
      <c r="I30" s="218"/>
      <c r="J30" s="216"/>
      <c r="K30" s="218"/>
      <c r="L30" s="216"/>
      <c r="M30" s="218"/>
      <c r="N30" s="216"/>
      <c r="O30" s="218"/>
      <c r="P30" s="216"/>
      <c r="Q30" s="1080">
        <f t="shared" si="8"/>
        <v>11320450</v>
      </c>
      <c r="R30" s="219"/>
      <c r="S30" s="216">
        <f>'2_State Distrib and Adjs'!AP30</f>
        <v>-48348</v>
      </c>
      <c r="T30" s="216">
        <f>'2_State Distrib and Adjs'!AQ30</f>
        <v>55458</v>
      </c>
      <c r="U30" s="220">
        <f>'2_State Distrib and Adjs'!AR30</f>
        <v>7110</v>
      </c>
      <c r="V30" s="219">
        <f t="shared" si="5"/>
        <v>11327560</v>
      </c>
      <c r="W30" s="217"/>
      <c r="X30" s="217"/>
      <c r="Y30" s="219">
        <f t="shared" si="6"/>
        <v>11327560</v>
      </c>
      <c r="Z30" s="216">
        <f>'2_State Distrib and Adjs'!AM30</f>
        <v>0</v>
      </c>
      <c r="AA30" s="221">
        <f>'2_State Distrib and Adjs'!AT30</f>
        <v>0</v>
      </c>
      <c r="AB30" s="221">
        <f>'2_State Distrib and Adjs'!AU30</f>
        <v>119470</v>
      </c>
      <c r="AC30" s="1460">
        <f>'2_State Distrib and Adjs'!AV30</f>
        <v>764452</v>
      </c>
      <c r="AD30" s="1460">
        <f>'2_State Distrib and Adjs'!AW30</f>
        <v>611561</v>
      </c>
      <c r="AE30" s="219">
        <f>'2_State Distrib and Adjs'!AX30</f>
        <v>12823043</v>
      </c>
      <c r="AF30" s="216">
        <f>'2_State Distrib and Adjs'!AY30</f>
        <v>11751278</v>
      </c>
      <c r="AG30" s="216">
        <f>'2_State Distrib and Adjs'!AZ30</f>
        <v>1071765</v>
      </c>
      <c r="AH30" s="219">
        <f>'2_State Distrib and Adjs'!BA30</f>
        <v>1071765</v>
      </c>
      <c r="AI30" s="221">
        <f>'2_State Distrib and Adjs'!BB30</f>
        <v>0</v>
      </c>
      <c r="AJ30" s="895">
        <f>'2_State Distrib and Adjs'!BC30</f>
        <v>88929</v>
      </c>
      <c r="AK30" s="895">
        <f>'2_State Distrib and Adjs'!BD30</f>
        <v>90560</v>
      </c>
      <c r="AL30" s="222">
        <f>'2_State Distrib and Adjs'!BE30</f>
        <v>13002532</v>
      </c>
      <c r="AM30" s="222">
        <f t="shared" si="9"/>
        <v>13002532</v>
      </c>
      <c r="AN30" s="223"/>
      <c r="AO30" s="224">
        <f>-'New Type 2 Res Summary'!AG30-'5A3_OJJ'!P30</f>
        <v>-1464</v>
      </c>
      <c r="AP30" s="215">
        <f>-'New Type 2 Res Summary'!AH30</f>
        <v>0</v>
      </c>
      <c r="AQ30" s="223">
        <f>-'New Type 2 Res Summary'!AI30</f>
        <v>0</v>
      </c>
      <c r="AR30" s="215">
        <f>-'New Type 2 Res Summary'!AJ30</f>
        <v>0</v>
      </c>
      <c r="AS30" s="225">
        <f>-'New Type 2 Res Summary'!AK30</f>
        <v>0</v>
      </c>
      <c r="AT30" s="226">
        <f>-'New Type 2 Res Summary'!AL30</f>
        <v>0</v>
      </c>
      <c r="AU30" s="224">
        <f>-'New Type 2 Res Summary'!AM30-'5A3_OJJ'!P30</f>
        <v>-3023043</v>
      </c>
      <c r="AV30" s="227"/>
      <c r="AW30" s="227">
        <f>-'New Type 2 Res Summary'!AN30</f>
        <v>502</v>
      </c>
      <c r="AX30" s="224">
        <f>-'New Type 2 Res Summary'!AO30-'5A3_OJJ'!P30</f>
        <v>-1464</v>
      </c>
      <c r="AY30" s="225"/>
      <c r="AZ30" s="224">
        <f>-'New Type 2 Res Summary'!AQ30-'5A3_OJJ'!P30</f>
        <v>-201959</v>
      </c>
      <c r="BA30" s="224">
        <f>'2A-1_EFT (Annual)'!AM30</f>
        <v>-3023043</v>
      </c>
      <c r="BB30" s="225">
        <f>'2A-1_EFT (Annual)'!AO30+'2A-1_EFT (Annual)'!AP30</f>
        <v>-2744505</v>
      </c>
      <c r="BC30" s="225">
        <f t="shared" si="10"/>
        <v>-278538</v>
      </c>
      <c r="BD30" s="224">
        <f>'2A-2_EFT (Monthly)'!AN30</f>
        <v>-278538</v>
      </c>
      <c r="BE30" s="225">
        <f t="shared" si="7"/>
        <v>9979489</v>
      </c>
      <c r="BF30" s="225">
        <f>'2A-2_EFT (Monthly)'!AO30</f>
        <v>793227</v>
      </c>
      <c r="BG30" s="227"/>
      <c r="BH30" s="227"/>
      <c r="BI30" s="227"/>
      <c r="BJ30" s="227">
        <f>'2A-2_EFT (Monthly)'!BY30+'2A-2_EFT (Monthly)'!AP30</f>
        <v>0</v>
      </c>
      <c r="BK30" s="227"/>
      <c r="BL30" s="227">
        <f t="shared" si="11"/>
        <v>0</v>
      </c>
    </row>
    <row r="31" spans="1:64" ht="16.5" customHeight="1" x14ac:dyDescent="0.2">
      <c r="A31" s="796">
        <v>25</v>
      </c>
      <c r="B31" s="797">
        <v>25</v>
      </c>
      <c r="C31" s="798" t="s">
        <v>29</v>
      </c>
      <c r="D31" s="1351">
        <f>'8_2.1.21 SIS'!C31</f>
        <v>2096</v>
      </c>
      <c r="E31" s="230">
        <f>'2_State Distrib and Adjs'!AL31</f>
        <v>5897</v>
      </c>
      <c r="F31" s="230">
        <f>'2_State Distrib and Adjs'!AK31</f>
        <v>12359190</v>
      </c>
      <c r="G31" s="1317"/>
      <c r="H31" s="1317"/>
      <c r="I31" s="232"/>
      <c r="J31" s="230"/>
      <c r="K31" s="232"/>
      <c r="L31" s="230"/>
      <c r="M31" s="232"/>
      <c r="N31" s="230"/>
      <c r="O31" s="232"/>
      <c r="P31" s="230"/>
      <c r="Q31" s="1177">
        <f t="shared" si="8"/>
        <v>12359190</v>
      </c>
      <c r="R31" s="233"/>
      <c r="S31" s="230">
        <f>'2_State Distrib and Adjs'!AP31</f>
        <v>-306644</v>
      </c>
      <c r="T31" s="230">
        <f>'2_State Distrib and Adjs'!AQ31</f>
        <v>-117940</v>
      </c>
      <c r="U31" s="234">
        <f>'2_State Distrib and Adjs'!AR31</f>
        <v>-424584</v>
      </c>
      <c r="V31" s="233">
        <f t="shared" si="5"/>
        <v>11934606</v>
      </c>
      <c r="W31" s="231"/>
      <c r="X31" s="231"/>
      <c r="Y31" s="233">
        <f t="shared" si="6"/>
        <v>11934606</v>
      </c>
      <c r="Z31" s="230">
        <f>'2_State Distrib and Adjs'!AM31</f>
        <v>-5496</v>
      </c>
      <c r="AA31" s="235">
        <f>'2_State Distrib and Adjs'!AT31</f>
        <v>0</v>
      </c>
      <c r="AB31" s="892">
        <f>'2_State Distrib and Adjs'!AU31</f>
        <v>154502</v>
      </c>
      <c r="AC31" s="1461">
        <f>'2_State Distrib and Adjs'!AV31</f>
        <v>288405</v>
      </c>
      <c r="AD31" s="1461">
        <f>'2_State Distrib and Adjs'!AW31</f>
        <v>230724</v>
      </c>
      <c r="AE31" s="233">
        <f>'2_State Distrib and Adjs'!AX31</f>
        <v>12602741</v>
      </c>
      <c r="AF31" s="236">
        <f>'2_State Distrib and Adjs'!AY31</f>
        <v>11547745</v>
      </c>
      <c r="AG31" s="230">
        <f>'2_State Distrib and Adjs'!AZ31</f>
        <v>1054996</v>
      </c>
      <c r="AH31" s="237">
        <f>'2_State Distrib and Adjs'!BA31</f>
        <v>1054996</v>
      </c>
      <c r="AI31" s="235">
        <f>'2_State Distrib and Adjs'!BB31</f>
        <v>0</v>
      </c>
      <c r="AJ31" s="896">
        <f>'2_State Distrib and Adjs'!BC31</f>
        <v>49887</v>
      </c>
      <c r="AK31" s="896">
        <f>'2_State Distrib and Adjs'!BD31</f>
        <v>0</v>
      </c>
      <c r="AL31" s="237">
        <f>'2_State Distrib and Adjs'!BE31</f>
        <v>12652628</v>
      </c>
      <c r="AM31" s="237">
        <f t="shared" si="9"/>
        <v>12652628</v>
      </c>
      <c r="AN31" s="238"/>
      <c r="AO31" s="239">
        <f>-'New Type 2 Res Summary'!AG31-'5A3_OJJ'!P31</f>
        <v>-1663</v>
      </c>
      <c r="AP31" s="229">
        <f>-'New Type 2 Res Summary'!AH31</f>
        <v>0</v>
      </c>
      <c r="AQ31" s="238">
        <f>-'New Type 2 Res Summary'!AI31</f>
        <v>0</v>
      </c>
      <c r="AR31" s="229">
        <f>-'New Type 2 Res Summary'!AJ31</f>
        <v>0</v>
      </c>
      <c r="AS31" s="240">
        <f>-'New Type 2 Res Summary'!AK31</f>
        <v>0</v>
      </c>
      <c r="AT31" s="241">
        <f>-'New Type 2 Res Summary'!AL31</f>
        <v>0</v>
      </c>
      <c r="AU31" s="239">
        <f>-'New Type 2 Res Summary'!AM31-'5A3_OJJ'!P31</f>
        <v>-252831</v>
      </c>
      <c r="AV31" s="889"/>
      <c r="AW31" s="242">
        <f>-'New Type 2 Res Summary'!AN31</f>
        <v>300</v>
      </c>
      <c r="AX31" s="239">
        <f>-'New Type 2 Res Summary'!AO31-'5A3_OJJ'!P31</f>
        <v>-1663</v>
      </c>
      <c r="AY31" s="240"/>
      <c r="AZ31" s="904">
        <f>-'New Type 2 Res Summary'!AQ31-'5A3_OJJ'!P31</f>
        <v>-121603</v>
      </c>
      <c r="BA31" s="239">
        <f>'2A-1_EFT (Annual)'!AM31</f>
        <v>-252831</v>
      </c>
      <c r="BB31" s="240">
        <f>'2A-1_EFT (Annual)'!AO31+'2A-1_EFT (Annual)'!AP31</f>
        <v>-220066</v>
      </c>
      <c r="BC31" s="240">
        <f t="shared" si="10"/>
        <v>-32765</v>
      </c>
      <c r="BD31" s="239">
        <f>'2A-2_EFT (Monthly)'!AN31</f>
        <v>-32765</v>
      </c>
      <c r="BE31" s="240">
        <f t="shared" si="7"/>
        <v>12399797</v>
      </c>
      <c r="BF31" s="240">
        <f>'2A-2_EFT (Monthly)'!AO31</f>
        <v>1022231</v>
      </c>
      <c r="BG31" s="242"/>
      <c r="BH31" s="242"/>
      <c r="BI31" s="242"/>
      <c r="BJ31" s="242">
        <f>'2A-2_EFT (Monthly)'!BY31+'2A-2_EFT (Monthly)'!AP31</f>
        <v>0</v>
      </c>
      <c r="BK31" s="242"/>
      <c r="BL31" s="242">
        <f t="shared" si="11"/>
        <v>0</v>
      </c>
    </row>
    <row r="32" spans="1:64" ht="16.5" customHeight="1" x14ac:dyDescent="0.2">
      <c r="A32" s="792">
        <v>26</v>
      </c>
      <c r="B32" s="793">
        <v>26</v>
      </c>
      <c r="C32" s="794" t="s">
        <v>30</v>
      </c>
      <c r="D32" s="1349">
        <f>'8_2.1.21 SIS'!C32</f>
        <v>47148</v>
      </c>
      <c r="E32" s="199">
        <f>'2_State Distrib and Adjs'!AL32</f>
        <v>4917</v>
      </c>
      <c r="F32" s="199">
        <f>'2_State Distrib and Adjs'!AK32</f>
        <v>231831884</v>
      </c>
      <c r="G32" s="1314"/>
      <c r="H32" s="1314"/>
      <c r="I32" s="201"/>
      <c r="J32" s="199"/>
      <c r="K32" s="201"/>
      <c r="L32" s="199"/>
      <c r="M32" s="201"/>
      <c r="N32" s="199"/>
      <c r="O32" s="201"/>
      <c r="P32" s="199"/>
      <c r="Q32" s="1175">
        <f t="shared" si="8"/>
        <v>231831884</v>
      </c>
      <c r="R32" s="202"/>
      <c r="S32" s="199">
        <f>'2_State Distrib and Adjs'!AP32</f>
        <v>-5865981</v>
      </c>
      <c r="T32" s="199">
        <f>'2_State Distrib and Adjs'!AQ32</f>
        <v>-390902</v>
      </c>
      <c r="U32" s="203">
        <f>'2_State Distrib and Adjs'!AR32</f>
        <v>-6256883</v>
      </c>
      <c r="V32" s="202">
        <f t="shared" si="5"/>
        <v>225575001</v>
      </c>
      <c r="W32" s="200"/>
      <c r="X32" s="200"/>
      <c r="Y32" s="202">
        <f t="shared" si="6"/>
        <v>225575001</v>
      </c>
      <c r="Z32" s="199">
        <f>'2_State Distrib and Adjs'!AM32</f>
        <v>-169622</v>
      </c>
      <c r="AA32" s="213">
        <f>'2_State Distrib and Adjs'!AT32</f>
        <v>357000</v>
      </c>
      <c r="AB32" s="891">
        <f>'2_State Distrib and Adjs'!AU32</f>
        <v>1162123.1600000001</v>
      </c>
      <c r="AC32" s="1459">
        <f>'2_State Distrib and Adjs'!AV32</f>
        <v>6448996</v>
      </c>
      <c r="AD32" s="1459">
        <f>'2_State Distrib and Adjs'!AW32</f>
        <v>5159197</v>
      </c>
      <c r="AE32" s="202">
        <f>'2_State Distrib and Adjs'!AX32</f>
        <v>238532695</v>
      </c>
      <c r="AF32" s="199">
        <f>'2_State Distrib and Adjs'!AY32</f>
        <v>219779348</v>
      </c>
      <c r="AG32" s="199">
        <f>'2_State Distrib and Adjs'!AZ32</f>
        <v>18753347</v>
      </c>
      <c r="AH32" s="202">
        <f>'2_State Distrib and Adjs'!BA32</f>
        <v>18753347</v>
      </c>
      <c r="AI32" s="213">
        <f>'2_State Distrib and Adjs'!BB32</f>
        <v>52000</v>
      </c>
      <c r="AJ32" s="894">
        <f>'2_State Distrib and Adjs'!BC32</f>
        <v>1536616</v>
      </c>
      <c r="AK32" s="894">
        <f>'2_State Distrib and Adjs'!BD32</f>
        <v>225884</v>
      </c>
      <c r="AL32" s="204">
        <f>'2_State Distrib and Adjs'!BE32</f>
        <v>240347195</v>
      </c>
      <c r="AM32" s="204">
        <f t="shared" si="9"/>
        <v>240347195</v>
      </c>
      <c r="AN32" s="205"/>
      <c r="AO32" s="206">
        <f>-'New Type 2 Res Summary'!AG32-'5A3_OJJ'!P32</f>
        <v>-23353</v>
      </c>
      <c r="AP32" s="198">
        <f>-'New Type 2 Res Summary'!AH32</f>
        <v>0</v>
      </c>
      <c r="AQ32" s="205">
        <f>-'New Type 2 Res Summary'!AI32</f>
        <v>0</v>
      </c>
      <c r="AR32" s="198">
        <f>-'New Type 2 Res Summary'!AJ32</f>
        <v>0</v>
      </c>
      <c r="AS32" s="207">
        <f>-'New Type 2 Res Summary'!AK32</f>
        <v>0</v>
      </c>
      <c r="AT32" s="208">
        <f>-'New Type 2 Res Summary'!AL32</f>
        <v>0</v>
      </c>
      <c r="AU32" s="206">
        <f>-'New Type 2 Res Summary'!AM32-'5A3_OJJ'!P32</f>
        <v>-17964590</v>
      </c>
      <c r="AV32" s="888"/>
      <c r="AW32" s="209">
        <f>-'New Type 2 Res Summary'!AN32</f>
        <v>7290</v>
      </c>
      <c r="AX32" s="206">
        <f>-'New Type 2 Res Summary'!AO32-'5A3_OJJ'!P32</f>
        <v>-23353</v>
      </c>
      <c r="AY32" s="207"/>
      <c r="AZ32" s="903">
        <f>-'New Type 2 Res Summary'!AQ32-'5A3_OJJ'!P32</f>
        <v>-2931918</v>
      </c>
      <c r="BA32" s="206">
        <f>'2A-1_EFT (Annual)'!AM32</f>
        <v>-17959277</v>
      </c>
      <c r="BB32" s="207">
        <f>'2A-1_EFT (Annual)'!AO32+'2A-1_EFT (Annual)'!AP32</f>
        <v>-16322461</v>
      </c>
      <c r="BC32" s="207">
        <f t="shared" si="10"/>
        <v>-1636816</v>
      </c>
      <c r="BD32" s="206">
        <f>'2A-2_EFT (Monthly)'!AN32</f>
        <v>-1636816</v>
      </c>
      <c r="BE32" s="207">
        <f t="shared" si="7"/>
        <v>222387918</v>
      </c>
      <c r="BF32" s="207">
        <f>'2A-2_EFT (Monthly)'!AO32</f>
        <v>17116531</v>
      </c>
      <c r="BG32" s="209"/>
      <c r="BH32" s="209"/>
      <c r="BI32" s="209"/>
      <c r="BJ32" s="209">
        <f>'2A-2_EFT (Monthly)'!BY32+'2A-2_EFT (Monthly)'!AP32</f>
        <v>0</v>
      </c>
      <c r="BK32" s="209"/>
      <c r="BL32" s="209">
        <f t="shared" si="11"/>
        <v>0</v>
      </c>
    </row>
    <row r="33" spans="1:64" ht="16.5" customHeight="1" x14ac:dyDescent="0.2">
      <c r="A33" s="211">
        <v>27</v>
      </c>
      <c r="B33" s="311">
        <v>27</v>
      </c>
      <c r="C33" s="795" t="s">
        <v>31</v>
      </c>
      <c r="D33" s="1350">
        <f>'8_2.1.21 SIS'!C33</f>
        <v>5367</v>
      </c>
      <c r="E33" s="216">
        <f>'2_State Distrib and Adjs'!AL33</f>
        <v>6794</v>
      </c>
      <c r="F33" s="216">
        <f>'2_State Distrib and Adjs'!AK33</f>
        <v>36462684</v>
      </c>
      <c r="G33" s="1316"/>
      <c r="H33" s="1316"/>
      <c r="I33" s="218"/>
      <c r="J33" s="216"/>
      <c r="K33" s="218"/>
      <c r="L33" s="216"/>
      <c r="M33" s="218"/>
      <c r="N33" s="216"/>
      <c r="O33" s="218"/>
      <c r="P33" s="216"/>
      <c r="Q33" s="1080">
        <f t="shared" si="8"/>
        <v>36462684</v>
      </c>
      <c r="R33" s="219"/>
      <c r="S33" s="216">
        <f>'2_State Distrib and Adjs'!AP33</f>
        <v>-1250096</v>
      </c>
      <c r="T33" s="216">
        <f>'2_State Distrib and Adjs'!AQ33</f>
        <v>-61146</v>
      </c>
      <c r="U33" s="220">
        <f>'2_State Distrib and Adjs'!AR33</f>
        <v>-1311242</v>
      </c>
      <c r="V33" s="219">
        <f t="shared" si="5"/>
        <v>35151442</v>
      </c>
      <c r="W33" s="217"/>
      <c r="X33" s="217"/>
      <c r="Y33" s="219">
        <f t="shared" si="6"/>
        <v>35151442</v>
      </c>
      <c r="Z33" s="216">
        <f>'2_State Distrib and Adjs'!AM33</f>
        <v>5935</v>
      </c>
      <c r="AA33" s="221">
        <f>'2_State Distrib and Adjs'!AT33</f>
        <v>0</v>
      </c>
      <c r="AB33" s="221">
        <f>'2_State Distrib and Adjs'!AU33</f>
        <v>203922</v>
      </c>
      <c r="AC33" s="1460">
        <f>'2_State Distrib and Adjs'!AV33</f>
        <v>785275</v>
      </c>
      <c r="AD33" s="1460">
        <f>'2_State Distrib and Adjs'!AW33</f>
        <v>628220</v>
      </c>
      <c r="AE33" s="219">
        <f>'2_State Distrib and Adjs'!AX33</f>
        <v>36774794</v>
      </c>
      <c r="AF33" s="216">
        <f>'2_State Distrib and Adjs'!AY33</f>
        <v>33869069</v>
      </c>
      <c r="AG33" s="216">
        <f>'2_State Distrib and Adjs'!AZ33</f>
        <v>2905725</v>
      </c>
      <c r="AH33" s="219">
        <f>'2_State Distrib and Adjs'!BA33</f>
        <v>2905725</v>
      </c>
      <c r="AI33" s="221">
        <f>'2_State Distrib and Adjs'!BB33</f>
        <v>0</v>
      </c>
      <c r="AJ33" s="895">
        <f>'2_State Distrib and Adjs'!BC33</f>
        <v>147010</v>
      </c>
      <c r="AK33" s="895">
        <f>'2_State Distrib and Adjs'!BD33</f>
        <v>0</v>
      </c>
      <c r="AL33" s="222">
        <f>'2_State Distrib and Adjs'!BE33</f>
        <v>36921804</v>
      </c>
      <c r="AM33" s="222">
        <f t="shared" si="9"/>
        <v>36921804</v>
      </c>
      <c r="AN33" s="223"/>
      <c r="AO33" s="224">
        <f>-'New Type 2 Res Summary'!AG33-'5A3_OJJ'!P33</f>
        <v>-5334</v>
      </c>
      <c r="AP33" s="215">
        <f>-'New Type 2 Res Summary'!AH33</f>
        <v>0</v>
      </c>
      <c r="AQ33" s="223">
        <f>-'New Type 2 Res Summary'!AI33</f>
        <v>0</v>
      </c>
      <c r="AR33" s="215">
        <f>-'New Type 2 Res Summary'!AJ33</f>
        <v>0</v>
      </c>
      <c r="AS33" s="225">
        <f>-'New Type 2 Res Summary'!AK33</f>
        <v>0</v>
      </c>
      <c r="AT33" s="226">
        <f>-'New Type 2 Res Summary'!AL33</f>
        <v>0</v>
      </c>
      <c r="AU33" s="224">
        <f>-'New Type 2 Res Summary'!AM33-'5A3_OJJ'!P33</f>
        <v>-157077</v>
      </c>
      <c r="AV33" s="227"/>
      <c r="AW33" s="227">
        <f>-'New Type 2 Res Summary'!AN33</f>
        <v>315</v>
      </c>
      <c r="AX33" s="224">
        <f>-'New Type 2 Res Summary'!AO33-'5A3_OJJ'!P33</f>
        <v>-5334</v>
      </c>
      <c r="AY33" s="225"/>
      <c r="AZ33" s="224">
        <f>-'New Type 2 Res Summary'!AQ33-'5A3_OJJ'!P33</f>
        <v>-131082</v>
      </c>
      <c r="BA33" s="224">
        <f>'2A-1_EFT (Annual)'!AM33</f>
        <v>-157077</v>
      </c>
      <c r="BB33" s="225">
        <f>'2A-1_EFT (Annual)'!AO33+'2A-1_EFT (Annual)'!AP33</f>
        <v>-135019</v>
      </c>
      <c r="BC33" s="225">
        <f t="shared" si="10"/>
        <v>-22058</v>
      </c>
      <c r="BD33" s="224">
        <f>'2A-2_EFT (Monthly)'!AN33</f>
        <v>-22058</v>
      </c>
      <c r="BE33" s="225">
        <f t="shared" si="7"/>
        <v>36764727</v>
      </c>
      <c r="BF33" s="225">
        <f>'2A-2_EFT (Monthly)'!AO33</f>
        <v>2883667</v>
      </c>
      <c r="BG33" s="227"/>
      <c r="BH33" s="227"/>
      <c r="BI33" s="227"/>
      <c r="BJ33" s="227">
        <f>'2A-2_EFT (Monthly)'!BY33+'2A-2_EFT (Monthly)'!AP33</f>
        <v>0</v>
      </c>
      <c r="BK33" s="227"/>
      <c r="BL33" s="227">
        <f t="shared" si="11"/>
        <v>0</v>
      </c>
    </row>
    <row r="34" spans="1:64" ht="16.5" customHeight="1" x14ac:dyDescent="0.2">
      <c r="A34" s="211">
        <v>28</v>
      </c>
      <c r="B34" s="311">
        <v>28</v>
      </c>
      <c r="C34" s="795" t="s">
        <v>32</v>
      </c>
      <c r="D34" s="1350">
        <f>'8_2.1.21 SIS'!C34</f>
        <v>30749</v>
      </c>
      <c r="E34" s="216">
        <f>'2_State Distrib and Adjs'!AL34</f>
        <v>4543</v>
      </c>
      <c r="F34" s="216">
        <f>'2_State Distrib and Adjs'!AK34</f>
        <v>139684676</v>
      </c>
      <c r="G34" s="1316"/>
      <c r="H34" s="1316"/>
      <c r="I34" s="218"/>
      <c r="J34" s="216"/>
      <c r="K34" s="218"/>
      <c r="L34" s="216"/>
      <c r="M34" s="218"/>
      <c r="N34" s="216"/>
      <c r="O34" s="218"/>
      <c r="P34" s="216"/>
      <c r="Q34" s="1080">
        <f t="shared" si="8"/>
        <v>139684676</v>
      </c>
      <c r="R34" s="219"/>
      <c r="S34" s="216">
        <f>'2_State Distrib and Adjs'!AP34</f>
        <v>-195349</v>
      </c>
      <c r="T34" s="216">
        <f>'2_State Distrib and Adjs'!AQ34</f>
        <v>-222607</v>
      </c>
      <c r="U34" s="220">
        <f>'2_State Distrib and Adjs'!AR34</f>
        <v>-417956</v>
      </c>
      <c r="V34" s="219">
        <f t="shared" si="5"/>
        <v>139266720</v>
      </c>
      <c r="W34" s="217"/>
      <c r="X34" s="217"/>
      <c r="Y34" s="219">
        <f t="shared" si="6"/>
        <v>139266720</v>
      </c>
      <c r="Z34" s="216">
        <f>'2_State Distrib and Adjs'!AM34</f>
        <v>-76269</v>
      </c>
      <c r="AA34" s="221">
        <f>'2_State Distrib and Adjs'!AT34</f>
        <v>546000</v>
      </c>
      <c r="AB34" s="221">
        <f>'2_State Distrib and Adjs'!AU34</f>
        <v>843169</v>
      </c>
      <c r="AC34" s="1460">
        <f>'2_State Distrib and Adjs'!AV34</f>
        <v>4327472</v>
      </c>
      <c r="AD34" s="1460">
        <f>'2_State Distrib and Adjs'!AW34</f>
        <v>3461979</v>
      </c>
      <c r="AE34" s="219">
        <f>'2_State Distrib and Adjs'!AX34</f>
        <v>148369071</v>
      </c>
      <c r="AF34" s="216">
        <f>'2_State Distrib and Adjs'!AY34</f>
        <v>136048328</v>
      </c>
      <c r="AG34" s="216">
        <f>'2_State Distrib and Adjs'!AZ34</f>
        <v>12320743</v>
      </c>
      <c r="AH34" s="219">
        <f>'2_State Distrib and Adjs'!BA34</f>
        <v>12320743</v>
      </c>
      <c r="AI34" s="221">
        <f>'2_State Distrib and Adjs'!BB34</f>
        <v>100000</v>
      </c>
      <c r="AJ34" s="895">
        <f>'2_State Distrib and Adjs'!BC34</f>
        <v>1022563</v>
      </c>
      <c r="AK34" s="895">
        <f>'2_State Distrib and Adjs'!BD34</f>
        <v>0</v>
      </c>
      <c r="AL34" s="222">
        <f>'2_State Distrib and Adjs'!BE34</f>
        <v>149491634</v>
      </c>
      <c r="AM34" s="222">
        <f t="shared" si="9"/>
        <v>149491634</v>
      </c>
      <c r="AN34" s="223"/>
      <c r="AO34" s="224">
        <f>-'New Type 2 Res Summary'!AG34-'5A3_OJJ'!P34</f>
        <v>-39532</v>
      </c>
      <c r="AP34" s="215">
        <f>-'New Type 2 Res Summary'!AH34</f>
        <v>0</v>
      </c>
      <c r="AQ34" s="223">
        <f>-'New Type 2 Res Summary'!AI34</f>
        <v>0</v>
      </c>
      <c r="AR34" s="215">
        <f>-'New Type 2 Res Summary'!AJ34</f>
        <v>0</v>
      </c>
      <c r="AS34" s="225">
        <f>-'New Type 2 Res Summary'!AK34</f>
        <v>0</v>
      </c>
      <c r="AT34" s="226">
        <f>-'New Type 2 Res Summary'!AL34</f>
        <v>0</v>
      </c>
      <c r="AU34" s="224">
        <f>-'New Type 2 Res Summary'!AM34-'5A3_OJJ'!P34</f>
        <v>-19327164</v>
      </c>
      <c r="AV34" s="227"/>
      <c r="AW34" s="227">
        <f>-'New Type 2 Res Summary'!AN34</f>
        <v>2951</v>
      </c>
      <c r="AX34" s="224">
        <f>-'New Type 2 Res Summary'!AO34-'5A3_OJJ'!P34</f>
        <v>-39532</v>
      </c>
      <c r="AY34" s="225"/>
      <c r="AZ34" s="224">
        <f>-'New Type 2 Res Summary'!AQ34-'5A3_OJJ'!P34</f>
        <v>-1214207</v>
      </c>
      <c r="BA34" s="224">
        <f>'2A-1_EFT (Annual)'!AM34</f>
        <v>-19330347</v>
      </c>
      <c r="BB34" s="225">
        <f>'2A-1_EFT (Annual)'!AO34+'2A-1_EFT (Annual)'!AP34</f>
        <v>-17252678</v>
      </c>
      <c r="BC34" s="225">
        <f t="shared" si="10"/>
        <v>-2077669</v>
      </c>
      <c r="BD34" s="224">
        <f>'2A-2_EFT (Monthly)'!AN34</f>
        <v>-2077669</v>
      </c>
      <c r="BE34" s="225">
        <f t="shared" si="7"/>
        <v>130161287</v>
      </c>
      <c r="BF34" s="225">
        <f>'2A-2_EFT (Monthly)'!AO34</f>
        <v>10243074</v>
      </c>
      <c r="BG34" s="227"/>
      <c r="BH34" s="227"/>
      <c r="BI34" s="227"/>
      <c r="BJ34" s="227">
        <f>'2A-2_EFT (Monthly)'!BY34+'2A-2_EFT (Monthly)'!AP34</f>
        <v>0</v>
      </c>
      <c r="BK34" s="227"/>
      <c r="BL34" s="227">
        <f t="shared" si="11"/>
        <v>0</v>
      </c>
    </row>
    <row r="35" spans="1:64" ht="16.5" customHeight="1" x14ac:dyDescent="0.2">
      <c r="A35" s="211">
        <v>29</v>
      </c>
      <c r="B35" s="311">
        <v>29</v>
      </c>
      <c r="C35" s="795" t="s">
        <v>33</v>
      </c>
      <c r="D35" s="1350">
        <f>'8_2.1.21 SIS'!C35</f>
        <v>13857</v>
      </c>
      <c r="E35" s="216">
        <f>'2_State Distrib and Adjs'!AL35</f>
        <v>5269</v>
      </c>
      <c r="F35" s="216">
        <f>'2_State Distrib and Adjs'!AK35</f>
        <v>73012841</v>
      </c>
      <c r="G35" s="1316"/>
      <c r="H35" s="1316"/>
      <c r="I35" s="218"/>
      <c r="J35" s="216"/>
      <c r="K35" s="218"/>
      <c r="L35" s="216"/>
      <c r="M35" s="218"/>
      <c r="N35" s="216"/>
      <c r="O35" s="218"/>
      <c r="P35" s="216"/>
      <c r="Q35" s="1080">
        <f t="shared" si="8"/>
        <v>73012841</v>
      </c>
      <c r="R35" s="219"/>
      <c r="S35" s="216">
        <f>'2_State Distrib and Adjs'!AP35</f>
        <v>-1749308</v>
      </c>
      <c r="T35" s="216">
        <f>'2_State Distrib and Adjs'!AQ35</f>
        <v>-769274</v>
      </c>
      <c r="U35" s="220">
        <f>'2_State Distrib and Adjs'!AR35</f>
        <v>-2518582</v>
      </c>
      <c r="V35" s="219">
        <f t="shared" si="5"/>
        <v>70494259</v>
      </c>
      <c r="W35" s="217"/>
      <c r="X35" s="217"/>
      <c r="Y35" s="219">
        <f t="shared" si="6"/>
        <v>70494259</v>
      </c>
      <c r="Z35" s="216">
        <f>'2_State Distrib and Adjs'!AM35</f>
        <v>-2260</v>
      </c>
      <c r="AA35" s="221">
        <f>'2_State Distrib and Adjs'!AT35</f>
        <v>315000</v>
      </c>
      <c r="AB35" s="221">
        <f>'2_State Distrib and Adjs'!AU35</f>
        <v>117106.23999999999</v>
      </c>
      <c r="AC35" s="1460">
        <f>'2_State Distrib and Adjs'!AV35</f>
        <v>1880004</v>
      </c>
      <c r="AD35" s="1460">
        <f>'2_State Distrib and Adjs'!AW35</f>
        <v>1504002</v>
      </c>
      <c r="AE35" s="219">
        <f>'2_State Distrib and Adjs'!AX35</f>
        <v>74308111</v>
      </c>
      <c r="AF35" s="216">
        <f>'2_State Distrib and Adjs'!AY35</f>
        <v>68757024</v>
      </c>
      <c r="AG35" s="216">
        <f>'2_State Distrib and Adjs'!AZ35</f>
        <v>5551087</v>
      </c>
      <c r="AH35" s="219">
        <f>'2_State Distrib and Adjs'!BA35</f>
        <v>5551087</v>
      </c>
      <c r="AI35" s="221">
        <f>'2_State Distrib and Adjs'!BB35</f>
        <v>40000</v>
      </c>
      <c r="AJ35" s="895">
        <f>'2_State Distrib and Adjs'!BC35</f>
        <v>604187</v>
      </c>
      <c r="AK35" s="895">
        <f>'2_State Distrib and Adjs'!BD35</f>
        <v>67508</v>
      </c>
      <c r="AL35" s="222">
        <f>'2_State Distrib and Adjs'!BE35</f>
        <v>75019806</v>
      </c>
      <c r="AM35" s="222">
        <f t="shared" si="9"/>
        <v>75019806</v>
      </c>
      <c r="AN35" s="223"/>
      <c r="AO35" s="224">
        <f>-'New Type 2 Res Summary'!AG35-'5A3_OJJ'!P35</f>
        <v>-8236</v>
      </c>
      <c r="AP35" s="215">
        <f>-'New Type 2 Res Summary'!AH35</f>
        <v>0</v>
      </c>
      <c r="AQ35" s="223">
        <f>-'New Type 2 Res Summary'!AI35</f>
        <v>0</v>
      </c>
      <c r="AR35" s="215">
        <f>-'New Type 2 Res Summary'!AJ35</f>
        <v>0</v>
      </c>
      <c r="AS35" s="225">
        <f>-'New Type 2 Res Summary'!AK35</f>
        <v>0</v>
      </c>
      <c r="AT35" s="226">
        <f>-'New Type 2 Res Summary'!AL35</f>
        <v>0</v>
      </c>
      <c r="AU35" s="224">
        <f>-'New Type 2 Res Summary'!AM35-'5A3_OJJ'!P35</f>
        <v>-838847</v>
      </c>
      <c r="AV35" s="227"/>
      <c r="AW35" s="227">
        <f>-'New Type 2 Res Summary'!AN35</f>
        <v>1090</v>
      </c>
      <c r="AX35" s="224">
        <f>-'New Type 2 Res Summary'!AO35-'5A3_OJJ'!P35</f>
        <v>-8236</v>
      </c>
      <c r="AY35" s="225"/>
      <c r="AZ35" s="224">
        <f>-'New Type 2 Res Summary'!AQ35-'5A3_OJJ'!P35</f>
        <v>-443028</v>
      </c>
      <c r="BA35" s="224">
        <f>'2A-1_EFT (Annual)'!AM35</f>
        <v>-838847</v>
      </c>
      <c r="BB35" s="225">
        <f>'2A-1_EFT (Annual)'!AO35+'2A-1_EFT (Annual)'!AP35</f>
        <v>-770823</v>
      </c>
      <c r="BC35" s="225">
        <f t="shared" si="10"/>
        <v>-68024</v>
      </c>
      <c r="BD35" s="224">
        <f>'2A-2_EFT (Monthly)'!AN35</f>
        <v>-68024</v>
      </c>
      <c r="BE35" s="225">
        <f t="shared" si="7"/>
        <v>74180959</v>
      </c>
      <c r="BF35" s="225">
        <f>'2A-2_EFT (Monthly)'!AO35</f>
        <v>5483063</v>
      </c>
      <c r="BG35" s="227"/>
      <c r="BH35" s="227"/>
      <c r="BI35" s="227"/>
      <c r="BJ35" s="227">
        <f>'2A-2_EFT (Monthly)'!BY35+'2A-2_EFT (Monthly)'!AP35</f>
        <v>0</v>
      </c>
      <c r="BK35" s="227"/>
      <c r="BL35" s="227">
        <f t="shared" si="11"/>
        <v>0</v>
      </c>
    </row>
    <row r="36" spans="1:64" ht="16.5" customHeight="1" x14ac:dyDescent="0.2">
      <c r="A36" s="796">
        <v>30</v>
      </c>
      <c r="B36" s="797">
        <v>30</v>
      </c>
      <c r="C36" s="798" t="s">
        <v>34</v>
      </c>
      <c r="D36" s="1351">
        <f>'8_2.1.21 SIS'!C36</f>
        <v>2423</v>
      </c>
      <c r="E36" s="230">
        <f>'2_State Distrib and Adjs'!AL36</f>
        <v>6851</v>
      </c>
      <c r="F36" s="230">
        <f>'2_State Distrib and Adjs'!AK36</f>
        <v>16599592</v>
      </c>
      <c r="G36" s="1317"/>
      <c r="H36" s="1317"/>
      <c r="I36" s="232"/>
      <c r="J36" s="230"/>
      <c r="K36" s="232"/>
      <c r="L36" s="230"/>
      <c r="M36" s="232"/>
      <c r="N36" s="230"/>
      <c r="O36" s="232"/>
      <c r="P36" s="230"/>
      <c r="Q36" s="1177">
        <f t="shared" si="8"/>
        <v>16599592</v>
      </c>
      <c r="R36" s="233"/>
      <c r="S36" s="230">
        <f>'2_State Distrib and Adjs'!AP36</f>
        <v>27404</v>
      </c>
      <c r="T36" s="230">
        <f>'2_State Distrib and Adjs'!AQ36</f>
        <v>-89063</v>
      </c>
      <c r="U36" s="234">
        <f>'2_State Distrib and Adjs'!AR36</f>
        <v>-61659</v>
      </c>
      <c r="V36" s="233">
        <f t="shared" si="5"/>
        <v>16537933</v>
      </c>
      <c r="W36" s="231"/>
      <c r="X36" s="231"/>
      <c r="Y36" s="233">
        <f t="shared" si="6"/>
        <v>16537933</v>
      </c>
      <c r="Z36" s="230">
        <f>'2_State Distrib and Adjs'!AM36</f>
        <v>-5334</v>
      </c>
      <c r="AA36" s="235">
        <f>'2_State Distrib and Adjs'!AT36</f>
        <v>0</v>
      </c>
      <c r="AB36" s="892">
        <f>'2_State Distrib and Adjs'!AU36</f>
        <v>67726</v>
      </c>
      <c r="AC36" s="1461">
        <f>'2_State Distrib and Adjs'!AV36</f>
        <v>359149</v>
      </c>
      <c r="AD36" s="1461">
        <f>'2_State Distrib and Adjs'!AW36</f>
        <v>287318</v>
      </c>
      <c r="AE36" s="233">
        <f>'2_State Distrib and Adjs'!AX36</f>
        <v>17246792</v>
      </c>
      <c r="AF36" s="236">
        <f>'2_State Distrib and Adjs'!AY36</f>
        <v>15823353</v>
      </c>
      <c r="AG36" s="230">
        <f>'2_State Distrib and Adjs'!AZ36</f>
        <v>1423439</v>
      </c>
      <c r="AH36" s="237">
        <f>'2_State Distrib and Adjs'!BA36</f>
        <v>1423439</v>
      </c>
      <c r="AI36" s="235">
        <f>'2_State Distrib and Adjs'!BB36</f>
        <v>0</v>
      </c>
      <c r="AJ36" s="896">
        <f>'2_State Distrib and Adjs'!BC36</f>
        <v>75192</v>
      </c>
      <c r="AK36" s="896">
        <f>'2_State Distrib and Adjs'!BD36</f>
        <v>0</v>
      </c>
      <c r="AL36" s="237">
        <f>'2_State Distrib and Adjs'!BE36</f>
        <v>17321984</v>
      </c>
      <c r="AM36" s="237">
        <f t="shared" si="9"/>
        <v>17321984</v>
      </c>
      <c r="AN36" s="238"/>
      <c r="AO36" s="239">
        <f>-'New Type 2 Res Summary'!AG36-'5A3_OJJ'!P36</f>
        <v>0</v>
      </c>
      <c r="AP36" s="229">
        <f>-'New Type 2 Res Summary'!AH36</f>
        <v>0</v>
      </c>
      <c r="AQ36" s="238">
        <f>-'New Type 2 Res Summary'!AI36</f>
        <v>0</v>
      </c>
      <c r="AR36" s="229">
        <f>-'New Type 2 Res Summary'!AJ36</f>
        <v>0</v>
      </c>
      <c r="AS36" s="240">
        <f>-'New Type 2 Res Summary'!AK36</f>
        <v>0</v>
      </c>
      <c r="AT36" s="241">
        <f>-'New Type 2 Res Summary'!AL36</f>
        <v>0</v>
      </c>
      <c r="AU36" s="239">
        <f>-'New Type 2 Res Summary'!AM36-'5A3_OJJ'!P36</f>
        <v>-89540</v>
      </c>
      <c r="AV36" s="889"/>
      <c r="AW36" s="242">
        <f>-'New Type 2 Res Summary'!AN36</f>
        <v>218</v>
      </c>
      <c r="AX36" s="239">
        <f>-'New Type 2 Res Summary'!AO36-'5A3_OJJ'!P36</f>
        <v>0</v>
      </c>
      <c r="AY36" s="240"/>
      <c r="AZ36" s="904">
        <f>-'New Type 2 Res Summary'!AQ36-'5A3_OJJ'!P36</f>
        <v>-84660</v>
      </c>
      <c r="BA36" s="239">
        <f>'2A-1_EFT (Annual)'!AM36</f>
        <v>-87298</v>
      </c>
      <c r="BB36" s="240">
        <f>'2A-1_EFT (Annual)'!AO36+'2A-1_EFT (Annual)'!AP36</f>
        <v>-75733</v>
      </c>
      <c r="BC36" s="240">
        <f t="shared" si="10"/>
        <v>-11565</v>
      </c>
      <c r="BD36" s="239">
        <f>'2A-2_EFT (Monthly)'!AN36</f>
        <v>-11565</v>
      </c>
      <c r="BE36" s="240">
        <f t="shared" si="7"/>
        <v>17234686</v>
      </c>
      <c r="BF36" s="240">
        <f>'2A-2_EFT (Monthly)'!AO36</f>
        <v>1411874</v>
      </c>
      <c r="BG36" s="242"/>
      <c r="BH36" s="242"/>
      <c r="BI36" s="242"/>
      <c r="BJ36" s="242">
        <f>'2A-2_EFT (Monthly)'!BY36+'2A-2_EFT (Monthly)'!AP36</f>
        <v>0</v>
      </c>
      <c r="BK36" s="242"/>
      <c r="BL36" s="242">
        <f t="shared" si="11"/>
        <v>0</v>
      </c>
    </row>
    <row r="37" spans="1:64" ht="16.5" customHeight="1" x14ac:dyDescent="0.2">
      <c r="A37" s="792">
        <v>31</v>
      </c>
      <c r="B37" s="793">
        <v>31</v>
      </c>
      <c r="C37" s="794" t="s">
        <v>35</v>
      </c>
      <c r="D37" s="1349">
        <f>'8_2.1.21 SIS'!C37</f>
        <v>5590</v>
      </c>
      <c r="E37" s="199">
        <f>'2_State Distrib and Adjs'!AL37</f>
        <v>5421</v>
      </c>
      <c r="F37" s="199">
        <f>'2_State Distrib and Adjs'!AK37</f>
        <v>30305447</v>
      </c>
      <c r="G37" s="1314"/>
      <c r="H37" s="1314"/>
      <c r="I37" s="201"/>
      <c r="J37" s="199"/>
      <c r="K37" s="201"/>
      <c r="L37" s="199"/>
      <c r="M37" s="201"/>
      <c r="N37" s="199"/>
      <c r="O37" s="201"/>
      <c r="P37" s="199"/>
      <c r="Q37" s="1175">
        <f t="shared" si="8"/>
        <v>30305447</v>
      </c>
      <c r="R37" s="202"/>
      <c r="S37" s="199">
        <f>'2_State Distrib and Adjs'!AP37</f>
        <v>-37947</v>
      </c>
      <c r="T37" s="199">
        <f>'2_State Distrib and Adjs'!AQ37</f>
        <v>2711</v>
      </c>
      <c r="U37" s="203">
        <f>'2_State Distrib and Adjs'!AR37</f>
        <v>-35236</v>
      </c>
      <c r="V37" s="202">
        <f t="shared" si="5"/>
        <v>30270211</v>
      </c>
      <c r="W37" s="200"/>
      <c r="X37" s="200"/>
      <c r="Y37" s="202">
        <f t="shared" si="6"/>
        <v>30270211</v>
      </c>
      <c r="Z37" s="199">
        <f>'2_State Distrib and Adjs'!AM37</f>
        <v>0</v>
      </c>
      <c r="AA37" s="213">
        <f>'2_State Distrib and Adjs'!AT37</f>
        <v>42000</v>
      </c>
      <c r="AB37" s="891">
        <f>'2_State Distrib and Adjs'!AU37</f>
        <v>186808</v>
      </c>
      <c r="AC37" s="1459">
        <f>'2_State Distrib and Adjs'!AV37</f>
        <v>912130</v>
      </c>
      <c r="AD37" s="1459">
        <f>'2_State Distrib and Adjs'!AW37</f>
        <v>729704</v>
      </c>
      <c r="AE37" s="202">
        <f>'2_State Distrib and Adjs'!AX37</f>
        <v>32140853</v>
      </c>
      <c r="AF37" s="199">
        <f>'2_State Distrib and Adjs'!AY37</f>
        <v>29434558</v>
      </c>
      <c r="AG37" s="199">
        <f>'2_State Distrib and Adjs'!AZ37</f>
        <v>2706295</v>
      </c>
      <c r="AH37" s="202">
        <f>'2_State Distrib and Adjs'!BA37</f>
        <v>2706295</v>
      </c>
      <c r="AI37" s="213">
        <f>'2_State Distrib and Adjs'!BB37</f>
        <v>16000</v>
      </c>
      <c r="AJ37" s="894">
        <f>'2_State Distrib and Adjs'!BC37</f>
        <v>170628</v>
      </c>
      <c r="AK37" s="894">
        <f>'2_State Distrib and Adjs'!BD37</f>
        <v>0</v>
      </c>
      <c r="AL37" s="204">
        <f>'2_State Distrib and Adjs'!BE37</f>
        <v>32327481</v>
      </c>
      <c r="AM37" s="204">
        <f t="shared" si="9"/>
        <v>32327481</v>
      </c>
      <c r="AN37" s="205"/>
      <c r="AO37" s="206">
        <f>-'New Type 2 Res Summary'!AG37-'5A3_OJJ'!P37</f>
        <v>-678</v>
      </c>
      <c r="AP37" s="198">
        <f>-'New Type 2 Res Summary'!AH37</f>
        <v>0</v>
      </c>
      <c r="AQ37" s="205">
        <f>-'New Type 2 Res Summary'!AI37</f>
        <v>0</v>
      </c>
      <c r="AR37" s="198">
        <f>-'New Type 2 Res Summary'!AJ37</f>
        <v>0</v>
      </c>
      <c r="AS37" s="207">
        <f>-'New Type 2 Res Summary'!AK37</f>
        <v>0</v>
      </c>
      <c r="AT37" s="208">
        <f>-'New Type 2 Res Summary'!AL37</f>
        <v>0</v>
      </c>
      <c r="AU37" s="206">
        <f>-'New Type 2 Res Summary'!AM37-'5A3_OJJ'!P37</f>
        <v>-4470319</v>
      </c>
      <c r="AV37" s="888"/>
      <c r="AW37" s="209">
        <f>-'New Type 2 Res Summary'!AN37</f>
        <v>593</v>
      </c>
      <c r="AX37" s="206">
        <f>-'New Type 2 Res Summary'!AO37-'5A3_OJJ'!P37</f>
        <v>-678</v>
      </c>
      <c r="AY37" s="207"/>
      <c r="AZ37" s="903">
        <f>-'New Type 2 Res Summary'!AQ37-'5A3_OJJ'!P37</f>
        <v>-237083</v>
      </c>
      <c r="BA37" s="206">
        <f>'2A-1_EFT (Annual)'!AM37</f>
        <v>-4470319</v>
      </c>
      <c r="BB37" s="207">
        <f>'2A-1_EFT (Annual)'!AO37+'2A-1_EFT (Annual)'!AP37</f>
        <v>-4020087</v>
      </c>
      <c r="BC37" s="207">
        <f t="shared" si="10"/>
        <v>-450232</v>
      </c>
      <c r="BD37" s="206">
        <f>'2A-2_EFT (Monthly)'!AN37</f>
        <v>-450232</v>
      </c>
      <c r="BE37" s="207">
        <f t="shared" si="7"/>
        <v>27857162</v>
      </c>
      <c r="BF37" s="207">
        <f>'2A-2_EFT (Monthly)'!AO37</f>
        <v>2256063</v>
      </c>
      <c r="BG37" s="209"/>
      <c r="BH37" s="209"/>
      <c r="BI37" s="209"/>
      <c r="BJ37" s="209">
        <f>'2A-2_EFT (Monthly)'!BY37+'2A-2_EFT (Monthly)'!AP37</f>
        <v>0</v>
      </c>
      <c r="BK37" s="209"/>
      <c r="BL37" s="209">
        <f t="shared" si="11"/>
        <v>0</v>
      </c>
    </row>
    <row r="38" spans="1:64" ht="16.5" customHeight="1" x14ac:dyDescent="0.2">
      <c r="A38" s="211">
        <v>32</v>
      </c>
      <c r="B38" s="311">
        <v>32</v>
      </c>
      <c r="C38" s="795" t="s">
        <v>36</v>
      </c>
      <c r="D38" s="1350">
        <f>'8_2.1.21 SIS'!C38</f>
        <v>25359</v>
      </c>
      <c r="E38" s="216">
        <f>'2_State Distrib and Adjs'!AL38</f>
        <v>6657</v>
      </c>
      <c r="F38" s="216">
        <f>'2_State Distrib and Adjs'!AK38</f>
        <v>168815705</v>
      </c>
      <c r="G38" s="1316"/>
      <c r="H38" s="1316"/>
      <c r="I38" s="218"/>
      <c r="J38" s="216"/>
      <c r="K38" s="218"/>
      <c r="L38" s="216"/>
      <c r="M38" s="218"/>
      <c r="N38" s="216"/>
      <c r="O38" s="218"/>
      <c r="P38" s="216"/>
      <c r="Q38" s="1080">
        <f t="shared" si="8"/>
        <v>168815705</v>
      </c>
      <c r="R38" s="219"/>
      <c r="S38" s="216">
        <f>'2_State Distrib and Adjs'!AP38</f>
        <v>4133997</v>
      </c>
      <c r="T38" s="216">
        <f>'2_State Distrib and Adjs'!AQ38</f>
        <v>-349493</v>
      </c>
      <c r="U38" s="220">
        <f>'2_State Distrib and Adjs'!AR38</f>
        <v>3784504</v>
      </c>
      <c r="V38" s="219">
        <f t="shared" si="5"/>
        <v>172600209</v>
      </c>
      <c r="W38" s="217"/>
      <c r="X38" s="217"/>
      <c r="Y38" s="219">
        <f t="shared" si="6"/>
        <v>172600209</v>
      </c>
      <c r="Z38" s="216">
        <f>'2_State Distrib and Adjs'!AM38</f>
        <v>-82721</v>
      </c>
      <c r="AA38" s="221">
        <f>'2_State Distrib and Adjs'!AT38</f>
        <v>0</v>
      </c>
      <c r="AB38" s="221">
        <f>'2_State Distrib and Adjs'!AU38</f>
        <v>538976.22</v>
      </c>
      <c r="AC38" s="1460">
        <f>'2_State Distrib and Adjs'!AV38</f>
        <v>3677976</v>
      </c>
      <c r="AD38" s="1460">
        <f>'2_State Distrib and Adjs'!AW38</f>
        <v>2942380</v>
      </c>
      <c r="AE38" s="219">
        <f>'2_State Distrib and Adjs'!AX38</f>
        <v>179676820</v>
      </c>
      <c r="AF38" s="216">
        <f>'2_State Distrib and Adjs'!AY38</f>
        <v>164173901</v>
      </c>
      <c r="AG38" s="216">
        <f>'2_State Distrib and Adjs'!AZ38</f>
        <v>15502919</v>
      </c>
      <c r="AH38" s="219">
        <f>'2_State Distrib and Adjs'!BA38</f>
        <v>15502919</v>
      </c>
      <c r="AI38" s="221">
        <f>'2_State Distrib and Adjs'!BB38</f>
        <v>0</v>
      </c>
      <c r="AJ38" s="895">
        <f>'2_State Distrib and Adjs'!BC38</f>
        <v>1455881</v>
      </c>
      <c r="AK38" s="895">
        <f>'2_State Distrib and Adjs'!BD38</f>
        <v>86136</v>
      </c>
      <c r="AL38" s="222">
        <f>'2_State Distrib and Adjs'!BE38</f>
        <v>181218837</v>
      </c>
      <c r="AM38" s="222">
        <f t="shared" si="9"/>
        <v>181218837</v>
      </c>
      <c r="AN38" s="223"/>
      <c r="AO38" s="224">
        <f>-'New Type 2 Res Summary'!AG38-'5A3_OJJ'!P38</f>
        <v>0</v>
      </c>
      <c r="AP38" s="215">
        <f>-'New Type 2 Res Summary'!AH38</f>
        <v>0</v>
      </c>
      <c r="AQ38" s="223">
        <f>-'New Type 2 Res Summary'!AI38</f>
        <v>0</v>
      </c>
      <c r="AR38" s="215">
        <f>-'New Type 2 Res Summary'!AJ38</f>
        <v>0</v>
      </c>
      <c r="AS38" s="225">
        <f>-'New Type 2 Res Summary'!AK38</f>
        <v>0</v>
      </c>
      <c r="AT38" s="226">
        <f>-'New Type 2 Res Summary'!AL38</f>
        <v>0</v>
      </c>
      <c r="AU38" s="224">
        <f>-'New Type 2 Res Summary'!AM38-'5A3_OJJ'!P38</f>
        <v>-1367258</v>
      </c>
      <c r="AV38" s="227"/>
      <c r="AW38" s="227">
        <f>-'New Type 2 Res Summary'!AN38</f>
        <v>2958</v>
      </c>
      <c r="AX38" s="224">
        <f>-'New Type 2 Res Summary'!AO38-'5A3_OJJ'!P38</f>
        <v>0</v>
      </c>
      <c r="AY38" s="225"/>
      <c r="AZ38" s="224">
        <f>-'New Type 2 Res Summary'!AQ38-'5A3_OJJ'!P38</f>
        <v>-1177817</v>
      </c>
      <c r="BA38" s="224">
        <f>'2A-1_EFT (Annual)'!AM38</f>
        <v>-1364885</v>
      </c>
      <c r="BB38" s="225">
        <f>'2A-1_EFT (Annual)'!AO38+'2A-1_EFT (Annual)'!AP38</f>
        <v>-1222002</v>
      </c>
      <c r="BC38" s="225">
        <f t="shared" si="10"/>
        <v>-142883</v>
      </c>
      <c r="BD38" s="224">
        <f>'2A-2_EFT (Monthly)'!AN38</f>
        <v>-142883</v>
      </c>
      <c r="BE38" s="225">
        <f t="shared" si="7"/>
        <v>179853952</v>
      </c>
      <c r="BF38" s="225">
        <f>'2A-2_EFT (Monthly)'!AO38</f>
        <v>15360036</v>
      </c>
      <c r="BG38" s="227"/>
      <c r="BH38" s="227"/>
      <c r="BI38" s="227"/>
      <c r="BJ38" s="227">
        <f>'2A-2_EFT (Monthly)'!BY38+'2A-2_EFT (Monthly)'!AP38</f>
        <v>0</v>
      </c>
      <c r="BK38" s="227"/>
      <c r="BL38" s="227">
        <f t="shared" si="11"/>
        <v>0</v>
      </c>
    </row>
    <row r="39" spans="1:64" ht="16.5" customHeight="1" x14ac:dyDescent="0.2">
      <c r="A39" s="211">
        <v>33</v>
      </c>
      <c r="B39" s="311">
        <v>33</v>
      </c>
      <c r="C39" s="795" t="s">
        <v>37</v>
      </c>
      <c r="D39" s="1350">
        <f>'8_2.1.21 SIS'!C39</f>
        <v>1103</v>
      </c>
      <c r="E39" s="216">
        <f>'2_State Distrib and Adjs'!AL39</f>
        <v>6672</v>
      </c>
      <c r="F39" s="216">
        <f>'2_State Distrib and Adjs'!AK39</f>
        <v>7359271</v>
      </c>
      <c r="G39" s="1316"/>
      <c r="H39" s="1316"/>
      <c r="I39" s="218"/>
      <c r="J39" s="216"/>
      <c r="K39" s="218"/>
      <c r="L39" s="216"/>
      <c r="M39" s="218"/>
      <c r="N39" s="216"/>
      <c r="O39" s="218"/>
      <c r="P39" s="216"/>
      <c r="Q39" s="1080">
        <f t="shared" si="8"/>
        <v>7359271</v>
      </c>
      <c r="R39" s="219"/>
      <c r="S39" s="216">
        <f>'2_State Distrib and Adjs'!AP39</f>
        <v>126768</v>
      </c>
      <c r="T39" s="216">
        <f>'2_State Distrib and Adjs'!AQ39</f>
        <v>100080</v>
      </c>
      <c r="U39" s="220">
        <f>'2_State Distrib and Adjs'!AR39</f>
        <v>226848</v>
      </c>
      <c r="V39" s="219">
        <f t="shared" ref="V39:V70" si="12">Q39+U39</f>
        <v>7586119</v>
      </c>
      <c r="W39" s="217"/>
      <c r="X39" s="217"/>
      <c r="Y39" s="219">
        <f t="shared" si="6"/>
        <v>7586119</v>
      </c>
      <c r="Z39" s="216">
        <f>'2_State Distrib and Adjs'!AM39</f>
        <v>-63788</v>
      </c>
      <c r="AA39" s="221">
        <f>'2_State Distrib and Adjs'!AT39</f>
        <v>0</v>
      </c>
      <c r="AB39" s="221">
        <f>'2_State Distrib and Adjs'!AU39</f>
        <v>32267</v>
      </c>
      <c r="AC39" s="1460">
        <f>'2_State Distrib and Adjs'!AV39</f>
        <v>189796</v>
      </c>
      <c r="AD39" s="1460">
        <f>'2_State Distrib and Adjs'!AW39</f>
        <v>151836</v>
      </c>
      <c r="AE39" s="219">
        <f>'2_State Distrib and Adjs'!AX39</f>
        <v>7896230</v>
      </c>
      <c r="AF39" s="216">
        <f>'2_State Distrib and Adjs'!AY39</f>
        <v>7200388</v>
      </c>
      <c r="AG39" s="216">
        <f>'2_State Distrib and Adjs'!AZ39</f>
        <v>695842</v>
      </c>
      <c r="AH39" s="219">
        <f>'2_State Distrib and Adjs'!BA39</f>
        <v>695842</v>
      </c>
      <c r="AI39" s="221">
        <f>'2_State Distrib and Adjs'!BB39</f>
        <v>0</v>
      </c>
      <c r="AJ39" s="895">
        <f>'2_State Distrib and Adjs'!BC39</f>
        <v>66275</v>
      </c>
      <c r="AK39" s="895">
        <f>'2_State Distrib and Adjs'!BD39</f>
        <v>0</v>
      </c>
      <c r="AL39" s="222">
        <f>'2_State Distrib and Adjs'!BE39</f>
        <v>7962505</v>
      </c>
      <c r="AM39" s="222">
        <f t="shared" si="9"/>
        <v>7962505</v>
      </c>
      <c r="AN39" s="223"/>
      <c r="AO39" s="224">
        <f>-'New Type 2 Res Summary'!AG39-'5A3_OJJ'!P39</f>
        <v>-4912</v>
      </c>
      <c r="AP39" s="215">
        <f>-'New Type 2 Res Summary'!AH39</f>
        <v>0</v>
      </c>
      <c r="AQ39" s="223">
        <f>-'New Type 2 Res Summary'!AI39</f>
        <v>0</v>
      </c>
      <c r="AR39" s="215">
        <f>-'New Type 2 Res Summary'!AJ39</f>
        <v>0</v>
      </c>
      <c r="AS39" s="225">
        <f>-'New Type 2 Res Summary'!AK39</f>
        <v>0</v>
      </c>
      <c r="AT39" s="226">
        <f>-'New Type 2 Res Summary'!AL39</f>
        <v>0</v>
      </c>
      <c r="AU39" s="224">
        <f>-'New Type 2 Res Summary'!AM39-'5A3_OJJ'!P39</f>
        <v>-337615</v>
      </c>
      <c r="AV39" s="227"/>
      <c r="AW39" s="227">
        <f>-'New Type 2 Res Summary'!AN39</f>
        <v>831</v>
      </c>
      <c r="AX39" s="224">
        <f>-'New Type 2 Res Summary'!AO39-'5A3_OJJ'!P39</f>
        <v>-4912</v>
      </c>
      <c r="AY39" s="225"/>
      <c r="AZ39" s="224">
        <f>-'New Type 2 Res Summary'!AQ39-'5A3_OJJ'!P39</f>
        <v>-336784</v>
      </c>
      <c r="BA39" s="224">
        <f>'2A-1_EFT (Annual)'!AM39</f>
        <v>-337615</v>
      </c>
      <c r="BB39" s="225">
        <f>'2A-1_EFT (Annual)'!AO39+'2A-1_EFT (Annual)'!AP39</f>
        <v>-419546</v>
      </c>
      <c r="BC39" s="225">
        <f t="shared" si="10"/>
        <v>81931</v>
      </c>
      <c r="BD39" s="224">
        <f>'2A-2_EFT (Monthly)'!AN39</f>
        <v>81931</v>
      </c>
      <c r="BE39" s="225">
        <f t="shared" si="7"/>
        <v>7624890</v>
      </c>
      <c r="BF39" s="225">
        <f>'2A-2_EFT (Monthly)'!AO39</f>
        <v>777773</v>
      </c>
      <c r="BG39" s="227"/>
      <c r="BH39" s="227"/>
      <c r="BI39" s="227"/>
      <c r="BJ39" s="227">
        <f>'2A-2_EFT (Monthly)'!BY39+'2A-2_EFT (Monthly)'!AP39</f>
        <v>0</v>
      </c>
      <c r="BK39" s="227"/>
      <c r="BL39" s="227">
        <f t="shared" si="11"/>
        <v>0</v>
      </c>
    </row>
    <row r="40" spans="1:64" ht="16.5" customHeight="1" x14ac:dyDescent="0.2">
      <c r="A40" s="211">
        <v>34</v>
      </c>
      <c r="B40" s="311">
        <v>34</v>
      </c>
      <c r="C40" s="795" t="s">
        <v>38</v>
      </c>
      <c r="D40" s="1350">
        <f>'8_2.1.21 SIS'!C40</f>
        <v>3277</v>
      </c>
      <c r="E40" s="216">
        <f>'2_State Distrib and Adjs'!AL40</f>
        <v>7167</v>
      </c>
      <c r="F40" s="216">
        <f>'2_State Distrib and Adjs'!AK40</f>
        <v>23486778</v>
      </c>
      <c r="G40" s="1316"/>
      <c r="H40" s="1316"/>
      <c r="I40" s="218"/>
      <c r="J40" s="216"/>
      <c r="K40" s="218"/>
      <c r="L40" s="216"/>
      <c r="M40" s="218"/>
      <c r="N40" s="216"/>
      <c r="O40" s="218"/>
      <c r="P40" s="216"/>
      <c r="Q40" s="1080">
        <f t="shared" si="8"/>
        <v>23486778</v>
      </c>
      <c r="R40" s="219"/>
      <c r="S40" s="216">
        <f>'2_State Distrib and Adjs'!AP40</f>
        <v>-365517</v>
      </c>
      <c r="T40" s="216">
        <f>'2_State Distrib and Adjs'!AQ40</f>
        <v>-93171</v>
      </c>
      <c r="U40" s="220">
        <f>'2_State Distrib and Adjs'!AR40</f>
        <v>-458688</v>
      </c>
      <c r="V40" s="219">
        <f t="shared" si="12"/>
        <v>23028090</v>
      </c>
      <c r="W40" s="217"/>
      <c r="X40" s="217"/>
      <c r="Y40" s="219">
        <f t="shared" si="6"/>
        <v>23028090</v>
      </c>
      <c r="Z40" s="216">
        <f>'2_State Distrib and Adjs'!AM40</f>
        <v>-149516</v>
      </c>
      <c r="AA40" s="221">
        <f>'2_State Distrib and Adjs'!AT40</f>
        <v>0</v>
      </c>
      <c r="AB40" s="221">
        <f>'2_State Distrib and Adjs'!AU40</f>
        <v>62879</v>
      </c>
      <c r="AC40" s="1460">
        <f>'2_State Distrib and Adjs'!AV40</f>
        <v>466461</v>
      </c>
      <c r="AD40" s="1460">
        <f>'2_State Distrib and Adjs'!AW40</f>
        <v>373168</v>
      </c>
      <c r="AE40" s="219">
        <f>'2_State Distrib and Adjs'!AX40</f>
        <v>23781082</v>
      </c>
      <c r="AF40" s="216">
        <f>'2_State Distrib and Adjs'!AY40</f>
        <v>21897621</v>
      </c>
      <c r="AG40" s="216">
        <f>'2_State Distrib and Adjs'!AZ40</f>
        <v>1883461</v>
      </c>
      <c r="AH40" s="219">
        <f>'2_State Distrib and Adjs'!BA40</f>
        <v>1883461</v>
      </c>
      <c r="AI40" s="221">
        <f>'2_State Distrib and Adjs'!BB40</f>
        <v>0</v>
      </c>
      <c r="AJ40" s="895">
        <f>'2_State Distrib and Adjs'!BC40</f>
        <v>95195</v>
      </c>
      <c r="AK40" s="895">
        <f>'2_State Distrib and Adjs'!BD40</f>
        <v>0</v>
      </c>
      <c r="AL40" s="222">
        <f>'2_State Distrib and Adjs'!BE40</f>
        <v>23876277</v>
      </c>
      <c r="AM40" s="222">
        <f t="shared" si="9"/>
        <v>23876277</v>
      </c>
      <c r="AN40" s="223"/>
      <c r="AO40" s="224">
        <f>-'New Type 2 Res Summary'!AG40-'5A3_OJJ'!P40</f>
        <v>-6813</v>
      </c>
      <c r="AP40" s="215">
        <f>-'New Type 2 Res Summary'!AH40</f>
        <v>0</v>
      </c>
      <c r="AQ40" s="223">
        <f>-'New Type 2 Res Summary'!AI40</f>
        <v>0</v>
      </c>
      <c r="AR40" s="215">
        <f>-'New Type 2 Res Summary'!AJ40</f>
        <v>0</v>
      </c>
      <c r="AS40" s="225">
        <f>-'New Type 2 Res Summary'!AK40</f>
        <v>0</v>
      </c>
      <c r="AT40" s="226">
        <f>-'New Type 2 Res Summary'!AL40</f>
        <v>0</v>
      </c>
      <c r="AU40" s="224">
        <f>-'New Type 2 Res Summary'!AM40-'5A3_OJJ'!P40</f>
        <v>-271934</v>
      </c>
      <c r="AV40" s="227"/>
      <c r="AW40" s="227">
        <f>-'New Type 2 Res Summary'!AN40</f>
        <v>646</v>
      </c>
      <c r="AX40" s="224">
        <f>-'New Type 2 Res Summary'!AO40-'5A3_OJJ'!P40</f>
        <v>-6813</v>
      </c>
      <c r="AY40" s="225"/>
      <c r="AZ40" s="224">
        <f>-'New Type 2 Res Summary'!AQ40-'5A3_OJJ'!P40</f>
        <v>-264853</v>
      </c>
      <c r="BA40" s="224">
        <f>'2A-1_EFT (Annual)'!AM40</f>
        <v>-271934</v>
      </c>
      <c r="BB40" s="225">
        <f>'2A-1_EFT (Annual)'!AO40+'2A-1_EFT (Annual)'!AP40</f>
        <v>-244840</v>
      </c>
      <c r="BC40" s="225">
        <f t="shared" si="10"/>
        <v>-27094</v>
      </c>
      <c r="BD40" s="224">
        <f>'2A-2_EFT (Monthly)'!AN40</f>
        <v>-27094</v>
      </c>
      <c r="BE40" s="225">
        <f t="shared" si="7"/>
        <v>23604343</v>
      </c>
      <c r="BF40" s="225">
        <f>'2A-2_EFT (Monthly)'!AO40</f>
        <v>1856367</v>
      </c>
      <c r="BG40" s="227"/>
      <c r="BH40" s="227"/>
      <c r="BI40" s="227"/>
      <c r="BJ40" s="227">
        <f>'2A-2_EFT (Monthly)'!BY40+'2A-2_EFT (Monthly)'!AP40</f>
        <v>0</v>
      </c>
      <c r="BK40" s="227"/>
      <c r="BL40" s="227">
        <f t="shared" si="11"/>
        <v>0</v>
      </c>
    </row>
    <row r="41" spans="1:64" ht="16.5" customHeight="1" x14ac:dyDescent="0.2">
      <c r="A41" s="796">
        <v>35</v>
      </c>
      <c r="B41" s="797">
        <v>35</v>
      </c>
      <c r="C41" s="798" t="s">
        <v>39</v>
      </c>
      <c r="D41" s="1351">
        <f>'8_2.1.21 SIS'!C41</f>
        <v>5384</v>
      </c>
      <c r="E41" s="230">
        <f>'2_State Distrib and Adjs'!AL41</f>
        <v>5610</v>
      </c>
      <c r="F41" s="230">
        <f>'2_State Distrib and Adjs'!AK41</f>
        <v>30205454</v>
      </c>
      <c r="G41" s="1317"/>
      <c r="H41" s="1317"/>
      <c r="I41" s="232"/>
      <c r="J41" s="230"/>
      <c r="K41" s="232"/>
      <c r="L41" s="230"/>
      <c r="M41" s="232"/>
      <c r="N41" s="230"/>
      <c r="O41" s="232"/>
      <c r="P41" s="230"/>
      <c r="Q41" s="1177">
        <f t="shared" si="8"/>
        <v>30205454</v>
      </c>
      <c r="R41" s="233"/>
      <c r="S41" s="230">
        <f>'2_State Distrib and Adjs'!AP41</f>
        <v>-1862520</v>
      </c>
      <c r="T41" s="230">
        <f>'2_State Distrib and Adjs'!AQ41</f>
        <v>75735</v>
      </c>
      <c r="U41" s="234">
        <f>'2_State Distrib and Adjs'!AR41</f>
        <v>-1786785</v>
      </c>
      <c r="V41" s="233">
        <f t="shared" si="12"/>
        <v>28418669</v>
      </c>
      <c r="W41" s="231"/>
      <c r="X41" s="231"/>
      <c r="Y41" s="233">
        <f t="shared" si="6"/>
        <v>28418669</v>
      </c>
      <c r="Z41" s="230">
        <f>'2_State Distrib and Adjs'!AM41</f>
        <v>0</v>
      </c>
      <c r="AA41" s="235">
        <f>'2_State Distrib and Adjs'!AT41</f>
        <v>0</v>
      </c>
      <c r="AB41" s="892">
        <f>'2_State Distrib and Adjs'!AU41</f>
        <v>255426</v>
      </c>
      <c r="AC41" s="1461">
        <f>'2_State Distrib and Adjs'!AV41</f>
        <v>748351</v>
      </c>
      <c r="AD41" s="1461">
        <f>'2_State Distrib and Adjs'!AW41</f>
        <v>598681</v>
      </c>
      <c r="AE41" s="233">
        <f>'2_State Distrib and Adjs'!AX41</f>
        <v>30021127</v>
      </c>
      <c r="AF41" s="236">
        <f>'2_State Distrib and Adjs'!AY41</f>
        <v>27744940</v>
      </c>
      <c r="AG41" s="230">
        <f>'2_State Distrib and Adjs'!AZ41</f>
        <v>2276187</v>
      </c>
      <c r="AH41" s="237">
        <f>'2_State Distrib and Adjs'!BA41</f>
        <v>2276187</v>
      </c>
      <c r="AI41" s="235">
        <f>'2_State Distrib and Adjs'!BB41</f>
        <v>0</v>
      </c>
      <c r="AJ41" s="896">
        <f>'2_State Distrib and Adjs'!BC41</f>
        <v>234011</v>
      </c>
      <c r="AK41" s="896">
        <f>'2_State Distrib and Adjs'!BD41</f>
        <v>0</v>
      </c>
      <c r="AL41" s="237">
        <f>'2_State Distrib and Adjs'!BE41</f>
        <v>30255138</v>
      </c>
      <c r="AM41" s="237">
        <f t="shared" si="9"/>
        <v>30255138</v>
      </c>
      <c r="AN41" s="238"/>
      <c r="AO41" s="239">
        <f>-'New Type 2 Res Summary'!AG41-'5A3_OJJ'!P41</f>
        <v>-2001</v>
      </c>
      <c r="AP41" s="229">
        <f>-'New Type 2 Res Summary'!AH41</f>
        <v>0</v>
      </c>
      <c r="AQ41" s="238">
        <f>-'New Type 2 Res Summary'!AI41</f>
        <v>0</v>
      </c>
      <c r="AR41" s="229">
        <f>-'New Type 2 Res Summary'!AJ41</f>
        <v>0</v>
      </c>
      <c r="AS41" s="240">
        <f>-'New Type 2 Res Summary'!AK41</f>
        <v>0</v>
      </c>
      <c r="AT41" s="241">
        <f>-'New Type 2 Res Summary'!AL41</f>
        <v>0</v>
      </c>
      <c r="AU41" s="239">
        <f>-'New Type 2 Res Summary'!AM41-'5A3_OJJ'!P41</f>
        <v>-164135</v>
      </c>
      <c r="AV41" s="889"/>
      <c r="AW41" s="242">
        <f>-'New Type 2 Res Summary'!AN41</f>
        <v>406</v>
      </c>
      <c r="AX41" s="239">
        <f>-'New Type 2 Res Summary'!AO41-'5A3_OJJ'!P41</f>
        <v>-2001</v>
      </c>
      <c r="AY41" s="240"/>
      <c r="AZ41" s="904">
        <f>-'New Type 2 Res Summary'!AQ41-'5A3_OJJ'!P41</f>
        <v>-163729</v>
      </c>
      <c r="BA41" s="239">
        <f>'2A-1_EFT (Annual)'!AM41</f>
        <v>-164135</v>
      </c>
      <c r="BB41" s="240">
        <f>'2A-1_EFT (Annual)'!AO41+'2A-1_EFT (Annual)'!AP41</f>
        <v>-143517</v>
      </c>
      <c r="BC41" s="240">
        <f t="shared" si="10"/>
        <v>-20618</v>
      </c>
      <c r="BD41" s="239">
        <f>'2A-2_EFT (Monthly)'!AN41</f>
        <v>-20618</v>
      </c>
      <c r="BE41" s="240">
        <f t="shared" si="7"/>
        <v>30091003</v>
      </c>
      <c r="BF41" s="240">
        <f>'2A-2_EFT (Monthly)'!AO41</f>
        <v>2255569</v>
      </c>
      <c r="BG41" s="242"/>
      <c r="BH41" s="242"/>
      <c r="BI41" s="242"/>
      <c r="BJ41" s="242">
        <f>'2A-2_EFT (Monthly)'!BY41+'2A-2_EFT (Monthly)'!AP41</f>
        <v>0</v>
      </c>
      <c r="BK41" s="242"/>
      <c r="BL41" s="242">
        <f t="shared" si="11"/>
        <v>0</v>
      </c>
    </row>
    <row r="42" spans="1:64" ht="16.5" customHeight="1" x14ac:dyDescent="0.2">
      <c r="A42" s="792">
        <v>36</v>
      </c>
      <c r="B42" s="793">
        <v>36</v>
      </c>
      <c r="C42" s="794" t="s">
        <v>40</v>
      </c>
      <c r="D42" s="1349">
        <f>'8_2.1.21 SIS'!C42</f>
        <v>43829</v>
      </c>
      <c r="E42" s="199">
        <f>'2_State Distrib and Adjs'!AL42</f>
        <v>4496</v>
      </c>
      <c r="F42" s="199">
        <f>'2_State Distrib and Adjs'!AK42</f>
        <v>197034968</v>
      </c>
      <c r="G42" s="1314"/>
      <c r="H42" s="1314"/>
      <c r="I42" s="201"/>
      <c r="J42" s="199"/>
      <c r="K42" s="201"/>
      <c r="L42" s="199"/>
      <c r="M42" s="201"/>
      <c r="N42" s="199"/>
      <c r="O42" s="201"/>
      <c r="P42" s="199"/>
      <c r="Q42" s="1175">
        <f t="shared" si="8"/>
        <v>197034968</v>
      </c>
      <c r="R42" s="202"/>
      <c r="S42" s="199">
        <f>'2_State Distrib and Adjs'!AP42</f>
        <v>-4720800</v>
      </c>
      <c r="T42" s="199">
        <f>'2_State Distrib and Adjs'!AQ42</f>
        <v>-579984</v>
      </c>
      <c r="U42" s="203">
        <f>'2_State Distrib and Adjs'!AR42</f>
        <v>-5300784</v>
      </c>
      <c r="V42" s="202">
        <f t="shared" si="12"/>
        <v>191734184</v>
      </c>
      <c r="W42" s="200"/>
      <c r="X42" s="200"/>
      <c r="Y42" s="202">
        <f t="shared" si="6"/>
        <v>191734184</v>
      </c>
      <c r="Z42" s="199">
        <f>'2_State Distrib and Adjs'!AM42</f>
        <v>-51762</v>
      </c>
      <c r="AA42" s="213">
        <f>'2_State Distrib and Adjs'!AT42</f>
        <v>525000</v>
      </c>
      <c r="AB42" s="891">
        <f>'2_State Distrib and Adjs'!AU42</f>
        <v>796548.66</v>
      </c>
      <c r="AC42" s="1459">
        <f>'2_State Distrib and Adjs'!AV42</f>
        <v>6312478</v>
      </c>
      <c r="AD42" s="1459">
        <f>'2_State Distrib and Adjs'!AW42</f>
        <v>5049972</v>
      </c>
      <c r="AE42" s="202">
        <f>'2_State Distrib and Adjs'!AX42</f>
        <v>204366421</v>
      </c>
      <c r="AF42" s="199">
        <f>'2_State Distrib and Adjs'!AY42</f>
        <v>188600232</v>
      </c>
      <c r="AG42" s="199">
        <f>'2_State Distrib and Adjs'!AZ42</f>
        <v>15766189</v>
      </c>
      <c r="AH42" s="202">
        <f>'2_State Distrib and Adjs'!BA42</f>
        <v>15766189</v>
      </c>
      <c r="AI42" s="213">
        <f>'2_State Distrib and Adjs'!BB42</f>
        <v>46000</v>
      </c>
      <c r="AJ42" s="894">
        <f>'2_State Distrib and Adjs'!BC42</f>
        <v>1075385</v>
      </c>
      <c r="AK42" s="894">
        <f>'2_State Distrib and Adjs'!BD42</f>
        <v>4126520</v>
      </c>
      <c r="AL42" s="204">
        <f>'2_State Distrib and Adjs'!BE42</f>
        <v>209614326</v>
      </c>
      <c r="AM42" s="204">
        <f t="shared" si="9"/>
        <v>209614326</v>
      </c>
      <c r="AN42" s="205"/>
      <c r="AO42" s="206">
        <f>-'New Type 2 Res Summary'!AG42-'5A3_OJJ'!P42</f>
        <v>-121636</v>
      </c>
      <c r="AP42" s="198">
        <f>-'New Type 2 Res Summary'!AH42</f>
        <v>0</v>
      </c>
      <c r="AQ42" s="205">
        <f>-'New Type 2 Res Summary'!AI42</f>
        <v>0</v>
      </c>
      <c r="AR42" s="198">
        <f>-'New Type 2 Res Summary'!AJ42</f>
        <v>0</v>
      </c>
      <c r="AS42" s="207">
        <f>-'New Type 2 Res Summary'!AK42</f>
        <v>0</v>
      </c>
      <c r="AT42" s="208">
        <f>-'New Type 2 Res Summary'!AL42</f>
        <v>0</v>
      </c>
      <c r="AU42" s="206">
        <f>-'New Type 2 Res Summary'!AM42-'5A3_OJJ'!P42</f>
        <v>-12437055</v>
      </c>
      <c r="AV42" s="888"/>
      <c r="AW42" s="209">
        <f>-'New Type 2 Res Summary'!AN42</f>
        <v>3391</v>
      </c>
      <c r="AX42" s="206">
        <f>-'New Type 2 Res Summary'!AO42-'5A3_OJJ'!P42</f>
        <v>-121636</v>
      </c>
      <c r="AY42" s="207"/>
      <c r="AZ42" s="903">
        <f>-'New Type 2 Res Summary'!AQ42-'5A3_OJJ'!P42</f>
        <v>-1471750</v>
      </c>
      <c r="BA42" s="206">
        <f>'2A-1_EFT (Annual)'!AM42</f>
        <v>-12434533</v>
      </c>
      <c r="BB42" s="207">
        <f>'2A-1_EFT (Annual)'!AO42+'2A-1_EFT (Annual)'!AP42</f>
        <v>-11322290</v>
      </c>
      <c r="BC42" s="207">
        <f t="shared" si="10"/>
        <v>-1112243</v>
      </c>
      <c r="BD42" s="206">
        <f>'2A-2_EFT (Monthly)'!AN42</f>
        <v>-1112243</v>
      </c>
      <c r="BE42" s="207">
        <f t="shared" si="7"/>
        <v>197179793</v>
      </c>
      <c r="BF42" s="207">
        <f>'2A-2_EFT (Monthly)'!AO42</f>
        <v>14653946</v>
      </c>
      <c r="BG42" s="209"/>
      <c r="BH42" s="209"/>
      <c r="BI42" s="209"/>
      <c r="BJ42" s="209">
        <f>'2A-2_EFT (Monthly)'!BY42+'2A-2_EFT (Monthly)'!AP42</f>
        <v>380</v>
      </c>
      <c r="BK42" s="209"/>
      <c r="BL42" s="209">
        <f t="shared" si="11"/>
        <v>380</v>
      </c>
    </row>
    <row r="43" spans="1:64" ht="16.5" customHeight="1" x14ac:dyDescent="0.2">
      <c r="A43" s="211">
        <v>37</v>
      </c>
      <c r="B43" s="311">
        <v>37</v>
      </c>
      <c r="C43" s="795" t="s">
        <v>41</v>
      </c>
      <c r="D43" s="1350">
        <f>'8_2.1.21 SIS'!C43</f>
        <v>17955</v>
      </c>
      <c r="E43" s="216">
        <f>'2_State Distrib and Adjs'!AL43</f>
        <v>6447</v>
      </c>
      <c r="F43" s="216">
        <f>'2_State Distrib and Adjs'!AK43</f>
        <v>115752040</v>
      </c>
      <c r="G43" s="1316"/>
      <c r="H43" s="1316"/>
      <c r="I43" s="218"/>
      <c r="J43" s="216"/>
      <c r="K43" s="218"/>
      <c r="L43" s="216"/>
      <c r="M43" s="218"/>
      <c r="N43" s="216"/>
      <c r="O43" s="218"/>
      <c r="P43" s="216"/>
      <c r="Q43" s="1080">
        <f t="shared" si="8"/>
        <v>115752040</v>
      </c>
      <c r="R43" s="219"/>
      <c r="S43" s="216">
        <f>'2_State Distrib and Adjs'!AP43</f>
        <v>-1308741</v>
      </c>
      <c r="T43" s="216">
        <f>'2_State Distrib and Adjs'!AQ43</f>
        <v>-232092</v>
      </c>
      <c r="U43" s="220">
        <f>'2_State Distrib and Adjs'!AR43</f>
        <v>-1540833</v>
      </c>
      <c r="V43" s="219">
        <f t="shared" si="12"/>
        <v>114211207</v>
      </c>
      <c r="W43" s="217"/>
      <c r="X43" s="217"/>
      <c r="Y43" s="219">
        <f t="shared" si="6"/>
        <v>114211207</v>
      </c>
      <c r="Z43" s="216">
        <f>'2_State Distrib and Adjs'!AM43</f>
        <v>-17328</v>
      </c>
      <c r="AA43" s="221">
        <f>'2_State Distrib and Adjs'!AT43</f>
        <v>0</v>
      </c>
      <c r="AB43" s="221">
        <f>'2_State Distrib and Adjs'!AU43</f>
        <v>566272</v>
      </c>
      <c r="AC43" s="1460">
        <f>'2_State Distrib and Adjs'!AV43</f>
        <v>2570841</v>
      </c>
      <c r="AD43" s="1460">
        <f>'2_State Distrib and Adjs'!AW43</f>
        <v>2056674</v>
      </c>
      <c r="AE43" s="219">
        <f>'2_State Distrib and Adjs'!AX43</f>
        <v>119387666</v>
      </c>
      <c r="AF43" s="216">
        <f>'2_State Distrib and Adjs'!AY43</f>
        <v>109687327</v>
      </c>
      <c r="AG43" s="216">
        <f>'2_State Distrib and Adjs'!AZ43</f>
        <v>9700339</v>
      </c>
      <c r="AH43" s="219">
        <f>'2_State Distrib and Adjs'!BA43</f>
        <v>9700339</v>
      </c>
      <c r="AI43" s="221">
        <f>'2_State Distrib and Adjs'!BB43</f>
        <v>0</v>
      </c>
      <c r="AJ43" s="895">
        <f>'2_State Distrib and Adjs'!BC43</f>
        <v>356439</v>
      </c>
      <c r="AK43" s="895">
        <f>'2_State Distrib and Adjs'!BD43</f>
        <v>0</v>
      </c>
      <c r="AL43" s="222">
        <f>'2_State Distrib and Adjs'!BE43</f>
        <v>119744105</v>
      </c>
      <c r="AM43" s="222">
        <f t="shared" si="9"/>
        <v>119744105</v>
      </c>
      <c r="AN43" s="223"/>
      <c r="AO43" s="224">
        <f>-'New Type 2 Res Summary'!AG43-'5A3_OJJ'!P43</f>
        <v>-14395</v>
      </c>
      <c r="AP43" s="215">
        <f>-'New Type 2 Res Summary'!AH43</f>
        <v>0</v>
      </c>
      <c r="AQ43" s="223">
        <f>-'New Type 2 Res Summary'!AI43</f>
        <v>0</v>
      </c>
      <c r="AR43" s="215">
        <f>-'New Type 2 Res Summary'!AJ43</f>
        <v>0</v>
      </c>
      <c r="AS43" s="225">
        <f>-'New Type 2 Res Summary'!AK43</f>
        <v>0</v>
      </c>
      <c r="AT43" s="226">
        <f>-'New Type 2 Res Summary'!AL43</f>
        <v>0</v>
      </c>
      <c r="AU43" s="224">
        <f>-'New Type 2 Res Summary'!AM43-'5A3_OJJ'!P43</f>
        <v>-569203</v>
      </c>
      <c r="AV43" s="227"/>
      <c r="AW43" s="227">
        <f>-'New Type 2 Res Summary'!AN43</f>
        <v>1178</v>
      </c>
      <c r="AX43" s="224">
        <f>-'New Type 2 Res Summary'!AO43-'5A3_OJJ'!P43</f>
        <v>-14395</v>
      </c>
      <c r="AY43" s="225"/>
      <c r="AZ43" s="224">
        <f>-'New Type 2 Res Summary'!AQ43-'5A3_OJJ'!P43</f>
        <v>-484113</v>
      </c>
      <c r="BA43" s="224">
        <f>'2A-1_EFT (Annual)'!AM43</f>
        <v>-569203</v>
      </c>
      <c r="BB43" s="225">
        <f>'2A-1_EFT (Annual)'!AO43+'2A-1_EFT (Annual)'!AP43</f>
        <v>-546790</v>
      </c>
      <c r="BC43" s="225">
        <f t="shared" si="10"/>
        <v>-22413</v>
      </c>
      <c r="BD43" s="224">
        <f>'2A-2_EFT (Monthly)'!AN43</f>
        <v>-22413</v>
      </c>
      <c r="BE43" s="225">
        <f t="shared" si="7"/>
        <v>119174902</v>
      </c>
      <c r="BF43" s="225">
        <f>'2A-2_EFT (Monthly)'!AO43</f>
        <v>9677926</v>
      </c>
      <c r="BG43" s="227"/>
      <c r="BH43" s="227"/>
      <c r="BI43" s="227"/>
      <c r="BJ43" s="227">
        <f>'2A-2_EFT (Monthly)'!BY43+'2A-2_EFT (Monthly)'!AP43</f>
        <v>0</v>
      </c>
      <c r="BK43" s="227"/>
      <c r="BL43" s="227">
        <f t="shared" si="11"/>
        <v>0</v>
      </c>
    </row>
    <row r="44" spans="1:64" ht="16.5" customHeight="1" x14ac:dyDescent="0.2">
      <c r="A44" s="211">
        <v>38</v>
      </c>
      <c r="B44" s="311">
        <v>38</v>
      </c>
      <c r="C44" s="795" t="s">
        <v>42</v>
      </c>
      <c r="D44" s="1350">
        <f>'8_2.1.21 SIS'!C44</f>
        <v>3755</v>
      </c>
      <c r="E44" s="216">
        <f>'2_State Distrib and Adjs'!AL44</f>
        <v>2820</v>
      </c>
      <c r="F44" s="216">
        <f>'2_State Distrib and Adjs'!AK44</f>
        <v>10589165</v>
      </c>
      <c r="G44" s="1316"/>
      <c r="H44" s="1316"/>
      <c r="I44" s="218"/>
      <c r="J44" s="216"/>
      <c r="K44" s="218"/>
      <c r="L44" s="216"/>
      <c r="M44" s="218"/>
      <c r="N44" s="216"/>
      <c r="O44" s="218"/>
      <c r="P44" s="216"/>
      <c r="Q44" s="1080">
        <f t="shared" si="8"/>
        <v>10589165</v>
      </c>
      <c r="R44" s="219"/>
      <c r="S44" s="216">
        <f>'2_State Distrib and Adjs'!AP44</f>
        <v>-411720</v>
      </c>
      <c r="T44" s="216">
        <f>'2_State Distrib and Adjs'!AQ44</f>
        <v>-8460</v>
      </c>
      <c r="U44" s="220">
        <f>'2_State Distrib and Adjs'!AR44</f>
        <v>-420180</v>
      </c>
      <c r="V44" s="219">
        <f t="shared" si="12"/>
        <v>10168985</v>
      </c>
      <c r="W44" s="217"/>
      <c r="X44" s="217"/>
      <c r="Y44" s="219">
        <f t="shared" si="6"/>
        <v>10168985</v>
      </c>
      <c r="Z44" s="216">
        <f>'2_State Distrib and Adjs'!AM44</f>
        <v>-2786</v>
      </c>
      <c r="AA44" s="221">
        <f>'2_State Distrib and Adjs'!AT44</f>
        <v>0</v>
      </c>
      <c r="AB44" s="221">
        <f>'2_State Distrib and Adjs'!AU44</f>
        <v>40008.19</v>
      </c>
      <c r="AC44" s="1460">
        <f>'2_State Distrib and Adjs'!AV44</f>
        <v>624945</v>
      </c>
      <c r="AD44" s="1460">
        <f>'2_State Distrib and Adjs'!AW44</f>
        <v>499956</v>
      </c>
      <c r="AE44" s="219">
        <f>'2_State Distrib and Adjs'!AX44</f>
        <v>11331108</v>
      </c>
      <c r="AF44" s="216">
        <f>'2_State Distrib and Adjs'!AY44</f>
        <v>10522607</v>
      </c>
      <c r="AG44" s="216">
        <f>'2_State Distrib and Adjs'!AZ44</f>
        <v>808501</v>
      </c>
      <c r="AH44" s="219">
        <f>'2_State Distrib and Adjs'!BA44</f>
        <v>808501</v>
      </c>
      <c r="AI44" s="221">
        <f>'2_State Distrib and Adjs'!BB44</f>
        <v>0</v>
      </c>
      <c r="AJ44" s="895">
        <f>'2_State Distrib and Adjs'!BC44</f>
        <v>25000</v>
      </c>
      <c r="AK44" s="895">
        <f>'2_State Distrib and Adjs'!BD44</f>
        <v>84042</v>
      </c>
      <c r="AL44" s="222">
        <f>'2_State Distrib and Adjs'!BE44</f>
        <v>11440150</v>
      </c>
      <c r="AM44" s="222">
        <f t="shared" si="9"/>
        <v>11440150</v>
      </c>
      <c r="AN44" s="223"/>
      <c r="AO44" s="224">
        <f>-'New Type 2 Res Summary'!AG44-'5A3_OJJ'!P44</f>
        <v>0</v>
      </c>
      <c r="AP44" s="215">
        <f>-'New Type 2 Res Summary'!AH44</f>
        <v>0</v>
      </c>
      <c r="AQ44" s="223">
        <f>-'New Type 2 Res Summary'!AI44</f>
        <v>0</v>
      </c>
      <c r="AR44" s="215">
        <f>-'New Type 2 Res Summary'!AJ44</f>
        <v>0</v>
      </c>
      <c r="AS44" s="225">
        <f>-'New Type 2 Res Summary'!AK44</f>
        <v>0</v>
      </c>
      <c r="AT44" s="226">
        <f>-'New Type 2 Res Summary'!AL44</f>
        <v>0</v>
      </c>
      <c r="AU44" s="224">
        <f>-'New Type 2 Res Summary'!AM44-'5A3_OJJ'!P44</f>
        <v>-566471</v>
      </c>
      <c r="AV44" s="227"/>
      <c r="AW44" s="227">
        <f>-'New Type 2 Res Summary'!AN44</f>
        <v>691</v>
      </c>
      <c r="AX44" s="224">
        <f>-'New Type 2 Res Summary'!AO44-'5A3_OJJ'!P44</f>
        <v>0</v>
      </c>
      <c r="AY44" s="225"/>
      <c r="AZ44" s="224">
        <f>-'New Type 2 Res Summary'!AQ44-'5A3_OJJ'!P44</f>
        <v>-275568</v>
      </c>
      <c r="BA44" s="224">
        <f>'2A-1_EFT (Annual)'!AM44</f>
        <v>-566471</v>
      </c>
      <c r="BB44" s="225">
        <f>'2A-1_EFT (Annual)'!AO44+'2A-1_EFT (Annual)'!AP44</f>
        <v>-510695</v>
      </c>
      <c r="BC44" s="225">
        <f t="shared" si="10"/>
        <v>-55776</v>
      </c>
      <c r="BD44" s="224">
        <f>'2A-2_EFT (Monthly)'!AN44</f>
        <v>-55776</v>
      </c>
      <c r="BE44" s="225">
        <f t="shared" si="7"/>
        <v>10873679</v>
      </c>
      <c r="BF44" s="225">
        <f>'2A-2_EFT (Monthly)'!AO44</f>
        <v>752725</v>
      </c>
      <c r="BG44" s="227"/>
      <c r="BH44" s="227"/>
      <c r="BI44" s="227"/>
      <c r="BJ44" s="227">
        <f>'2A-2_EFT (Monthly)'!BY44+'2A-2_EFT (Monthly)'!AP44</f>
        <v>0</v>
      </c>
      <c r="BK44" s="227"/>
      <c r="BL44" s="227">
        <f t="shared" si="11"/>
        <v>0</v>
      </c>
    </row>
    <row r="45" spans="1:64" ht="16.5" customHeight="1" x14ac:dyDescent="0.2">
      <c r="A45" s="211">
        <v>39</v>
      </c>
      <c r="B45" s="311">
        <v>39</v>
      </c>
      <c r="C45" s="795" t="s">
        <v>43</v>
      </c>
      <c r="D45" s="1350">
        <f>'8_2.1.21 SIS'!C45</f>
        <v>2521</v>
      </c>
      <c r="E45" s="216">
        <f>'2_State Distrib and Adjs'!AL45</f>
        <v>3901</v>
      </c>
      <c r="F45" s="216">
        <f>'2_State Distrib and Adjs'!AK45</f>
        <v>9835070</v>
      </c>
      <c r="G45" s="1316"/>
      <c r="H45" s="1316"/>
      <c r="I45" s="218"/>
      <c r="J45" s="216"/>
      <c r="K45" s="218"/>
      <c r="L45" s="216"/>
      <c r="M45" s="218"/>
      <c r="N45" s="216"/>
      <c r="O45" s="218"/>
      <c r="P45" s="216"/>
      <c r="Q45" s="1080">
        <f t="shared" si="8"/>
        <v>9835070</v>
      </c>
      <c r="R45" s="219"/>
      <c r="S45" s="216">
        <f>'2_State Distrib and Adjs'!AP45</f>
        <v>-159941</v>
      </c>
      <c r="T45" s="216">
        <f>'2_State Distrib and Adjs'!AQ45</f>
        <v>11703</v>
      </c>
      <c r="U45" s="220">
        <f>'2_State Distrib and Adjs'!AR45</f>
        <v>-148238</v>
      </c>
      <c r="V45" s="219">
        <f t="shared" si="12"/>
        <v>9686832</v>
      </c>
      <c r="W45" s="217"/>
      <c r="X45" s="217"/>
      <c r="Y45" s="219">
        <f t="shared" si="6"/>
        <v>9686832</v>
      </c>
      <c r="Z45" s="216">
        <f>'2_State Distrib and Adjs'!AM45</f>
        <v>-11469</v>
      </c>
      <c r="AA45" s="221">
        <f>'2_State Distrib and Adjs'!AT45</f>
        <v>84000</v>
      </c>
      <c r="AB45" s="221">
        <f>'2_State Distrib and Adjs'!AU45</f>
        <v>24591</v>
      </c>
      <c r="AC45" s="1460">
        <f>'2_State Distrib and Adjs'!AV45</f>
        <v>216699</v>
      </c>
      <c r="AD45" s="1460">
        <f>'2_State Distrib and Adjs'!AW45</f>
        <v>173360</v>
      </c>
      <c r="AE45" s="219">
        <f>'2_State Distrib and Adjs'!AX45</f>
        <v>10174013</v>
      </c>
      <c r="AF45" s="216">
        <f>'2_State Distrib and Adjs'!AY45</f>
        <v>9405791</v>
      </c>
      <c r="AG45" s="216">
        <f>'2_State Distrib and Adjs'!AZ45</f>
        <v>768222</v>
      </c>
      <c r="AH45" s="219">
        <f>'2_State Distrib and Adjs'!BA45</f>
        <v>768222</v>
      </c>
      <c r="AI45" s="221">
        <f>'2_State Distrib and Adjs'!BB45</f>
        <v>0</v>
      </c>
      <c r="AJ45" s="895">
        <f>'2_State Distrib and Adjs'!BC45</f>
        <v>94472</v>
      </c>
      <c r="AK45" s="895">
        <f>'2_State Distrib and Adjs'!BD45</f>
        <v>0</v>
      </c>
      <c r="AL45" s="222">
        <f>'2_State Distrib and Adjs'!BE45</f>
        <v>10268485</v>
      </c>
      <c r="AM45" s="222">
        <f t="shared" si="9"/>
        <v>10268485</v>
      </c>
      <c r="AN45" s="223"/>
      <c r="AO45" s="224">
        <f>-'New Type 2 Res Summary'!AG45-'5A3_OJJ'!P45</f>
        <v>-8430</v>
      </c>
      <c r="AP45" s="215">
        <f>-'New Type 2 Res Summary'!AH45</f>
        <v>0</v>
      </c>
      <c r="AQ45" s="223">
        <f>-'New Type 2 Res Summary'!AI45</f>
        <v>0</v>
      </c>
      <c r="AR45" s="215">
        <f>-'New Type 2 Res Summary'!AJ45</f>
        <v>0</v>
      </c>
      <c r="AS45" s="225">
        <f>-'New Type 2 Res Summary'!AK45</f>
        <v>0</v>
      </c>
      <c r="AT45" s="226">
        <f>-'New Type 2 Res Summary'!AL45</f>
        <v>0</v>
      </c>
      <c r="AU45" s="224">
        <f>-'New Type 2 Res Summary'!AM45-'5A3_OJJ'!P45</f>
        <v>-392415</v>
      </c>
      <c r="AV45" s="227"/>
      <c r="AW45" s="227">
        <f>-'New Type 2 Res Summary'!AN45</f>
        <v>672</v>
      </c>
      <c r="AX45" s="224">
        <f>-'New Type 2 Res Summary'!AO45-'5A3_OJJ'!P45</f>
        <v>-8430</v>
      </c>
      <c r="AY45" s="225"/>
      <c r="AZ45" s="224">
        <f>-'New Type 2 Res Summary'!AQ45-'5A3_OJJ'!P45</f>
        <v>-276547</v>
      </c>
      <c r="BA45" s="224">
        <f>'2A-1_EFT (Annual)'!AM45</f>
        <v>-392415</v>
      </c>
      <c r="BB45" s="225">
        <f>'2A-1_EFT (Annual)'!AO45+'2A-1_EFT (Annual)'!AP45</f>
        <v>-351026</v>
      </c>
      <c r="BC45" s="225">
        <f t="shared" si="10"/>
        <v>-41389</v>
      </c>
      <c r="BD45" s="224">
        <f>'2A-2_EFT (Monthly)'!AN45</f>
        <v>-41389</v>
      </c>
      <c r="BE45" s="225">
        <f t="shared" si="7"/>
        <v>9876070</v>
      </c>
      <c r="BF45" s="225">
        <f>'2A-2_EFT (Monthly)'!AO45</f>
        <v>726833</v>
      </c>
      <c r="BG45" s="227"/>
      <c r="BH45" s="227"/>
      <c r="BI45" s="227"/>
      <c r="BJ45" s="227">
        <f>'2A-2_EFT (Monthly)'!BY45+'2A-2_EFT (Monthly)'!AP45</f>
        <v>0</v>
      </c>
      <c r="BK45" s="227"/>
      <c r="BL45" s="227">
        <f t="shared" si="11"/>
        <v>0</v>
      </c>
    </row>
    <row r="46" spans="1:64" ht="16.5" customHeight="1" x14ac:dyDescent="0.2">
      <c r="A46" s="796">
        <v>40</v>
      </c>
      <c r="B46" s="797">
        <v>40</v>
      </c>
      <c r="C46" s="798" t="s">
        <v>44</v>
      </c>
      <c r="D46" s="1351">
        <f>'8_2.1.21 SIS'!C46</f>
        <v>21230</v>
      </c>
      <c r="E46" s="230">
        <f>'2_State Distrib and Adjs'!AL46</f>
        <v>6117</v>
      </c>
      <c r="F46" s="230">
        <f>'2_State Distrib and Adjs'!AK46</f>
        <v>129857344</v>
      </c>
      <c r="G46" s="1317"/>
      <c r="H46" s="1317"/>
      <c r="I46" s="232"/>
      <c r="J46" s="230"/>
      <c r="K46" s="232"/>
      <c r="L46" s="230"/>
      <c r="M46" s="232"/>
      <c r="N46" s="230"/>
      <c r="O46" s="232"/>
      <c r="P46" s="230"/>
      <c r="Q46" s="1177">
        <f t="shared" si="8"/>
        <v>129857344</v>
      </c>
      <c r="R46" s="233"/>
      <c r="S46" s="230">
        <f>'2_State Distrib and Adjs'!AP46</f>
        <v>-3131904</v>
      </c>
      <c r="T46" s="230">
        <f>'2_State Distrib and Adjs'!AQ46</f>
        <v>-131516</v>
      </c>
      <c r="U46" s="234">
        <f>'2_State Distrib and Adjs'!AR46</f>
        <v>-3263420</v>
      </c>
      <c r="V46" s="233">
        <f t="shared" si="12"/>
        <v>126593924</v>
      </c>
      <c r="W46" s="231"/>
      <c r="X46" s="231"/>
      <c r="Y46" s="233">
        <f t="shared" si="6"/>
        <v>126593924</v>
      </c>
      <c r="Z46" s="230">
        <f>'2_State Distrib and Adjs'!AM46</f>
        <v>-110269</v>
      </c>
      <c r="AA46" s="235">
        <f>'2_State Distrib and Adjs'!AT46</f>
        <v>0</v>
      </c>
      <c r="AB46" s="892">
        <f>'2_State Distrib and Adjs'!AU46</f>
        <v>428248</v>
      </c>
      <c r="AC46" s="1461">
        <f>'2_State Distrib and Adjs'!AV46</f>
        <v>3185493</v>
      </c>
      <c r="AD46" s="1461">
        <f>'2_State Distrib and Adjs'!AW46</f>
        <v>2548395</v>
      </c>
      <c r="AE46" s="233">
        <f>'2_State Distrib and Adjs'!AX46</f>
        <v>132645791</v>
      </c>
      <c r="AF46" s="236">
        <f>'2_State Distrib and Adjs'!AY46</f>
        <v>122287769</v>
      </c>
      <c r="AG46" s="230">
        <f>'2_State Distrib and Adjs'!AZ46</f>
        <v>10358022</v>
      </c>
      <c r="AH46" s="237">
        <f>'2_State Distrib and Adjs'!BA46</f>
        <v>10358022</v>
      </c>
      <c r="AI46" s="235">
        <f>'2_State Distrib and Adjs'!BB46</f>
        <v>0</v>
      </c>
      <c r="AJ46" s="896">
        <f>'2_State Distrib and Adjs'!BC46</f>
        <v>794577</v>
      </c>
      <c r="AK46" s="896">
        <f>'2_State Distrib and Adjs'!BD46</f>
        <v>338916</v>
      </c>
      <c r="AL46" s="237">
        <f>'2_State Distrib and Adjs'!BE46</f>
        <v>133779284</v>
      </c>
      <c r="AM46" s="237">
        <f t="shared" si="9"/>
        <v>133779284</v>
      </c>
      <c r="AN46" s="238"/>
      <c r="AO46" s="239">
        <f>-'New Type 2 Res Summary'!AG46-'5A3_OJJ'!P46</f>
        <v>-8141</v>
      </c>
      <c r="AP46" s="229">
        <f>-'New Type 2 Res Summary'!AH46</f>
        <v>0</v>
      </c>
      <c r="AQ46" s="238">
        <f>-'New Type 2 Res Summary'!AI46</f>
        <v>0</v>
      </c>
      <c r="AR46" s="229">
        <f>-'New Type 2 Res Summary'!AJ46</f>
        <v>0</v>
      </c>
      <c r="AS46" s="240">
        <f>-'New Type 2 Res Summary'!AK46</f>
        <v>0</v>
      </c>
      <c r="AT46" s="241">
        <f>-'New Type 2 Res Summary'!AL46</f>
        <v>0</v>
      </c>
      <c r="AU46" s="239">
        <f>-'New Type 2 Res Summary'!AM46-'5A3_OJJ'!P46</f>
        <v>-444641</v>
      </c>
      <c r="AV46" s="889"/>
      <c r="AW46" s="242">
        <f>-'New Type 2 Res Summary'!AN46</f>
        <v>1092</v>
      </c>
      <c r="AX46" s="239">
        <f>-'New Type 2 Res Summary'!AO46-'5A3_OJJ'!P46</f>
        <v>-8141</v>
      </c>
      <c r="AY46" s="240"/>
      <c r="AZ46" s="904">
        <f>-'New Type 2 Res Summary'!AQ46-'5A3_OJJ'!P46</f>
        <v>-443549</v>
      </c>
      <c r="BA46" s="239">
        <f>'2A-1_EFT (Annual)'!AM46</f>
        <v>-444641</v>
      </c>
      <c r="BB46" s="240">
        <f>'2A-1_EFT (Annual)'!AO46+'2A-1_EFT (Annual)'!AP46</f>
        <v>-421540</v>
      </c>
      <c r="BC46" s="240">
        <f t="shared" si="10"/>
        <v>-23101</v>
      </c>
      <c r="BD46" s="239">
        <f>'2A-2_EFT (Monthly)'!AN46</f>
        <v>-23101</v>
      </c>
      <c r="BE46" s="240">
        <f t="shared" si="7"/>
        <v>133334643</v>
      </c>
      <c r="BF46" s="240">
        <f>'2A-2_EFT (Monthly)'!AO46</f>
        <v>10334921</v>
      </c>
      <c r="BG46" s="242"/>
      <c r="BH46" s="242"/>
      <c r="BI46" s="242"/>
      <c r="BJ46" s="242">
        <f>'2A-2_EFT (Monthly)'!BY46+'2A-2_EFT (Monthly)'!AP46</f>
        <v>0</v>
      </c>
      <c r="BK46" s="242"/>
      <c r="BL46" s="242">
        <f t="shared" si="11"/>
        <v>0</v>
      </c>
    </row>
    <row r="47" spans="1:64" ht="16.5" customHeight="1" x14ac:dyDescent="0.2">
      <c r="A47" s="792">
        <v>41</v>
      </c>
      <c r="B47" s="793">
        <v>41</v>
      </c>
      <c r="C47" s="794" t="s">
        <v>45</v>
      </c>
      <c r="D47" s="1349">
        <f>'8_2.1.21 SIS'!C47</f>
        <v>1242</v>
      </c>
      <c r="E47" s="199">
        <f>'2_State Distrib and Adjs'!AL47</f>
        <v>3491</v>
      </c>
      <c r="F47" s="199">
        <f>'2_State Distrib and Adjs'!AK47</f>
        <v>4335988</v>
      </c>
      <c r="G47" s="1314"/>
      <c r="H47" s="1314"/>
      <c r="I47" s="201"/>
      <c r="J47" s="199"/>
      <c r="K47" s="201"/>
      <c r="L47" s="199"/>
      <c r="M47" s="201"/>
      <c r="N47" s="199"/>
      <c r="O47" s="201"/>
      <c r="P47" s="199"/>
      <c r="Q47" s="1175">
        <f t="shared" si="8"/>
        <v>4335988</v>
      </c>
      <c r="R47" s="202"/>
      <c r="S47" s="199">
        <f>'2_State Distrib and Adjs'!AP47</f>
        <v>-209460</v>
      </c>
      <c r="T47" s="199">
        <f>'2_State Distrib and Adjs'!AQ47</f>
        <v>-38401</v>
      </c>
      <c r="U47" s="203">
        <f>'2_State Distrib and Adjs'!AR47</f>
        <v>-247861</v>
      </c>
      <c r="V47" s="202">
        <f t="shared" si="12"/>
        <v>4088127</v>
      </c>
      <c r="W47" s="200"/>
      <c r="X47" s="200"/>
      <c r="Y47" s="202">
        <f t="shared" si="6"/>
        <v>4088127</v>
      </c>
      <c r="Z47" s="199">
        <f>'2_State Distrib and Adjs'!AM47</f>
        <v>1387</v>
      </c>
      <c r="AA47" s="213">
        <f>'2_State Distrib and Adjs'!AT47</f>
        <v>0</v>
      </c>
      <c r="AB47" s="891">
        <f>'2_State Distrib and Adjs'!AU47</f>
        <v>26559.279999999999</v>
      </c>
      <c r="AC47" s="1459">
        <f>'2_State Distrib and Adjs'!AV47</f>
        <v>227929</v>
      </c>
      <c r="AD47" s="1459">
        <f>'2_State Distrib and Adjs'!AW47</f>
        <v>182343</v>
      </c>
      <c r="AE47" s="202">
        <f>'2_State Distrib and Adjs'!AX47</f>
        <v>4526345</v>
      </c>
      <c r="AF47" s="199">
        <f>'2_State Distrib and Adjs'!AY47</f>
        <v>4199520</v>
      </c>
      <c r="AG47" s="199">
        <f>'2_State Distrib and Adjs'!AZ47</f>
        <v>326825</v>
      </c>
      <c r="AH47" s="202">
        <f>'2_State Distrib and Adjs'!BA47</f>
        <v>326825</v>
      </c>
      <c r="AI47" s="213">
        <f>'2_State Distrib and Adjs'!BB47</f>
        <v>0</v>
      </c>
      <c r="AJ47" s="894">
        <f>'2_State Distrib and Adjs'!BC47</f>
        <v>64347</v>
      </c>
      <c r="AK47" s="894">
        <f>'2_State Distrib and Adjs'!BD47</f>
        <v>0</v>
      </c>
      <c r="AL47" s="204">
        <f>'2_State Distrib and Adjs'!BE47</f>
        <v>4590692</v>
      </c>
      <c r="AM47" s="204">
        <f t="shared" si="9"/>
        <v>4590692</v>
      </c>
      <c r="AN47" s="205"/>
      <c r="AO47" s="206">
        <f>-'New Type 2 Res Summary'!AG47-'5A3_OJJ'!P47</f>
        <v>0</v>
      </c>
      <c r="AP47" s="198">
        <f>-'New Type 2 Res Summary'!AH47</f>
        <v>0</v>
      </c>
      <c r="AQ47" s="205">
        <f>-'New Type 2 Res Summary'!AI47</f>
        <v>0</v>
      </c>
      <c r="AR47" s="198">
        <f>-'New Type 2 Res Summary'!AJ47</f>
        <v>0</v>
      </c>
      <c r="AS47" s="207">
        <f>-'New Type 2 Res Summary'!AK47</f>
        <v>0</v>
      </c>
      <c r="AT47" s="208">
        <f>-'New Type 2 Res Summary'!AL47</f>
        <v>0</v>
      </c>
      <c r="AU47" s="206">
        <f>-'New Type 2 Res Summary'!AM47-'5A3_OJJ'!P47</f>
        <v>-92761</v>
      </c>
      <c r="AV47" s="888"/>
      <c r="AW47" s="209">
        <f>-'New Type 2 Res Summary'!AN47</f>
        <v>232</v>
      </c>
      <c r="AX47" s="206">
        <f>-'New Type 2 Res Summary'!AO47-'5A3_OJJ'!P47</f>
        <v>0</v>
      </c>
      <c r="AY47" s="207"/>
      <c r="AZ47" s="903">
        <f>-'New Type 2 Res Summary'!AQ47-'5A3_OJJ'!P47</f>
        <v>-92529</v>
      </c>
      <c r="BA47" s="206">
        <f>'2A-1_EFT (Annual)'!AM47</f>
        <v>-92761</v>
      </c>
      <c r="BB47" s="207">
        <f>'2A-1_EFT (Annual)'!AO47+'2A-1_EFT (Annual)'!AP47</f>
        <v>-80000</v>
      </c>
      <c r="BC47" s="207">
        <f t="shared" si="10"/>
        <v>-12761</v>
      </c>
      <c r="BD47" s="206">
        <f>'2A-2_EFT (Monthly)'!AN47</f>
        <v>-12761</v>
      </c>
      <c r="BE47" s="207">
        <f t="shared" si="7"/>
        <v>4497931</v>
      </c>
      <c r="BF47" s="207">
        <f>'2A-2_EFT (Monthly)'!AO47</f>
        <v>314064</v>
      </c>
      <c r="BG47" s="209"/>
      <c r="BH47" s="209"/>
      <c r="BI47" s="209"/>
      <c r="BJ47" s="209">
        <f>'2A-2_EFT (Monthly)'!BY47+'2A-2_EFT (Monthly)'!AP47</f>
        <v>0</v>
      </c>
      <c r="BK47" s="209"/>
      <c r="BL47" s="209">
        <f t="shared" si="11"/>
        <v>0</v>
      </c>
    </row>
    <row r="48" spans="1:64" ht="16.5" customHeight="1" x14ac:dyDescent="0.2">
      <c r="A48" s="211">
        <v>42</v>
      </c>
      <c r="B48" s="311">
        <v>42</v>
      </c>
      <c r="C48" s="795" t="s">
        <v>46</v>
      </c>
      <c r="D48" s="1350">
        <f>'8_2.1.21 SIS'!C48</f>
        <v>2672</v>
      </c>
      <c r="E48" s="216">
        <f>'2_State Distrib and Adjs'!AL48</f>
        <v>5911</v>
      </c>
      <c r="F48" s="216">
        <f>'2_State Distrib and Adjs'!AK48</f>
        <v>15794202</v>
      </c>
      <c r="G48" s="1316"/>
      <c r="H48" s="1316"/>
      <c r="I48" s="218"/>
      <c r="J48" s="216"/>
      <c r="K48" s="218"/>
      <c r="L48" s="216"/>
      <c r="M48" s="218"/>
      <c r="N48" s="216"/>
      <c r="O48" s="218"/>
      <c r="P48" s="216"/>
      <c r="Q48" s="1080">
        <f t="shared" si="8"/>
        <v>15794202</v>
      </c>
      <c r="R48" s="219"/>
      <c r="S48" s="216">
        <f>'2_State Distrib and Adjs'!AP48</f>
        <v>-118220</v>
      </c>
      <c r="T48" s="216">
        <f>'2_State Distrib and Adjs'!AQ48</f>
        <v>-59110</v>
      </c>
      <c r="U48" s="220">
        <f>'2_State Distrib and Adjs'!AR48</f>
        <v>-177330</v>
      </c>
      <c r="V48" s="219">
        <f t="shared" si="12"/>
        <v>15616872</v>
      </c>
      <c r="W48" s="217"/>
      <c r="X48" s="217"/>
      <c r="Y48" s="219">
        <f t="shared" si="6"/>
        <v>15616872</v>
      </c>
      <c r="Z48" s="216">
        <f>'2_State Distrib and Adjs'!AM48</f>
        <v>-1926</v>
      </c>
      <c r="AA48" s="221">
        <f>'2_State Distrib and Adjs'!AT48</f>
        <v>0</v>
      </c>
      <c r="AB48" s="221">
        <f>'2_State Distrib and Adjs'!AU48</f>
        <v>127729</v>
      </c>
      <c r="AC48" s="1460">
        <f>'2_State Distrib and Adjs'!AV48</f>
        <v>348021</v>
      </c>
      <c r="AD48" s="1460">
        <f>'2_State Distrib and Adjs'!AW48</f>
        <v>278416</v>
      </c>
      <c r="AE48" s="219">
        <f>'2_State Distrib and Adjs'!AX48</f>
        <v>16369112</v>
      </c>
      <c r="AF48" s="216">
        <f>'2_State Distrib and Adjs'!AY48</f>
        <v>14993658</v>
      </c>
      <c r="AG48" s="216">
        <f>'2_State Distrib and Adjs'!AZ48</f>
        <v>1375454</v>
      </c>
      <c r="AH48" s="219">
        <f>'2_State Distrib and Adjs'!BA48</f>
        <v>1375454</v>
      </c>
      <c r="AI48" s="221">
        <f>'2_State Distrib and Adjs'!BB48</f>
        <v>0</v>
      </c>
      <c r="AJ48" s="895">
        <f>'2_State Distrib and Adjs'!BC48</f>
        <v>84109</v>
      </c>
      <c r="AK48" s="895">
        <f>'2_State Distrib and Adjs'!BD48</f>
        <v>0</v>
      </c>
      <c r="AL48" s="222">
        <f>'2_State Distrib and Adjs'!BE48</f>
        <v>16453221</v>
      </c>
      <c r="AM48" s="222">
        <f t="shared" si="9"/>
        <v>16453221</v>
      </c>
      <c r="AN48" s="223"/>
      <c r="AO48" s="224">
        <f>-'New Type 2 Res Summary'!AG48-'5A3_OJJ'!P48</f>
        <v>-6975</v>
      </c>
      <c r="AP48" s="215">
        <f>-'New Type 2 Res Summary'!AH48</f>
        <v>0</v>
      </c>
      <c r="AQ48" s="223">
        <f>-'New Type 2 Res Summary'!AI48</f>
        <v>0</v>
      </c>
      <c r="AR48" s="215">
        <f>-'New Type 2 Res Summary'!AJ48</f>
        <v>0</v>
      </c>
      <c r="AS48" s="225">
        <f>-'New Type 2 Res Summary'!AK48</f>
        <v>0</v>
      </c>
      <c r="AT48" s="226">
        <f>-'New Type 2 Res Summary'!AL48</f>
        <v>0</v>
      </c>
      <c r="AU48" s="224">
        <f>-'New Type 2 Res Summary'!AM48-'5A3_OJJ'!P48</f>
        <v>-86948</v>
      </c>
      <c r="AV48" s="227"/>
      <c r="AW48" s="227">
        <f>-'New Type 2 Res Summary'!AN48</f>
        <v>200</v>
      </c>
      <c r="AX48" s="224">
        <f>-'New Type 2 Res Summary'!AO48-'5A3_OJJ'!P48</f>
        <v>-6975</v>
      </c>
      <c r="AY48" s="225"/>
      <c r="AZ48" s="224">
        <f>-'New Type 2 Res Summary'!AQ48-'5A3_OJJ'!P48</f>
        <v>-86748</v>
      </c>
      <c r="BA48" s="224">
        <f>'2A-1_EFT (Annual)'!AM48</f>
        <v>-86948</v>
      </c>
      <c r="BB48" s="225">
        <f>'2A-1_EFT (Annual)'!AO48+'2A-1_EFT (Annual)'!AP48</f>
        <v>-83920</v>
      </c>
      <c r="BC48" s="225">
        <f t="shared" si="10"/>
        <v>-3028</v>
      </c>
      <c r="BD48" s="224">
        <f>'2A-2_EFT (Monthly)'!AN48</f>
        <v>-3028</v>
      </c>
      <c r="BE48" s="225">
        <f t="shared" si="7"/>
        <v>16366273</v>
      </c>
      <c r="BF48" s="225">
        <f>'2A-2_EFT (Monthly)'!AO48</f>
        <v>1372426</v>
      </c>
      <c r="BG48" s="227"/>
      <c r="BH48" s="227"/>
      <c r="BI48" s="227"/>
      <c r="BJ48" s="227">
        <f>'2A-2_EFT (Monthly)'!BY48+'2A-2_EFT (Monthly)'!AP48</f>
        <v>0</v>
      </c>
      <c r="BK48" s="227"/>
      <c r="BL48" s="227">
        <f t="shared" si="11"/>
        <v>0</v>
      </c>
    </row>
    <row r="49" spans="1:64" ht="16.5" customHeight="1" x14ac:dyDescent="0.2">
      <c r="A49" s="211">
        <v>43</v>
      </c>
      <c r="B49" s="311">
        <v>43</v>
      </c>
      <c r="C49" s="795" t="s">
        <v>47</v>
      </c>
      <c r="D49" s="1350">
        <f>'8_2.1.21 SIS'!C49</f>
        <v>3924</v>
      </c>
      <c r="E49" s="216">
        <f>'2_State Distrib and Adjs'!AL49</f>
        <v>6230</v>
      </c>
      <c r="F49" s="216">
        <f>'2_State Distrib and Adjs'!AK49</f>
        <v>24446897</v>
      </c>
      <c r="G49" s="1316"/>
      <c r="H49" s="1316"/>
      <c r="I49" s="218"/>
      <c r="J49" s="216"/>
      <c r="K49" s="218"/>
      <c r="L49" s="216"/>
      <c r="M49" s="218"/>
      <c r="N49" s="216"/>
      <c r="O49" s="218"/>
      <c r="P49" s="216"/>
      <c r="Q49" s="1080">
        <f t="shared" si="8"/>
        <v>24446897</v>
      </c>
      <c r="R49" s="219"/>
      <c r="S49" s="216">
        <f>'2_State Distrib and Adjs'!AP49</f>
        <v>-685300</v>
      </c>
      <c r="T49" s="216">
        <f>'2_State Distrib and Adjs'!AQ49</f>
        <v>-127715</v>
      </c>
      <c r="U49" s="220">
        <f>'2_State Distrib and Adjs'!AR49</f>
        <v>-813015</v>
      </c>
      <c r="V49" s="219">
        <f t="shared" si="12"/>
        <v>23633882</v>
      </c>
      <c r="W49" s="217"/>
      <c r="X49" s="217"/>
      <c r="Y49" s="219">
        <f t="shared" si="6"/>
        <v>23633882</v>
      </c>
      <c r="Z49" s="216">
        <f>'2_State Distrib and Adjs'!AM49</f>
        <v>-27127</v>
      </c>
      <c r="AA49" s="221">
        <f>'2_State Distrib and Adjs'!AT49</f>
        <v>0</v>
      </c>
      <c r="AB49" s="221">
        <f>'2_State Distrib and Adjs'!AU49</f>
        <v>108206</v>
      </c>
      <c r="AC49" s="1460">
        <f>'2_State Distrib and Adjs'!AV49</f>
        <v>626491</v>
      </c>
      <c r="AD49" s="1460">
        <f>'2_State Distrib and Adjs'!AW49</f>
        <v>501193</v>
      </c>
      <c r="AE49" s="219">
        <f>'2_State Distrib and Adjs'!AX49</f>
        <v>24842645</v>
      </c>
      <c r="AF49" s="216">
        <f>'2_State Distrib and Adjs'!AY49</f>
        <v>22899997</v>
      </c>
      <c r="AG49" s="216">
        <f>'2_State Distrib and Adjs'!AZ49</f>
        <v>1942648</v>
      </c>
      <c r="AH49" s="219">
        <f>'2_State Distrib and Adjs'!BA49</f>
        <v>1942648</v>
      </c>
      <c r="AI49" s="221">
        <f>'2_State Distrib and Adjs'!BB49</f>
        <v>0</v>
      </c>
      <c r="AJ49" s="895">
        <f>'2_State Distrib and Adjs'!BC49</f>
        <v>191354</v>
      </c>
      <c r="AK49" s="895">
        <f>'2_State Distrib and Adjs'!BD49</f>
        <v>66816</v>
      </c>
      <c r="AL49" s="222">
        <f>'2_State Distrib and Adjs'!BE49</f>
        <v>25100815</v>
      </c>
      <c r="AM49" s="222">
        <f t="shared" si="9"/>
        <v>25100815</v>
      </c>
      <c r="AN49" s="223"/>
      <c r="AO49" s="224">
        <f>-'New Type 2 Res Summary'!AG49-'5A3_OJJ'!P49</f>
        <v>0</v>
      </c>
      <c r="AP49" s="215">
        <f>-'New Type 2 Res Summary'!AH49</f>
        <v>0</v>
      </c>
      <c r="AQ49" s="223">
        <f>-'New Type 2 Res Summary'!AI49</f>
        <v>0</v>
      </c>
      <c r="AR49" s="215">
        <f>-'New Type 2 Res Summary'!AJ49</f>
        <v>0</v>
      </c>
      <c r="AS49" s="225">
        <f>-'New Type 2 Res Summary'!AK49</f>
        <v>0</v>
      </c>
      <c r="AT49" s="226">
        <f>-'New Type 2 Res Summary'!AL49</f>
        <v>0</v>
      </c>
      <c r="AU49" s="224">
        <f>-'New Type 2 Res Summary'!AM49-'5A3_OJJ'!P49</f>
        <v>-78733</v>
      </c>
      <c r="AV49" s="227"/>
      <c r="AW49" s="227">
        <f>-'New Type 2 Res Summary'!AN49</f>
        <v>197</v>
      </c>
      <c r="AX49" s="224">
        <f>-'New Type 2 Res Summary'!AO49-'5A3_OJJ'!P49</f>
        <v>0</v>
      </c>
      <c r="AY49" s="225"/>
      <c r="AZ49" s="224">
        <f>-'New Type 2 Res Summary'!AQ49-'5A3_OJJ'!P49</f>
        <v>-78536</v>
      </c>
      <c r="BA49" s="224">
        <f>'2A-1_EFT (Annual)'!AM49</f>
        <v>-78733</v>
      </c>
      <c r="BB49" s="225">
        <f>'2A-1_EFT (Annual)'!AO49+'2A-1_EFT (Annual)'!AP49</f>
        <v>-68736</v>
      </c>
      <c r="BC49" s="225">
        <f t="shared" si="10"/>
        <v>-9997</v>
      </c>
      <c r="BD49" s="224">
        <f>'2A-2_EFT (Monthly)'!AN49</f>
        <v>-9997</v>
      </c>
      <c r="BE49" s="225">
        <f t="shared" si="7"/>
        <v>25022082</v>
      </c>
      <c r="BF49" s="225">
        <f>'2A-2_EFT (Monthly)'!AO49</f>
        <v>1932651</v>
      </c>
      <c r="BG49" s="227"/>
      <c r="BH49" s="227"/>
      <c r="BI49" s="227"/>
      <c r="BJ49" s="227">
        <f>'2A-2_EFT (Monthly)'!BY49+'2A-2_EFT (Monthly)'!AP49</f>
        <v>0</v>
      </c>
      <c r="BK49" s="227"/>
      <c r="BL49" s="227">
        <f t="shared" si="11"/>
        <v>0</v>
      </c>
    </row>
    <row r="50" spans="1:64" ht="16.5" customHeight="1" x14ac:dyDescent="0.2">
      <c r="A50" s="211">
        <v>44</v>
      </c>
      <c r="B50" s="311">
        <v>44</v>
      </c>
      <c r="C50" s="795" t="s">
        <v>48</v>
      </c>
      <c r="D50" s="1350">
        <f>'8_2.1.21 SIS'!C50</f>
        <v>7543</v>
      </c>
      <c r="E50" s="216">
        <f>'2_State Distrib and Adjs'!AL50</f>
        <v>6018</v>
      </c>
      <c r="F50" s="216">
        <f>'2_State Distrib and Adjs'!AK50</f>
        <v>45395622</v>
      </c>
      <c r="G50" s="1316"/>
      <c r="H50" s="1316"/>
      <c r="I50" s="218"/>
      <c r="J50" s="216"/>
      <c r="K50" s="218"/>
      <c r="L50" s="216"/>
      <c r="M50" s="218"/>
      <c r="N50" s="216"/>
      <c r="O50" s="218"/>
      <c r="P50" s="216"/>
      <c r="Q50" s="1080">
        <f t="shared" si="8"/>
        <v>45395622</v>
      </c>
      <c r="R50" s="219"/>
      <c r="S50" s="216">
        <f>'2_State Distrib and Adjs'!AP50</f>
        <v>-824466</v>
      </c>
      <c r="T50" s="216">
        <f>'2_State Distrib and Adjs'!AQ50</f>
        <v>231693</v>
      </c>
      <c r="U50" s="220">
        <f>'2_State Distrib and Adjs'!AR50</f>
        <v>-592773</v>
      </c>
      <c r="V50" s="219">
        <f t="shared" si="12"/>
        <v>44802849</v>
      </c>
      <c r="W50" s="217"/>
      <c r="X50" s="217"/>
      <c r="Y50" s="219">
        <f t="shared" si="6"/>
        <v>44802849</v>
      </c>
      <c r="Z50" s="216">
        <f>'2_State Distrib and Adjs'!AM50</f>
        <v>-15745</v>
      </c>
      <c r="AA50" s="221">
        <f>'2_State Distrib and Adjs'!AT50</f>
        <v>0</v>
      </c>
      <c r="AB50" s="221">
        <f>'2_State Distrib and Adjs'!AU50</f>
        <v>287322</v>
      </c>
      <c r="AC50" s="1460">
        <f>'2_State Distrib and Adjs'!AV50</f>
        <v>963069</v>
      </c>
      <c r="AD50" s="1460">
        <f>'2_State Distrib and Adjs'!AW50</f>
        <v>770455</v>
      </c>
      <c r="AE50" s="219">
        <f>'2_State Distrib and Adjs'!AX50</f>
        <v>46807950</v>
      </c>
      <c r="AF50" s="216">
        <f>'2_State Distrib and Adjs'!AY50</f>
        <v>42930743</v>
      </c>
      <c r="AG50" s="216">
        <f>'2_State Distrib and Adjs'!AZ50</f>
        <v>3877207</v>
      </c>
      <c r="AH50" s="219">
        <f>'2_State Distrib and Adjs'!BA50</f>
        <v>3877207</v>
      </c>
      <c r="AI50" s="221">
        <f>'2_State Distrib and Adjs'!BB50</f>
        <v>0</v>
      </c>
      <c r="AJ50" s="895">
        <f>'2_State Distrib and Adjs'!BC50</f>
        <v>258834</v>
      </c>
      <c r="AK50" s="895">
        <f>'2_State Distrib and Adjs'!BD50</f>
        <v>415340</v>
      </c>
      <c r="AL50" s="222">
        <f>'2_State Distrib and Adjs'!BE50</f>
        <v>47482124</v>
      </c>
      <c r="AM50" s="222">
        <f t="shared" si="9"/>
        <v>47482124</v>
      </c>
      <c r="AN50" s="223"/>
      <c r="AO50" s="224">
        <f>-'New Type 2 Res Summary'!AG50-'5A3_OJJ'!P50</f>
        <v>-8004</v>
      </c>
      <c r="AP50" s="215">
        <f>-'New Type 2 Res Summary'!AH50</f>
        <v>0</v>
      </c>
      <c r="AQ50" s="223">
        <f>-'New Type 2 Res Summary'!AI50</f>
        <v>0</v>
      </c>
      <c r="AR50" s="215">
        <f>-'New Type 2 Res Summary'!AJ50</f>
        <v>0</v>
      </c>
      <c r="AS50" s="225">
        <f>-'New Type 2 Res Summary'!AK50</f>
        <v>0</v>
      </c>
      <c r="AT50" s="226">
        <f>-'New Type 2 Res Summary'!AL50</f>
        <v>0</v>
      </c>
      <c r="AU50" s="224">
        <f>-'New Type 2 Res Summary'!AM50-'5A3_OJJ'!P50</f>
        <v>-219523</v>
      </c>
      <c r="AV50" s="227"/>
      <c r="AW50" s="227">
        <f>-'New Type 2 Res Summary'!AN50</f>
        <v>285</v>
      </c>
      <c r="AX50" s="224">
        <f>-'New Type 2 Res Summary'!AO50-'5A3_OJJ'!P50</f>
        <v>-8004</v>
      </c>
      <c r="AY50" s="225"/>
      <c r="AZ50" s="224">
        <f>-'New Type 2 Res Summary'!AQ50-'5A3_OJJ'!P50</f>
        <v>-119874</v>
      </c>
      <c r="BA50" s="224">
        <f>'2A-1_EFT (Annual)'!AM50</f>
        <v>-217817</v>
      </c>
      <c r="BB50" s="225">
        <f>'2A-1_EFT (Annual)'!AO50+'2A-1_EFT (Annual)'!AP50</f>
        <v>-197446</v>
      </c>
      <c r="BC50" s="225">
        <f t="shared" si="10"/>
        <v>-20371</v>
      </c>
      <c r="BD50" s="224">
        <f>'2A-2_EFT (Monthly)'!AN50</f>
        <v>-20371</v>
      </c>
      <c r="BE50" s="225">
        <f t="shared" si="7"/>
        <v>47264307</v>
      </c>
      <c r="BF50" s="225">
        <f>'2A-2_EFT (Monthly)'!AO50</f>
        <v>3856836</v>
      </c>
      <c r="BG50" s="227"/>
      <c r="BH50" s="227"/>
      <c r="BI50" s="227"/>
      <c r="BJ50" s="227">
        <f>'2A-2_EFT (Monthly)'!BY50+'2A-2_EFT (Monthly)'!AP50</f>
        <v>0</v>
      </c>
      <c r="BK50" s="227"/>
      <c r="BL50" s="227">
        <f t="shared" si="11"/>
        <v>0</v>
      </c>
    </row>
    <row r="51" spans="1:64" ht="16.5" customHeight="1" x14ac:dyDescent="0.2">
      <c r="A51" s="796">
        <v>45</v>
      </c>
      <c r="B51" s="797">
        <v>45</v>
      </c>
      <c r="C51" s="798" t="s">
        <v>49</v>
      </c>
      <c r="D51" s="1351">
        <f>'8_2.1.21 SIS'!C51</f>
        <v>9295</v>
      </c>
      <c r="E51" s="230">
        <f>'2_State Distrib and Adjs'!AL51</f>
        <v>2910</v>
      </c>
      <c r="F51" s="230">
        <f>'2_State Distrib and Adjs'!AK51</f>
        <v>27050400</v>
      </c>
      <c r="G51" s="1317"/>
      <c r="H51" s="1317"/>
      <c r="I51" s="232"/>
      <c r="J51" s="230"/>
      <c r="K51" s="232"/>
      <c r="L51" s="230"/>
      <c r="M51" s="232"/>
      <c r="N51" s="230"/>
      <c r="O51" s="232"/>
      <c r="P51" s="230"/>
      <c r="Q51" s="1177">
        <f t="shared" si="8"/>
        <v>27050400</v>
      </c>
      <c r="R51" s="233"/>
      <c r="S51" s="230">
        <f>'2_State Distrib and Adjs'!AP51</f>
        <v>-686760</v>
      </c>
      <c r="T51" s="230">
        <f>'2_State Distrib and Adjs'!AQ51</f>
        <v>-32010</v>
      </c>
      <c r="U51" s="234">
        <f>'2_State Distrib and Adjs'!AR51</f>
        <v>-718770</v>
      </c>
      <c r="V51" s="233">
        <f t="shared" si="12"/>
        <v>26331630</v>
      </c>
      <c r="W51" s="231"/>
      <c r="X51" s="231"/>
      <c r="Y51" s="233">
        <f t="shared" si="6"/>
        <v>26331630</v>
      </c>
      <c r="Z51" s="230">
        <f>'2_State Distrib and Adjs'!AM51</f>
        <v>-2651</v>
      </c>
      <c r="AA51" s="235">
        <f>'2_State Distrib and Adjs'!AT51</f>
        <v>0</v>
      </c>
      <c r="AB51" s="892">
        <f>'2_State Distrib and Adjs'!AU51</f>
        <v>257718</v>
      </c>
      <c r="AC51" s="1461">
        <f>'2_State Distrib and Adjs'!AV51</f>
        <v>1742566</v>
      </c>
      <c r="AD51" s="1461">
        <f>'2_State Distrib and Adjs'!AW51</f>
        <v>1394052</v>
      </c>
      <c r="AE51" s="233">
        <f>'2_State Distrib and Adjs'!AX51</f>
        <v>29723315</v>
      </c>
      <c r="AF51" s="236">
        <f>'2_State Distrib and Adjs'!AY51</f>
        <v>27350887</v>
      </c>
      <c r="AG51" s="230">
        <f>'2_State Distrib and Adjs'!AZ51</f>
        <v>2372428</v>
      </c>
      <c r="AH51" s="237">
        <f>'2_State Distrib and Adjs'!BA51</f>
        <v>2372428</v>
      </c>
      <c r="AI51" s="235">
        <f>'2_State Distrib and Adjs'!BB51</f>
        <v>0</v>
      </c>
      <c r="AJ51" s="896">
        <f>'2_State Distrib and Adjs'!BC51</f>
        <v>332339</v>
      </c>
      <c r="AK51" s="896">
        <f>'2_State Distrib and Adjs'!BD51</f>
        <v>0</v>
      </c>
      <c r="AL51" s="237">
        <f>'2_State Distrib and Adjs'!BE51</f>
        <v>30055654</v>
      </c>
      <c r="AM51" s="237">
        <f t="shared" si="9"/>
        <v>30055654</v>
      </c>
      <c r="AN51" s="238"/>
      <c r="AO51" s="239">
        <f>-'New Type 2 Res Summary'!AG51-'5A3_OJJ'!P51</f>
        <v>0</v>
      </c>
      <c r="AP51" s="229">
        <f>-'New Type 2 Res Summary'!AH51</f>
        <v>0</v>
      </c>
      <c r="AQ51" s="238">
        <f>-'New Type 2 Res Summary'!AI51</f>
        <v>0</v>
      </c>
      <c r="AR51" s="229">
        <f>-'New Type 2 Res Summary'!AJ51</f>
        <v>0</v>
      </c>
      <c r="AS51" s="240">
        <f>-'New Type 2 Res Summary'!AK51</f>
        <v>0</v>
      </c>
      <c r="AT51" s="241">
        <f>-'New Type 2 Res Summary'!AL51</f>
        <v>0</v>
      </c>
      <c r="AU51" s="239">
        <f>-'New Type 2 Res Summary'!AM51-'5A3_OJJ'!P51</f>
        <v>-771251</v>
      </c>
      <c r="AV51" s="889"/>
      <c r="AW51" s="242">
        <f>-'New Type 2 Res Summary'!AN51</f>
        <v>1480</v>
      </c>
      <c r="AX51" s="239">
        <f>-'New Type 2 Res Summary'!AO51-'5A3_OJJ'!P51</f>
        <v>0</v>
      </c>
      <c r="AY51" s="240"/>
      <c r="AZ51" s="904">
        <f>-'New Type 2 Res Summary'!AQ51-'5A3_OJJ'!P51</f>
        <v>-590410</v>
      </c>
      <c r="BA51" s="239">
        <f>'2A-1_EFT (Annual)'!AM51</f>
        <v>-771251</v>
      </c>
      <c r="BB51" s="240">
        <f>'2A-1_EFT (Annual)'!AO51+'2A-1_EFT (Annual)'!AP51</f>
        <v>-702693</v>
      </c>
      <c r="BC51" s="240">
        <f t="shared" si="10"/>
        <v>-68558</v>
      </c>
      <c r="BD51" s="239">
        <f>'2A-2_EFT (Monthly)'!AN51</f>
        <v>-68558</v>
      </c>
      <c r="BE51" s="240">
        <f t="shared" si="7"/>
        <v>29284403</v>
      </c>
      <c r="BF51" s="240">
        <f>'2A-2_EFT (Monthly)'!AO51</f>
        <v>2303870</v>
      </c>
      <c r="BG51" s="242"/>
      <c r="BH51" s="242"/>
      <c r="BI51" s="242"/>
      <c r="BJ51" s="242">
        <f>'2A-2_EFT (Monthly)'!BY51+'2A-2_EFT (Monthly)'!AP51</f>
        <v>0</v>
      </c>
      <c r="BK51" s="242"/>
      <c r="BL51" s="242">
        <f t="shared" si="11"/>
        <v>0</v>
      </c>
    </row>
    <row r="52" spans="1:64" ht="16.5" customHeight="1" x14ac:dyDescent="0.2">
      <c r="A52" s="792">
        <v>46</v>
      </c>
      <c r="B52" s="793">
        <v>46</v>
      </c>
      <c r="C52" s="794" t="s">
        <v>50</v>
      </c>
      <c r="D52" s="1349">
        <f>'8_2.1.21 SIS'!C52</f>
        <v>1153</v>
      </c>
      <c r="E52" s="199">
        <f>'2_State Distrib and Adjs'!AL52</f>
        <v>8356</v>
      </c>
      <c r="F52" s="199">
        <f>'2_State Distrib and Adjs'!AK52</f>
        <v>9634986</v>
      </c>
      <c r="G52" s="1314"/>
      <c r="H52" s="1314"/>
      <c r="I52" s="201"/>
      <c r="J52" s="199"/>
      <c r="K52" s="201"/>
      <c r="L52" s="199"/>
      <c r="M52" s="201"/>
      <c r="N52" s="199"/>
      <c r="O52" s="201"/>
      <c r="P52" s="199"/>
      <c r="Q52" s="1175">
        <f t="shared" si="8"/>
        <v>9634986</v>
      </c>
      <c r="R52" s="202"/>
      <c r="S52" s="199">
        <f>'2_State Distrib and Adjs'!AP52</f>
        <v>-768752</v>
      </c>
      <c r="T52" s="199">
        <f>'2_State Distrib and Adjs'!AQ52</f>
        <v>-79382</v>
      </c>
      <c r="U52" s="203">
        <f>'2_State Distrib and Adjs'!AR52</f>
        <v>-848134</v>
      </c>
      <c r="V52" s="202">
        <f t="shared" si="12"/>
        <v>8786852</v>
      </c>
      <c r="W52" s="200"/>
      <c r="X52" s="200"/>
      <c r="Y52" s="202">
        <f t="shared" si="6"/>
        <v>8786852</v>
      </c>
      <c r="Z52" s="199">
        <f>'2_State Distrib and Adjs'!AM52</f>
        <v>-8886</v>
      </c>
      <c r="AA52" s="213">
        <f>'2_State Distrib and Adjs'!AT52</f>
        <v>0</v>
      </c>
      <c r="AB52" s="891">
        <f>'2_State Distrib and Adjs'!AU52</f>
        <v>73711</v>
      </c>
      <c r="AC52" s="1459">
        <f>'2_State Distrib and Adjs'!AV52</f>
        <v>143339</v>
      </c>
      <c r="AD52" s="1459">
        <f>'2_State Distrib and Adjs'!AW52</f>
        <v>114672</v>
      </c>
      <c r="AE52" s="202">
        <f>'2_State Distrib and Adjs'!AX52</f>
        <v>9109688</v>
      </c>
      <c r="AF52" s="199">
        <f>'2_State Distrib and Adjs'!AY52</f>
        <v>8457408</v>
      </c>
      <c r="AG52" s="199">
        <f>'2_State Distrib and Adjs'!AZ52</f>
        <v>652280</v>
      </c>
      <c r="AH52" s="202">
        <f>'2_State Distrib and Adjs'!BA52</f>
        <v>652280</v>
      </c>
      <c r="AI52" s="213">
        <f>'2_State Distrib and Adjs'!BB52</f>
        <v>0</v>
      </c>
      <c r="AJ52" s="894">
        <f>'2_State Distrib and Adjs'!BC52</f>
        <v>29643</v>
      </c>
      <c r="AK52" s="894">
        <f>'2_State Distrib and Adjs'!BD52</f>
        <v>0</v>
      </c>
      <c r="AL52" s="204">
        <f>'2_State Distrib and Adjs'!BE52</f>
        <v>9139331</v>
      </c>
      <c r="AM52" s="204">
        <f t="shared" si="9"/>
        <v>9139331</v>
      </c>
      <c r="AN52" s="205"/>
      <c r="AO52" s="206">
        <f>-'New Type 2 Res Summary'!AG52-'5A3_OJJ'!P52</f>
        <v>0</v>
      </c>
      <c r="AP52" s="198">
        <f>-'New Type 2 Res Summary'!AH52</f>
        <v>0</v>
      </c>
      <c r="AQ52" s="205">
        <f>-'New Type 2 Res Summary'!AI52</f>
        <v>0</v>
      </c>
      <c r="AR52" s="198">
        <f>-'New Type 2 Res Summary'!AJ52</f>
        <v>0</v>
      </c>
      <c r="AS52" s="207">
        <f>-'New Type 2 Res Summary'!AK52</f>
        <v>0</v>
      </c>
      <c r="AT52" s="208">
        <f>-'New Type 2 Res Summary'!AL52</f>
        <v>0</v>
      </c>
      <c r="AU52" s="206">
        <f>-'New Type 2 Res Summary'!AM52-'5A3_OJJ'!P52</f>
        <v>-96417</v>
      </c>
      <c r="AV52" s="888"/>
      <c r="AW52" s="209">
        <f>-'New Type 2 Res Summary'!AN52</f>
        <v>222</v>
      </c>
      <c r="AX52" s="206">
        <f>-'New Type 2 Res Summary'!AO52-'5A3_OJJ'!P52</f>
        <v>0</v>
      </c>
      <c r="AY52" s="207"/>
      <c r="AZ52" s="903">
        <f>-'New Type 2 Res Summary'!AQ52-'5A3_OJJ'!P52</f>
        <v>-88863</v>
      </c>
      <c r="BA52" s="206">
        <f>'2A-1_EFT (Annual)'!AM52</f>
        <v>-96417</v>
      </c>
      <c r="BB52" s="207">
        <f>'2A-1_EFT (Annual)'!AO52+'2A-1_EFT (Annual)'!AP52</f>
        <v>-78838</v>
      </c>
      <c r="BC52" s="207">
        <f t="shared" si="10"/>
        <v>-17579</v>
      </c>
      <c r="BD52" s="206">
        <f>'2A-2_EFT (Monthly)'!AN52</f>
        <v>-17579</v>
      </c>
      <c r="BE52" s="207">
        <f t="shared" si="7"/>
        <v>9042914</v>
      </c>
      <c r="BF52" s="207">
        <f>'2A-2_EFT (Monthly)'!AO52</f>
        <v>634701</v>
      </c>
      <c r="BG52" s="209"/>
      <c r="BH52" s="209"/>
      <c r="BI52" s="209"/>
      <c r="BJ52" s="209">
        <f>'2A-2_EFT (Monthly)'!BY52+'2A-2_EFT (Monthly)'!AP52</f>
        <v>0</v>
      </c>
      <c r="BK52" s="209"/>
      <c r="BL52" s="209">
        <f t="shared" si="11"/>
        <v>0</v>
      </c>
    </row>
    <row r="53" spans="1:64" ht="16.5" customHeight="1" x14ac:dyDescent="0.2">
      <c r="A53" s="211">
        <v>47</v>
      </c>
      <c r="B53" s="311">
        <v>47</v>
      </c>
      <c r="C53" s="795" t="s">
        <v>51</v>
      </c>
      <c r="D53" s="1350">
        <f>'8_2.1.21 SIS'!C53</f>
        <v>3350</v>
      </c>
      <c r="E53" s="216">
        <f>'2_State Distrib and Adjs'!AL53</f>
        <v>2871</v>
      </c>
      <c r="F53" s="216">
        <f>'2_State Distrib and Adjs'!AK53</f>
        <v>9616771</v>
      </c>
      <c r="G53" s="1316"/>
      <c r="H53" s="1316"/>
      <c r="I53" s="218"/>
      <c r="J53" s="216"/>
      <c r="K53" s="218"/>
      <c r="L53" s="216"/>
      <c r="M53" s="218"/>
      <c r="N53" s="216"/>
      <c r="O53" s="218"/>
      <c r="P53" s="216"/>
      <c r="Q53" s="1080">
        <f t="shared" si="8"/>
        <v>9616771</v>
      </c>
      <c r="R53" s="219"/>
      <c r="S53" s="216">
        <f>'2_State Distrib and Adjs'!AP53</f>
        <v>-347391</v>
      </c>
      <c r="T53" s="216">
        <f>'2_State Distrib and Adjs'!AQ53</f>
        <v>-14355</v>
      </c>
      <c r="U53" s="220">
        <f>'2_State Distrib and Adjs'!AR53</f>
        <v>-361746</v>
      </c>
      <c r="V53" s="219">
        <f t="shared" si="12"/>
        <v>9255025</v>
      </c>
      <c r="W53" s="217"/>
      <c r="X53" s="217"/>
      <c r="Y53" s="219">
        <f t="shared" si="6"/>
        <v>9255025</v>
      </c>
      <c r="Z53" s="216">
        <f>'2_State Distrib and Adjs'!AM53</f>
        <v>-8967</v>
      </c>
      <c r="AA53" s="221">
        <f>'2_State Distrib and Adjs'!AT53</f>
        <v>0</v>
      </c>
      <c r="AB53" s="221">
        <f>'2_State Distrib and Adjs'!AU53</f>
        <v>20200</v>
      </c>
      <c r="AC53" s="1460">
        <f>'2_State Distrib and Adjs'!AV53</f>
        <v>521387</v>
      </c>
      <c r="AD53" s="1460">
        <f>'2_State Distrib and Adjs'!AW53</f>
        <v>417109</v>
      </c>
      <c r="AE53" s="219">
        <f>'2_State Distrib and Adjs'!AX53</f>
        <v>10204754</v>
      </c>
      <c r="AF53" s="216">
        <f>'2_State Distrib and Adjs'!AY53</f>
        <v>9495692</v>
      </c>
      <c r="AG53" s="216">
        <f>'2_State Distrib and Adjs'!AZ53</f>
        <v>709062</v>
      </c>
      <c r="AH53" s="219">
        <f>'2_State Distrib and Adjs'!BA53</f>
        <v>709062</v>
      </c>
      <c r="AI53" s="221">
        <f>'2_State Distrib and Adjs'!BB53</f>
        <v>0</v>
      </c>
      <c r="AJ53" s="895">
        <f>'2_State Distrib and Adjs'!BC53</f>
        <v>94713</v>
      </c>
      <c r="AK53" s="895">
        <f>'2_State Distrib and Adjs'!BD53</f>
        <v>150010</v>
      </c>
      <c r="AL53" s="222">
        <f>'2_State Distrib and Adjs'!BE53</f>
        <v>10449477</v>
      </c>
      <c r="AM53" s="222">
        <f t="shared" si="9"/>
        <v>10449477</v>
      </c>
      <c r="AN53" s="223"/>
      <c r="AO53" s="224">
        <f>-'New Type 2 Res Summary'!AG53-'5A3_OJJ'!P53</f>
        <v>0</v>
      </c>
      <c r="AP53" s="215">
        <f>-'New Type 2 Res Summary'!AH53</f>
        <v>0</v>
      </c>
      <c r="AQ53" s="223">
        <f>-'New Type 2 Res Summary'!AI53</f>
        <v>0</v>
      </c>
      <c r="AR53" s="215">
        <f>-'New Type 2 Res Summary'!AJ53</f>
        <v>0</v>
      </c>
      <c r="AS53" s="225">
        <f>-'New Type 2 Res Summary'!AK53</f>
        <v>0</v>
      </c>
      <c r="AT53" s="226">
        <f>-'New Type 2 Res Summary'!AL53</f>
        <v>0</v>
      </c>
      <c r="AU53" s="224">
        <f>-'New Type 2 Res Summary'!AM53-'5A3_OJJ'!P53</f>
        <v>-77829</v>
      </c>
      <c r="AV53" s="227"/>
      <c r="AW53" s="227">
        <f>-'New Type 2 Res Summary'!AN53</f>
        <v>195</v>
      </c>
      <c r="AX53" s="224">
        <f>-'New Type 2 Res Summary'!AO53-'5A3_OJJ'!P53</f>
        <v>0</v>
      </c>
      <c r="AY53" s="225"/>
      <c r="AZ53" s="224">
        <f>-'New Type 2 Res Summary'!AQ53-'5A3_OJJ'!P53</f>
        <v>-77634</v>
      </c>
      <c r="BA53" s="224">
        <f>'2A-1_EFT (Annual)'!AM53</f>
        <v>-77829</v>
      </c>
      <c r="BB53" s="225">
        <f>'2A-1_EFT (Annual)'!AO53+'2A-1_EFT (Annual)'!AP53</f>
        <v>-83769</v>
      </c>
      <c r="BC53" s="225">
        <f t="shared" si="10"/>
        <v>5940</v>
      </c>
      <c r="BD53" s="224">
        <f>'2A-2_EFT (Monthly)'!AN53</f>
        <v>5940</v>
      </c>
      <c r="BE53" s="225">
        <f t="shared" si="7"/>
        <v>10371648</v>
      </c>
      <c r="BF53" s="225">
        <f>'2A-2_EFT (Monthly)'!AO53</f>
        <v>715002</v>
      </c>
      <c r="BG53" s="227"/>
      <c r="BH53" s="227"/>
      <c r="BI53" s="227"/>
      <c r="BJ53" s="227">
        <f>'2A-2_EFT (Monthly)'!BY53+'2A-2_EFT (Monthly)'!AP53</f>
        <v>0</v>
      </c>
      <c r="BK53" s="227"/>
      <c r="BL53" s="227">
        <f t="shared" si="11"/>
        <v>0</v>
      </c>
    </row>
    <row r="54" spans="1:64" ht="16.5" customHeight="1" x14ac:dyDescent="0.2">
      <c r="A54" s="211">
        <v>48</v>
      </c>
      <c r="B54" s="311">
        <v>48</v>
      </c>
      <c r="C54" s="795" t="s">
        <v>89</v>
      </c>
      <c r="D54" s="1350">
        <f>'8_2.1.21 SIS'!C54</f>
        <v>5456</v>
      </c>
      <c r="E54" s="216">
        <f>'2_State Distrib and Adjs'!AL54</f>
        <v>4868</v>
      </c>
      <c r="F54" s="216">
        <f>'2_State Distrib and Adjs'!AK54</f>
        <v>26559871</v>
      </c>
      <c r="G54" s="1316"/>
      <c r="H54" s="1316"/>
      <c r="I54" s="218"/>
      <c r="J54" s="216"/>
      <c r="K54" s="218"/>
      <c r="L54" s="216"/>
      <c r="M54" s="218"/>
      <c r="N54" s="216"/>
      <c r="O54" s="218"/>
      <c r="P54" s="216"/>
      <c r="Q54" s="1080">
        <f t="shared" si="8"/>
        <v>26559871</v>
      </c>
      <c r="R54" s="219"/>
      <c r="S54" s="216">
        <f>'2_State Distrib and Adjs'!AP54</f>
        <v>-2648192</v>
      </c>
      <c r="T54" s="216">
        <f>'2_State Distrib and Adjs'!AQ54</f>
        <v>-533046</v>
      </c>
      <c r="U54" s="220">
        <f>'2_State Distrib and Adjs'!AR54</f>
        <v>-3181238</v>
      </c>
      <c r="V54" s="219">
        <f t="shared" si="12"/>
        <v>23378633</v>
      </c>
      <c r="W54" s="217"/>
      <c r="X54" s="217"/>
      <c r="Y54" s="219">
        <f t="shared" si="6"/>
        <v>23378633</v>
      </c>
      <c r="Z54" s="216">
        <f>'2_State Distrib and Adjs'!AM54</f>
        <v>-46187</v>
      </c>
      <c r="AA54" s="221">
        <f>'2_State Distrib and Adjs'!AT54</f>
        <v>0</v>
      </c>
      <c r="AB54" s="221">
        <f>'2_State Distrib and Adjs'!AU54</f>
        <v>203461</v>
      </c>
      <c r="AC54" s="1460">
        <f>'2_State Distrib and Adjs'!AV54</f>
        <v>810189</v>
      </c>
      <c r="AD54" s="1460">
        <f>'2_State Distrib and Adjs'!AW54</f>
        <v>648152</v>
      </c>
      <c r="AE54" s="219">
        <f>'2_State Distrib and Adjs'!AX54</f>
        <v>24994248</v>
      </c>
      <c r="AF54" s="216">
        <f>'2_State Distrib and Adjs'!AY54</f>
        <v>23436560</v>
      </c>
      <c r="AG54" s="216">
        <f>'2_State Distrib and Adjs'!AZ54</f>
        <v>1557688</v>
      </c>
      <c r="AH54" s="219">
        <f>'2_State Distrib and Adjs'!BA54</f>
        <v>1557688</v>
      </c>
      <c r="AI54" s="221">
        <f>'2_State Distrib and Adjs'!BB54</f>
        <v>0</v>
      </c>
      <c r="AJ54" s="895">
        <f>'2_State Distrib and Adjs'!BC54</f>
        <v>151348</v>
      </c>
      <c r="AK54" s="895">
        <f>'2_State Distrib and Adjs'!BD54</f>
        <v>0</v>
      </c>
      <c r="AL54" s="222">
        <f>'2_State Distrib and Adjs'!BE54</f>
        <v>25145596</v>
      </c>
      <c r="AM54" s="222">
        <f t="shared" si="9"/>
        <v>25145596</v>
      </c>
      <c r="AN54" s="223"/>
      <c r="AO54" s="224">
        <f>-'New Type 2 Res Summary'!AG54-'5A3_OJJ'!P54</f>
        <v>-2721</v>
      </c>
      <c r="AP54" s="215">
        <f>-'New Type 2 Res Summary'!AH54</f>
        <v>0</v>
      </c>
      <c r="AQ54" s="223">
        <f>-'New Type 2 Res Summary'!AI54</f>
        <v>0</v>
      </c>
      <c r="AR54" s="215">
        <f>-'New Type 2 Res Summary'!AJ54</f>
        <v>0</v>
      </c>
      <c r="AS54" s="225">
        <f>-'New Type 2 Res Summary'!AK54</f>
        <v>0</v>
      </c>
      <c r="AT54" s="226">
        <f>-'New Type 2 Res Summary'!AL54</f>
        <v>0</v>
      </c>
      <c r="AU54" s="224">
        <f>-'New Type 2 Res Summary'!AM54-'5A3_OJJ'!P54</f>
        <v>-916876</v>
      </c>
      <c r="AV54" s="227"/>
      <c r="AW54" s="227">
        <f>-'New Type 2 Res Summary'!AN54</f>
        <v>1931</v>
      </c>
      <c r="AX54" s="224">
        <f>-'New Type 2 Res Summary'!AO54-'5A3_OJJ'!P54</f>
        <v>-2721</v>
      </c>
      <c r="AY54" s="225"/>
      <c r="AZ54" s="224">
        <f>-'New Type 2 Res Summary'!AQ54-'5A3_OJJ'!P54</f>
        <v>-773435</v>
      </c>
      <c r="BA54" s="224">
        <f>'2A-1_EFT (Annual)'!AM54</f>
        <v>-916876</v>
      </c>
      <c r="BB54" s="225">
        <f>'2A-1_EFT (Annual)'!AO54+'2A-1_EFT (Annual)'!AP54</f>
        <v>-787014</v>
      </c>
      <c r="BC54" s="225">
        <f t="shared" si="10"/>
        <v>-129862</v>
      </c>
      <c r="BD54" s="224">
        <f>'2A-2_EFT (Monthly)'!AN54</f>
        <v>-129862</v>
      </c>
      <c r="BE54" s="225">
        <f t="shared" si="7"/>
        <v>24228720</v>
      </c>
      <c r="BF54" s="225">
        <f>'2A-2_EFT (Monthly)'!AO54</f>
        <v>1427826</v>
      </c>
      <c r="BG54" s="227"/>
      <c r="BH54" s="227"/>
      <c r="BI54" s="227"/>
      <c r="BJ54" s="227">
        <f>'2A-2_EFT (Monthly)'!BY54+'2A-2_EFT (Monthly)'!AP54</f>
        <v>0</v>
      </c>
      <c r="BK54" s="227"/>
      <c r="BL54" s="227">
        <f t="shared" si="11"/>
        <v>0</v>
      </c>
    </row>
    <row r="55" spans="1:64" ht="16.5" customHeight="1" x14ac:dyDescent="0.2">
      <c r="A55" s="211">
        <v>49</v>
      </c>
      <c r="B55" s="311">
        <v>49</v>
      </c>
      <c r="C55" s="795" t="s">
        <v>52</v>
      </c>
      <c r="D55" s="1350">
        <f>'8_2.1.21 SIS'!C55</f>
        <v>12213</v>
      </c>
      <c r="E55" s="216">
        <f>'2_State Distrib and Adjs'!AL55</f>
        <v>6035</v>
      </c>
      <c r="F55" s="216">
        <f>'2_State Distrib and Adjs'!AK55</f>
        <v>73710448</v>
      </c>
      <c r="G55" s="1316"/>
      <c r="H55" s="1316"/>
      <c r="I55" s="218"/>
      <c r="J55" s="216"/>
      <c r="K55" s="218"/>
      <c r="L55" s="216"/>
      <c r="M55" s="218"/>
      <c r="N55" s="216"/>
      <c r="O55" s="218"/>
      <c r="P55" s="216"/>
      <c r="Q55" s="1080">
        <f t="shared" si="8"/>
        <v>73710448</v>
      </c>
      <c r="R55" s="219"/>
      <c r="S55" s="216">
        <f>'2_State Distrib and Adjs'!AP55</f>
        <v>-2806275</v>
      </c>
      <c r="T55" s="216">
        <f>'2_State Distrib and Adjs'!AQ55</f>
        <v>36210</v>
      </c>
      <c r="U55" s="220">
        <f>'2_State Distrib and Adjs'!AR55</f>
        <v>-2770065</v>
      </c>
      <c r="V55" s="219">
        <f t="shared" si="12"/>
        <v>70940383</v>
      </c>
      <c r="W55" s="217"/>
      <c r="X55" s="217"/>
      <c r="Y55" s="219">
        <f t="shared" si="6"/>
        <v>70940383</v>
      </c>
      <c r="Z55" s="216">
        <f>'2_State Distrib and Adjs'!AM55</f>
        <v>-62754</v>
      </c>
      <c r="AA55" s="221">
        <f>'2_State Distrib and Adjs'!AT55</f>
        <v>0</v>
      </c>
      <c r="AB55" s="221">
        <f>'2_State Distrib and Adjs'!AU55</f>
        <v>558036</v>
      </c>
      <c r="AC55" s="1460">
        <f>'2_State Distrib and Adjs'!AV55</f>
        <v>1775031</v>
      </c>
      <c r="AD55" s="1460">
        <f>'2_State Distrib and Adjs'!AW55</f>
        <v>1420024</v>
      </c>
      <c r="AE55" s="219">
        <f>'2_State Distrib and Adjs'!AX55</f>
        <v>74630720</v>
      </c>
      <c r="AF55" s="216">
        <f>'2_State Distrib and Adjs'!AY55</f>
        <v>68676311</v>
      </c>
      <c r="AG55" s="216">
        <f>'2_State Distrib and Adjs'!AZ55</f>
        <v>5954409</v>
      </c>
      <c r="AH55" s="219">
        <f>'2_State Distrib and Adjs'!BA55</f>
        <v>5954409</v>
      </c>
      <c r="AI55" s="221">
        <f>'2_State Distrib and Adjs'!BB55</f>
        <v>18000</v>
      </c>
      <c r="AJ55" s="895">
        <f>'2_State Distrib and Adjs'!BC55</f>
        <v>650338.5</v>
      </c>
      <c r="AK55" s="895">
        <f>'2_State Distrib and Adjs'!BD55</f>
        <v>91294</v>
      </c>
      <c r="AL55" s="222">
        <f>'2_State Distrib and Adjs'!BE55</f>
        <v>75390352.5</v>
      </c>
      <c r="AM55" s="222">
        <f t="shared" si="9"/>
        <v>75390352.5</v>
      </c>
      <c r="AN55" s="223"/>
      <c r="AO55" s="224">
        <f>-'New Type 2 Res Summary'!AG55-'5A3_OJJ'!P55</f>
        <v>-12446</v>
      </c>
      <c r="AP55" s="215">
        <f>-'New Type 2 Res Summary'!AH55</f>
        <v>0</v>
      </c>
      <c r="AQ55" s="223">
        <f>-'New Type 2 Res Summary'!AI55</f>
        <v>0</v>
      </c>
      <c r="AR55" s="215">
        <f>-'New Type 2 Res Summary'!AJ55</f>
        <v>0</v>
      </c>
      <c r="AS55" s="225">
        <f>-'New Type 2 Res Summary'!AK55</f>
        <v>0</v>
      </c>
      <c r="AT55" s="226">
        <f>-'New Type 2 Res Summary'!AL55</f>
        <v>0</v>
      </c>
      <c r="AU55" s="224">
        <f>-'New Type 2 Res Summary'!AM55-'5A3_OJJ'!P55</f>
        <v>-2708571</v>
      </c>
      <c r="AV55" s="227"/>
      <c r="AW55" s="227">
        <f>-'New Type 2 Res Summary'!AN55</f>
        <v>1421</v>
      </c>
      <c r="AX55" s="224">
        <f>-'New Type 2 Res Summary'!AO55-'5A3_OJJ'!P55</f>
        <v>-12446</v>
      </c>
      <c r="AY55" s="225"/>
      <c r="AZ55" s="224">
        <f>-'New Type 2 Res Summary'!AQ55-'5A3_OJJ'!P55</f>
        <v>-579207</v>
      </c>
      <c r="BA55" s="224">
        <f>'2A-1_EFT (Annual)'!AM55</f>
        <v>-2708571</v>
      </c>
      <c r="BB55" s="225">
        <f>'2A-1_EFT (Annual)'!AO55+'2A-1_EFT (Annual)'!AP55</f>
        <v>-2428612</v>
      </c>
      <c r="BC55" s="225">
        <f t="shared" si="10"/>
        <v>-279959</v>
      </c>
      <c r="BD55" s="224">
        <f>'2A-2_EFT (Monthly)'!AN55</f>
        <v>-279959</v>
      </c>
      <c r="BE55" s="225">
        <f t="shared" si="7"/>
        <v>72681781.5</v>
      </c>
      <c r="BF55" s="225">
        <f>'2A-2_EFT (Monthly)'!AO55</f>
        <v>5674450</v>
      </c>
      <c r="BG55" s="227"/>
      <c r="BH55" s="227"/>
      <c r="BI55" s="227"/>
      <c r="BJ55" s="227">
        <f>'2A-2_EFT (Monthly)'!BY55+'2A-2_EFT (Monthly)'!AP55</f>
        <v>0</v>
      </c>
      <c r="BK55" s="227"/>
      <c r="BL55" s="227">
        <f t="shared" si="11"/>
        <v>0</v>
      </c>
    </row>
    <row r="56" spans="1:64" ht="16.5" customHeight="1" x14ac:dyDescent="0.2">
      <c r="A56" s="796">
        <v>50</v>
      </c>
      <c r="B56" s="797">
        <v>50</v>
      </c>
      <c r="C56" s="798" t="s">
        <v>53</v>
      </c>
      <c r="D56" s="1351">
        <f>'8_2.1.21 SIS'!C56</f>
        <v>7096</v>
      </c>
      <c r="E56" s="230">
        <f>'2_State Distrib and Adjs'!AL56</f>
        <v>5894</v>
      </c>
      <c r="F56" s="230">
        <f>'2_State Distrib and Adjs'!AK56</f>
        <v>41825020</v>
      </c>
      <c r="G56" s="1317"/>
      <c r="H56" s="1317"/>
      <c r="I56" s="232"/>
      <c r="J56" s="230"/>
      <c r="K56" s="232"/>
      <c r="L56" s="230"/>
      <c r="M56" s="232"/>
      <c r="N56" s="230"/>
      <c r="O56" s="232"/>
      <c r="P56" s="230"/>
      <c r="Q56" s="1177">
        <f t="shared" si="8"/>
        <v>41825020</v>
      </c>
      <c r="R56" s="233"/>
      <c r="S56" s="230">
        <f>'2_State Distrib and Adjs'!AP56</f>
        <v>-530460</v>
      </c>
      <c r="T56" s="230">
        <f>'2_State Distrib and Adjs'!AQ56</f>
        <v>-247548</v>
      </c>
      <c r="U56" s="234">
        <f>'2_State Distrib and Adjs'!AR56</f>
        <v>-778008</v>
      </c>
      <c r="V56" s="233">
        <f t="shared" si="12"/>
        <v>41047012</v>
      </c>
      <c r="W56" s="231"/>
      <c r="X56" s="231"/>
      <c r="Y56" s="233">
        <f t="shared" si="6"/>
        <v>41047012</v>
      </c>
      <c r="Z56" s="230">
        <f>'2_State Distrib and Adjs'!AM56</f>
        <v>-69091</v>
      </c>
      <c r="AA56" s="235">
        <f>'2_State Distrib and Adjs'!AT56</f>
        <v>168000</v>
      </c>
      <c r="AB56" s="892">
        <f>'2_State Distrib and Adjs'!AU56</f>
        <v>175908.5</v>
      </c>
      <c r="AC56" s="1461">
        <f>'2_State Distrib and Adjs'!AV56</f>
        <v>945349</v>
      </c>
      <c r="AD56" s="1461">
        <f>'2_State Distrib and Adjs'!AW56</f>
        <v>756279</v>
      </c>
      <c r="AE56" s="233">
        <f>'2_State Distrib and Adjs'!AX56</f>
        <v>43023458</v>
      </c>
      <c r="AF56" s="236">
        <f>'2_State Distrib and Adjs'!AY56</f>
        <v>39585668</v>
      </c>
      <c r="AG56" s="230">
        <f>'2_State Distrib and Adjs'!AZ56</f>
        <v>3437790</v>
      </c>
      <c r="AH56" s="237">
        <f>'2_State Distrib and Adjs'!BA56</f>
        <v>3437790</v>
      </c>
      <c r="AI56" s="235">
        <f>'2_State Distrib and Adjs'!BB56</f>
        <v>30000</v>
      </c>
      <c r="AJ56" s="896">
        <f>'2_State Distrib and Adjs'!BC56</f>
        <v>223648</v>
      </c>
      <c r="AK56" s="896">
        <f>'2_State Distrib and Adjs'!BD56</f>
        <v>0</v>
      </c>
      <c r="AL56" s="237">
        <f>'2_State Distrib and Adjs'!BE56</f>
        <v>43277106</v>
      </c>
      <c r="AM56" s="237">
        <f t="shared" si="9"/>
        <v>43277106</v>
      </c>
      <c r="AN56" s="238"/>
      <c r="AO56" s="239">
        <f>-'New Type 2 Res Summary'!AG56-'5A3_OJJ'!P56</f>
        <v>-1979</v>
      </c>
      <c r="AP56" s="229">
        <f>-'New Type 2 Res Summary'!AH56</f>
        <v>0</v>
      </c>
      <c r="AQ56" s="238">
        <f>-'New Type 2 Res Summary'!AI56</f>
        <v>0</v>
      </c>
      <c r="AR56" s="229">
        <f>-'New Type 2 Res Summary'!AJ56</f>
        <v>0</v>
      </c>
      <c r="AS56" s="240">
        <f>-'New Type 2 Res Summary'!AK56</f>
        <v>0</v>
      </c>
      <c r="AT56" s="241">
        <f>-'New Type 2 Res Summary'!AL56</f>
        <v>0</v>
      </c>
      <c r="AU56" s="239">
        <f>-'New Type 2 Res Summary'!AM56-'5A3_OJJ'!P56</f>
        <v>-1085447</v>
      </c>
      <c r="AV56" s="889"/>
      <c r="AW56" s="242">
        <f>-'New Type 2 Res Summary'!AN56</f>
        <v>497</v>
      </c>
      <c r="AX56" s="239">
        <f>-'New Type 2 Res Summary'!AO56-'5A3_OJJ'!P56</f>
        <v>-1979</v>
      </c>
      <c r="AY56" s="240"/>
      <c r="AZ56" s="904">
        <f>-'New Type 2 Res Summary'!AQ56-'5A3_OJJ'!P56</f>
        <v>-200486</v>
      </c>
      <c r="BA56" s="239">
        <f>'2A-1_EFT (Annual)'!AM56</f>
        <v>-1085447</v>
      </c>
      <c r="BB56" s="240">
        <f>'2A-1_EFT (Annual)'!AO56+'2A-1_EFT (Annual)'!AP56</f>
        <v>-961524</v>
      </c>
      <c r="BC56" s="240">
        <f t="shared" si="10"/>
        <v>-123923</v>
      </c>
      <c r="BD56" s="239">
        <f>'2A-2_EFT (Monthly)'!AN56</f>
        <v>-123923</v>
      </c>
      <c r="BE56" s="240">
        <f t="shared" si="7"/>
        <v>42191659</v>
      </c>
      <c r="BF56" s="240">
        <f>'2A-2_EFT (Monthly)'!AO56</f>
        <v>3313867</v>
      </c>
      <c r="BG56" s="242"/>
      <c r="BH56" s="242"/>
      <c r="BI56" s="242"/>
      <c r="BJ56" s="242">
        <f>'2A-2_EFT (Monthly)'!BY56+'2A-2_EFT (Monthly)'!AP56</f>
        <v>0</v>
      </c>
      <c r="BK56" s="242"/>
      <c r="BL56" s="242">
        <f t="shared" si="11"/>
        <v>0</v>
      </c>
    </row>
    <row r="57" spans="1:64" ht="16.5" customHeight="1" x14ac:dyDescent="0.2">
      <c r="A57" s="792">
        <v>51</v>
      </c>
      <c r="B57" s="793">
        <v>51</v>
      </c>
      <c r="C57" s="794" t="s">
        <v>54</v>
      </c>
      <c r="D57" s="1349">
        <f>'8_2.1.21 SIS'!C57</f>
        <v>7691</v>
      </c>
      <c r="E57" s="199">
        <f>'2_State Distrib and Adjs'!AL57</f>
        <v>5861</v>
      </c>
      <c r="F57" s="199">
        <f>'2_State Distrib and Adjs'!AK57</f>
        <v>45079904</v>
      </c>
      <c r="G57" s="1314"/>
      <c r="H57" s="1314"/>
      <c r="I57" s="201"/>
      <c r="J57" s="199"/>
      <c r="K57" s="201"/>
      <c r="L57" s="199"/>
      <c r="M57" s="201"/>
      <c r="N57" s="199"/>
      <c r="O57" s="201"/>
      <c r="P57" s="199"/>
      <c r="Q57" s="1175">
        <f t="shared" si="8"/>
        <v>45079904</v>
      </c>
      <c r="R57" s="202"/>
      <c r="S57" s="199">
        <f>'2_State Distrib and Adjs'!AP57</f>
        <v>-175830</v>
      </c>
      <c r="T57" s="199">
        <f>'2_State Distrib and Adjs'!AQ57</f>
        <v>-108429</v>
      </c>
      <c r="U57" s="203">
        <f>'2_State Distrib and Adjs'!AR57</f>
        <v>-284259</v>
      </c>
      <c r="V57" s="202">
        <f t="shared" si="12"/>
        <v>44795645</v>
      </c>
      <c r="W57" s="200"/>
      <c r="X57" s="200"/>
      <c r="Y57" s="202">
        <f t="shared" si="6"/>
        <v>44795645</v>
      </c>
      <c r="Z57" s="199">
        <f>'2_State Distrib and Adjs'!AM57</f>
        <v>-37195</v>
      </c>
      <c r="AA57" s="213">
        <f>'2_State Distrib and Adjs'!AT57</f>
        <v>0</v>
      </c>
      <c r="AB57" s="891">
        <f>'2_State Distrib and Adjs'!AU57</f>
        <v>213167</v>
      </c>
      <c r="AC57" s="1459">
        <f>'2_State Distrib and Adjs'!AV57</f>
        <v>1182881</v>
      </c>
      <c r="AD57" s="1459">
        <f>'2_State Distrib and Adjs'!AW57</f>
        <v>946305</v>
      </c>
      <c r="AE57" s="202">
        <f>'2_State Distrib and Adjs'!AX57</f>
        <v>47100803</v>
      </c>
      <c r="AF57" s="199">
        <f>'2_State Distrib and Adjs'!AY57</f>
        <v>43235387</v>
      </c>
      <c r="AG57" s="199">
        <f>'2_State Distrib and Adjs'!AZ57</f>
        <v>3865416</v>
      </c>
      <c r="AH57" s="202">
        <f>'2_State Distrib and Adjs'!BA57</f>
        <v>3865416</v>
      </c>
      <c r="AI57" s="213">
        <f>'2_State Distrib and Adjs'!BB57</f>
        <v>0</v>
      </c>
      <c r="AJ57" s="894">
        <f>'2_State Distrib and Adjs'!BC57</f>
        <v>341497</v>
      </c>
      <c r="AK57" s="894">
        <f>'2_State Distrib and Adjs'!BD57</f>
        <v>52646</v>
      </c>
      <c r="AL57" s="204">
        <f>'2_State Distrib and Adjs'!BE57</f>
        <v>47494946</v>
      </c>
      <c r="AM57" s="204">
        <f t="shared" si="9"/>
        <v>47494946</v>
      </c>
      <c r="AN57" s="205"/>
      <c r="AO57" s="206">
        <f>-'New Type 2 Res Summary'!AG57-'5A3_OJJ'!P57</f>
        <v>-3289</v>
      </c>
      <c r="AP57" s="198">
        <f>-'New Type 2 Res Summary'!AH57</f>
        <v>0</v>
      </c>
      <c r="AQ57" s="205">
        <f>-'New Type 2 Res Summary'!AI57</f>
        <v>0</v>
      </c>
      <c r="AR57" s="198">
        <f>-'New Type 2 Res Summary'!AJ57</f>
        <v>0</v>
      </c>
      <c r="AS57" s="207">
        <f>-'New Type 2 Res Summary'!AK57</f>
        <v>0</v>
      </c>
      <c r="AT57" s="208">
        <f>-'New Type 2 Res Summary'!AL57</f>
        <v>0</v>
      </c>
      <c r="AU57" s="206">
        <f>-'New Type 2 Res Summary'!AM57-'5A3_OJJ'!P57</f>
        <v>-308955</v>
      </c>
      <c r="AV57" s="888"/>
      <c r="AW57" s="209">
        <f>-'New Type 2 Res Summary'!AN57</f>
        <v>739</v>
      </c>
      <c r="AX57" s="206">
        <f>-'New Type 2 Res Summary'!AO57-'5A3_OJJ'!P57</f>
        <v>-3289</v>
      </c>
      <c r="AY57" s="207"/>
      <c r="AZ57" s="903">
        <f>-'New Type 2 Res Summary'!AQ57-'5A3_OJJ'!P57</f>
        <v>-298186</v>
      </c>
      <c r="BA57" s="206">
        <f>'2A-1_EFT (Annual)'!AM57</f>
        <v>-308955</v>
      </c>
      <c r="BB57" s="207">
        <f>'2A-1_EFT (Annual)'!AO57+'2A-1_EFT (Annual)'!AP57</f>
        <v>-267872</v>
      </c>
      <c r="BC57" s="207">
        <f t="shared" si="10"/>
        <v>-41083</v>
      </c>
      <c r="BD57" s="206">
        <f>'2A-2_EFT (Monthly)'!AN57</f>
        <v>-41083</v>
      </c>
      <c r="BE57" s="207">
        <f t="shared" si="7"/>
        <v>47185991</v>
      </c>
      <c r="BF57" s="207">
        <f>'2A-2_EFT (Monthly)'!AO57</f>
        <v>3824333</v>
      </c>
      <c r="BG57" s="209"/>
      <c r="BH57" s="209"/>
      <c r="BI57" s="209"/>
      <c r="BJ57" s="209">
        <f>'2A-2_EFT (Monthly)'!BY57+'2A-2_EFT (Monthly)'!AP57</f>
        <v>0</v>
      </c>
      <c r="BK57" s="209"/>
      <c r="BL57" s="209">
        <f t="shared" si="11"/>
        <v>0</v>
      </c>
    </row>
    <row r="58" spans="1:64" ht="16.5" customHeight="1" x14ac:dyDescent="0.2">
      <c r="A58" s="211">
        <v>52</v>
      </c>
      <c r="B58" s="311">
        <v>52</v>
      </c>
      <c r="C58" s="795" t="s">
        <v>55</v>
      </c>
      <c r="D58" s="1350">
        <f>'8_2.1.21 SIS'!C58</f>
        <v>36572</v>
      </c>
      <c r="E58" s="216">
        <f>'2_State Distrib and Adjs'!AL58</f>
        <v>5750</v>
      </c>
      <c r="F58" s="216">
        <f>'2_State Distrib and Adjs'!AK58</f>
        <v>210300724</v>
      </c>
      <c r="G58" s="1316"/>
      <c r="H58" s="1316"/>
      <c r="I58" s="218"/>
      <c r="J58" s="216"/>
      <c r="K58" s="218"/>
      <c r="L58" s="216"/>
      <c r="M58" s="218"/>
      <c r="N58" s="216"/>
      <c r="O58" s="218"/>
      <c r="P58" s="216"/>
      <c r="Q58" s="1080">
        <f t="shared" si="8"/>
        <v>210300724</v>
      </c>
      <c r="R58" s="219"/>
      <c r="S58" s="216">
        <f>'2_State Distrib and Adjs'!AP58</f>
        <v>-1794000</v>
      </c>
      <c r="T58" s="216">
        <f>'2_State Distrib and Adjs'!AQ58</f>
        <v>-158125</v>
      </c>
      <c r="U58" s="220">
        <f>'2_State Distrib and Adjs'!AR58</f>
        <v>-1952125</v>
      </c>
      <c r="V58" s="219">
        <f t="shared" si="12"/>
        <v>208348599</v>
      </c>
      <c r="W58" s="217"/>
      <c r="X58" s="217"/>
      <c r="Y58" s="219">
        <f t="shared" si="6"/>
        <v>208348599</v>
      </c>
      <c r="Z58" s="216">
        <f>'2_State Distrib and Adjs'!AM58</f>
        <v>-116190</v>
      </c>
      <c r="AA58" s="221">
        <f>'2_State Distrib and Adjs'!AT58</f>
        <v>0</v>
      </c>
      <c r="AB58" s="221">
        <f>'2_State Distrib and Adjs'!AU58</f>
        <v>1038373</v>
      </c>
      <c r="AC58" s="1460">
        <f>'2_State Distrib and Adjs'!AV58</f>
        <v>5868530</v>
      </c>
      <c r="AD58" s="1460">
        <f>'2_State Distrib and Adjs'!AW58</f>
        <v>4694823</v>
      </c>
      <c r="AE58" s="219">
        <f>'2_State Distrib and Adjs'!AX58</f>
        <v>219834135</v>
      </c>
      <c r="AF58" s="216">
        <f>'2_State Distrib and Adjs'!AY58</f>
        <v>201806094</v>
      </c>
      <c r="AG58" s="216">
        <f>'2_State Distrib and Adjs'!AZ58</f>
        <v>18028041</v>
      </c>
      <c r="AH58" s="219">
        <f>'2_State Distrib and Adjs'!BA58</f>
        <v>18028041</v>
      </c>
      <c r="AI58" s="221">
        <f>'2_State Distrib and Adjs'!BB58</f>
        <v>0</v>
      </c>
      <c r="AJ58" s="895">
        <f>'2_State Distrib and Adjs'!BC58</f>
        <v>1004488</v>
      </c>
      <c r="AK58" s="895">
        <f>'2_State Distrib and Adjs'!BD58</f>
        <v>570042</v>
      </c>
      <c r="AL58" s="222">
        <f>'2_State Distrib and Adjs'!BE58</f>
        <v>221408665</v>
      </c>
      <c r="AM58" s="222">
        <f t="shared" si="9"/>
        <v>221408665</v>
      </c>
      <c r="AN58" s="223"/>
      <c r="AO58" s="224">
        <f>-'New Type 2 Res Summary'!AG58-'5A3_OJJ'!P58</f>
        <v>-15671</v>
      </c>
      <c r="AP58" s="215">
        <f>-'New Type 2 Res Summary'!AH58</f>
        <v>0</v>
      </c>
      <c r="AQ58" s="223">
        <f>-'New Type 2 Res Summary'!AI58</f>
        <v>0</v>
      </c>
      <c r="AR58" s="215">
        <f>-'New Type 2 Res Summary'!AJ58</f>
        <v>0</v>
      </c>
      <c r="AS58" s="225">
        <f>-'New Type 2 Res Summary'!AK58</f>
        <v>0</v>
      </c>
      <c r="AT58" s="226">
        <f>-'New Type 2 Res Summary'!AL58</f>
        <v>0</v>
      </c>
      <c r="AU58" s="224">
        <f>-'New Type 2 Res Summary'!AM58-'5A3_OJJ'!P58</f>
        <v>-3710577</v>
      </c>
      <c r="AV58" s="227"/>
      <c r="AW58" s="227">
        <f>-'New Type 2 Res Summary'!AN58</f>
        <v>8774</v>
      </c>
      <c r="AX58" s="224">
        <f>-'New Type 2 Res Summary'!AO58-'5A3_OJJ'!P58</f>
        <v>-15671</v>
      </c>
      <c r="AY58" s="225"/>
      <c r="AZ58" s="224">
        <f>-'New Type 2 Res Summary'!AQ58-'5A3_OJJ'!P58</f>
        <v>-3508393</v>
      </c>
      <c r="BA58" s="224">
        <f>'2A-1_EFT (Annual)'!AM58</f>
        <v>-3702348</v>
      </c>
      <c r="BB58" s="225">
        <f>'2A-1_EFT (Annual)'!AO58+'2A-1_EFT (Annual)'!AP58</f>
        <v>-3326735</v>
      </c>
      <c r="BC58" s="225">
        <f t="shared" si="10"/>
        <v>-375613</v>
      </c>
      <c r="BD58" s="224">
        <f>'2A-2_EFT (Monthly)'!AN58</f>
        <v>-375613</v>
      </c>
      <c r="BE58" s="225">
        <f t="shared" si="7"/>
        <v>217706317</v>
      </c>
      <c r="BF58" s="225">
        <f>'2A-2_EFT (Monthly)'!AO58</f>
        <v>17652428</v>
      </c>
      <c r="BG58" s="227"/>
      <c r="BH58" s="227"/>
      <c r="BI58" s="227"/>
      <c r="BJ58" s="227">
        <f>'2A-2_EFT (Monthly)'!BY58+'2A-2_EFT (Monthly)'!AP58</f>
        <v>0</v>
      </c>
      <c r="BK58" s="227"/>
      <c r="BL58" s="227">
        <f t="shared" si="11"/>
        <v>0</v>
      </c>
    </row>
    <row r="59" spans="1:64" ht="16.5" customHeight="1" x14ac:dyDescent="0.2">
      <c r="A59" s="211">
        <v>53</v>
      </c>
      <c r="B59" s="311">
        <v>53</v>
      </c>
      <c r="C59" s="795" t="s">
        <v>56</v>
      </c>
      <c r="D59" s="1350">
        <f>'8_2.1.21 SIS'!C59</f>
        <v>18774</v>
      </c>
      <c r="E59" s="216">
        <f>'2_State Distrib and Adjs'!AL59</f>
        <v>6183</v>
      </c>
      <c r="F59" s="216">
        <f>'2_State Distrib and Adjs'!AK59</f>
        <v>116075855</v>
      </c>
      <c r="G59" s="1316"/>
      <c r="H59" s="1316"/>
      <c r="I59" s="218"/>
      <c r="J59" s="216"/>
      <c r="K59" s="218"/>
      <c r="L59" s="216"/>
      <c r="M59" s="218"/>
      <c r="N59" s="216"/>
      <c r="O59" s="218"/>
      <c r="P59" s="216"/>
      <c r="Q59" s="1080">
        <f t="shared" si="8"/>
        <v>116075855</v>
      </c>
      <c r="R59" s="219"/>
      <c r="S59" s="216">
        <f>'2_State Distrib and Adjs'!AP59</f>
        <v>-822339</v>
      </c>
      <c r="T59" s="216">
        <f>'2_State Distrib and Adjs'!AQ59</f>
        <v>-250412</v>
      </c>
      <c r="U59" s="220">
        <f>'2_State Distrib and Adjs'!AR59</f>
        <v>-1072751</v>
      </c>
      <c r="V59" s="219">
        <f t="shared" si="12"/>
        <v>115003104</v>
      </c>
      <c r="W59" s="217"/>
      <c r="X59" s="217"/>
      <c r="Y59" s="219">
        <f t="shared" si="6"/>
        <v>115003104</v>
      </c>
      <c r="Z59" s="216">
        <f>'2_State Distrib and Adjs'!AM59</f>
        <v>-7027</v>
      </c>
      <c r="AA59" s="221">
        <f>'2_State Distrib and Adjs'!AT59</f>
        <v>0</v>
      </c>
      <c r="AB59" s="221">
        <f>'2_State Distrib and Adjs'!AU59</f>
        <v>985165</v>
      </c>
      <c r="AC59" s="1460">
        <f>'2_State Distrib and Adjs'!AV59</f>
        <v>2794099</v>
      </c>
      <c r="AD59" s="1460">
        <f>'2_State Distrib and Adjs'!AW59</f>
        <v>2235280</v>
      </c>
      <c r="AE59" s="219">
        <f>'2_State Distrib and Adjs'!AX59</f>
        <v>121010621</v>
      </c>
      <c r="AF59" s="216">
        <f>'2_State Distrib and Adjs'!AY59</f>
        <v>110673491</v>
      </c>
      <c r="AG59" s="216">
        <f>'2_State Distrib and Adjs'!AZ59</f>
        <v>10337130</v>
      </c>
      <c r="AH59" s="219">
        <f>'2_State Distrib and Adjs'!BA59</f>
        <v>10337130</v>
      </c>
      <c r="AI59" s="221">
        <f>'2_State Distrib and Adjs'!BB59</f>
        <v>0</v>
      </c>
      <c r="AJ59" s="895">
        <f>'2_State Distrib and Adjs'!BC59</f>
        <v>859406</v>
      </c>
      <c r="AK59" s="895">
        <f>'2_State Distrib and Adjs'!BD59</f>
        <v>58563</v>
      </c>
      <c r="AL59" s="222">
        <f>'2_State Distrib and Adjs'!BE59</f>
        <v>121928590</v>
      </c>
      <c r="AM59" s="222">
        <f t="shared" si="9"/>
        <v>121928590</v>
      </c>
      <c r="AN59" s="223"/>
      <c r="AO59" s="224">
        <f>-'New Type 2 Res Summary'!AG59-'5A3_OJJ'!P59</f>
        <v>-6973</v>
      </c>
      <c r="AP59" s="215">
        <f>-'New Type 2 Res Summary'!AH59</f>
        <v>0</v>
      </c>
      <c r="AQ59" s="223">
        <f>-'New Type 2 Res Summary'!AI59</f>
        <v>0</v>
      </c>
      <c r="AR59" s="215">
        <f>-'New Type 2 Res Summary'!AJ59</f>
        <v>0</v>
      </c>
      <c r="AS59" s="225">
        <f>-'New Type 2 Res Summary'!AK59</f>
        <v>0</v>
      </c>
      <c r="AT59" s="226">
        <f>-'New Type 2 Res Summary'!AL59</f>
        <v>0</v>
      </c>
      <c r="AU59" s="224">
        <f>-'New Type 2 Res Summary'!AM59-'5A3_OJJ'!P59</f>
        <v>-992388</v>
      </c>
      <c r="AV59" s="227"/>
      <c r="AW59" s="227">
        <f>-'New Type 2 Res Summary'!AN59</f>
        <v>2402</v>
      </c>
      <c r="AX59" s="224">
        <f>-'New Type 2 Res Summary'!AO59-'5A3_OJJ'!P59</f>
        <v>-6973</v>
      </c>
      <c r="AY59" s="225"/>
      <c r="AZ59" s="224">
        <f>-'New Type 2 Res Summary'!AQ59-'5A3_OJJ'!P59</f>
        <v>-965521</v>
      </c>
      <c r="BA59" s="224">
        <f>'2A-1_EFT (Annual)'!AM59</f>
        <v>-992388</v>
      </c>
      <c r="BB59" s="225">
        <f>'2A-1_EFT (Annual)'!AO59+'2A-1_EFT (Annual)'!AP59</f>
        <v>-890085</v>
      </c>
      <c r="BC59" s="225">
        <f t="shared" si="10"/>
        <v>-102303</v>
      </c>
      <c r="BD59" s="224">
        <f>'2A-2_EFT (Monthly)'!AN59</f>
        <v>-102303</v>
      </c>
      <c r="BE59" s="225">
        <f t="shared" si="7"/>
        <v>120936202</v>
      </c>
      <c r="BF59" s="225">
        <f>'2A-2_EFT (Monthly)'!AO59</f>
        <v>10234827</v>
      </c>
      <c r="BG59" s="227"/>
      <c r="BH59" s="227"/>
      <c r="BI59" s="227"/>
      <c r="BJ59" s="227">
        <f>'2A-2_EFT (Monthly)'!BY59+'2A-2_EFT (Monthly)'!AP59</f>
        <v>0</v>
      </c>
      <c r="BK59" s="227"/>
      <c r="BL59" s="227">
        <f t="shared" si="11"/>
        <v>0</v>
      </c>
    </row>
    <row r="60" spans="1:64" ht="16.5" customHeight="1" x14ac:dyDescent="0.2">
      <c r="A60" s="211">
        <v>54</v>
      </c>
      <c r="B60" s="311">
        <v>54</v>
      </c>
      <c r="C60" s="795" t="s">
        <v>57</v>
      </c>
      <c r="D60" s="1350">
        <f>'8_2.1.21 SIS'!C60</f>
        <v>343</v>
      </c>
      <c r="E60" s="216">
        <f>'2_State Distrib and Adjs'!AL60</f>
        <v>5928</v>
      </c>
      <c r="F60" s="216">
        <f>'2_State Distrib and Adjs'!AK60</f>
        <v>2033273</v>
      </c>
      <c r="G60" s="1316"/>
      <c r="H60" s="1316"/>
      <c r="I60" s="218"/>
      <c r="J60" s="216"/>
      <c r="K60" s="218"/>
      <c r="L60" s="216"/>
      <c r="M60" s="218"/>
      <c r="N60" s="216"/>
      <c r="O60" s="218"/>
      <c r="P60" s="216"/>
      <c r="Q60" s="1080">
        <f t="shared" si="8"/>
        <v>2033273</v>
      </c>
      <c r="R60" s="219"/>
      <c r="S60" s="216">
        <f>'2_State Distrib and Adjs'!AP60</f>
        <v>-148200</v>
      </c>
      <c r="T60" s="216">
        <f>'2_State Distrib and Adjs'!AQ60</f>
        <v>-8892</v>
      </c>
      <c r="U60" s="220">
        <f>'2_State Distrib and Adjs'!AR60</f>
        <v>-157092</v>
      </c>
      <c r="V60" s="219">
        <f t="shared" si="12"/>
        <v>1876181</v>
      </c>
      <c r="W60" s="217"/>
      <c r="X60" s="217"/>
      <c r="Y60" s="219">
        <f t="shared" si="6"/>
        <v>1876181</v>
      </c>
      <c r="Z60" s="216">
        <f>'2_State Distrib and Adjs'!AM60</f>
        <v>474</v>
      </c>
      <c r="AA60" s="221">
        <f>'2_State Distrib and Adjs'!AT60</f>
        <v>0</v>
      </c>
      <c r="AB60" s="221">
        <f>'2_State Distrib and Adjs'!AU60</f>
        <v>9558</v>
      </c>
      <c r="AC60" s="1460">
        <f>'2_State Distrib and Adjs'!AV60</f>
        <v>77608</v>
      </c>
      <c r="AD60" s="1460">
        <f>'2_State Distrib and Adjs'!AW60</f>
        <v>62085</v>
      </c>
      <c r="AE60" s="219">
        <f>'2_State Distrib and Adjs'!AX60</f>
        <v>2025906</v>
      </c>
      <c r="AF60" s="216">
        <f>'2_State Distrib and Adjs'!AY60</f>
        <v>1885581</v>
      </c>
      <c r="AG60" s="216">
        <f>'2_State Distrib and Adjs'!AZ60</f>
        <v>140325</v>
      </c>
      <c r="AH60" s="219">
        <f>'2_State Distrib and Adjs'!BA60</f>
        <v>140325</v>
      </c>
      <c r="AI60" s="221">
        <f>'2_State Distrib and Adjs'!BB60</f>
        <v>0</v>
      </c>
      <c r="AJ60" s="895">
        <f>'2_State Distrib and Adjs'!BC60</f>
        <v>25000</v>
      </c>
      <c r="AK60" s="895">
        <f>'2_State Distrib and Adjs'!BD60</f>
        <v>0</v>
      </c>
      <c r="AL60" s="222">
        <f>'2_State Distrib and Adjs'!BE60</f>
        <v>2050906</v>
      </c>
      <c r="AM60" s="222">
        <f t="shared" si="9"/>
        <v>2050906</v>
      </c>
      <c r="AN60" s="223"/>
      <c r="AO60" s="224">
        <f>-'New Type 2 Res Summary'!AG60-'5A3_OJJ'!P60</f>
        <v>-5255</v>
      </c>
      <c r="AP60" s="215">
        <f>-'New Type 2 Res Summary'!AH60</f>
        <v>0</v>
      </c>
      <c r="AQ60" s="223">
        <f>-'New Type 2 Res Summary'!AI60</f>
        <v>0</v>
      </c>
      <c r="AR60" s="215">
        <f>-'New Type 2 Res Summary'!AJ60</f>
        <v>0</v>
      </c>
      <c r="AS60" s="225">
        <f>-'New Type 2 Res Summary'!AK60</f>
        <v>0</v>
      </c>
      <c r="AT60" s="226">
        <f>-'New Type 2 Res Summary'!AL60</f>
        <v>0</v>
      </c>
      <c r="AU60" s="224">
        <f>-'New Type 2 Res Summary'!AM60-'5A3_OJJ'!P60</f>
        <v>-382684</v>
      </c>
      <c r="AV60" s="227"/>
      <c r="AW60" s="227">
        <f>-'New Type 2 Res Summary'!AN60</f>
        <v>85</v>
      </c>
      <c r="AX60" s="224">
        <f>-'New Type 2 Res Summary'!AO60-'5A3_OJJ'!P60</f>
        <v>-5255</v>
      </c>
      <c r="AY60" s="225"/>
      <c r="AZ60" s="224">
        <f>-'New Type 2 Res Summary'!AQ60-'5A3_OJJ'!P60</f>
        <v>-39101</v>
      </c>
      <c r="BA60" s="224">
        <f>'2A-1_EFT (Annual)'!AM60</f>
        <v>-382684</v>
      </c>
      <c r="BB60" s="225">
        <f>'2A-1_EFT (Annual)'!AO60+'2A-1_EFT (Annual)'!AP60</f>
        <v>-356969</v>
      </c>
      <c r="BC60" s="225">
        <f t="shared" si="10"/>
        <v>-25715</v>
      </c>
      <c r="BD60" s="224">
        <f>'2A-2_EFT (Monthly)'!AN60</f>
        <v>-25715</v>
      </c>
      <c r="BE60" s="225">
        <f t="shared" si="7"/>
        <v>1668222</v>
      </c>
      <c r="BF60" s="225">
        <f>'2A-2_EFT (Monthly)'!AO60</f>
        <v>114610</v>
      </c>
      <c r="BG60" s="227"/>
      <c r="BH60" s="227"/>
      <c r="BI60" s="227"/>
      <c r="BJ60" s="227">
        <f>'2A-2_EFT (Monthly)'!BY60+'2A-2_EFT (Monthly)'!AP60</f>
        <v>0</v>
      </c>
      <c r="BK60" s="227"/>
      <c r="BL60" s="227">
        <f t="shared" si="11"/>
        <v>0</v>
      </c>
    </row>
    <row r="61" spans="1:64" ht="16.5" customHeight="1" x14ac:dyDescent="0.2">
      <c r="A61" s="796">
        <v>55</v>
      </c>
      <c r="B61" s="797">
        <v>55</v>
      </c>
      <c r="C61" s="798" t="s">
        <v>58</v>
      </c>
      <c r="D61" s="1351">
        <f>'8_2.1.21 SIS'!C61</f>
        <v>16091</v>
      </c>
      <c r="E61" s="230">
        <f>'2_State Distrib and Adjs'!AL61</f>
        <v>5537</v>
      </c>
      <c r="F61" s="230">
        <f>'2_State Distrib and Adjs'!AK61</f>
        <v>89095709</v>
      </c>
      <c r="G61" s="1317"/>
      <c r="H61" s="1317"/>
      <c r="I61" s="232"/>
      <c r="J61" s="230"/>
      <c r="K61" s="232"/>
      <c r="L61" s="230"/>
      <c r="M61" s="232"/>
      <c r="N61" s="230"/>
      <c r="O61" s="232"/>
      <c r="P61" s="230"/>
      <c r="Q61" s="1177">
        <f t="shared" si="8"/>
        <v>89095709</v>
      </c>
      <c r="R61" s="233"/>
      <c r="S61" s="230">
        <f>'2_State Distrib and Adjs'!AP61</f>
        <v>-7330988</v>
      </c>
      <c r="T61" s="230">
        <f>'2_State Distrib and Adjs'!AQ61</f>
        <v>-1439620</v>
      </c>
      <c r="U61" s="234">
        <f>'2_State Distrib and Adjs'!AR61</f>
        <v>-8770608</v>
      </c>
      <c r="V61" s="233">
        <f t="shared" si="12"/>
        <v>80325101</v>
      </c>
      <c r="W61" s="231"/>
      <c r="X61" s="231"/>
      <c r="Y61" s="233">
        <f t="shared" si="6"/>
        <v>80325101</v>
      </c>
      <c r="Z61" s="230">
        <f>'2_State Distrib and Adjs'!AM61</f>
        <v>-25055</v>
      </c>
      <c r="AA61" s="235">
        <f>'2_State Distrib and Adjs'!AT61</f>
        <v>0</v>
      </c>
      <c r="AB61" s="892">
        <f>'2_State Distrib and Adjs'!AU61</f>
        <v>236188.82</v>
      </c>
      <c r="AC61" s="1461">
        <f>'2_State Distrib and Adjs'!AV61</f>
        <v>2134482</v>
      </c>
      <c r="AD61" s="1461">
        <f>'2_State Distrib and Adjs'!AW61</f>
        <v>1707586</v>
      </c>
      <c r="AE61" s="233">
        <f>'2_State Distrib and Adjs'!AX61</f>
        <v>84378303</v>
      </c>
      <c r="AF61" s="236">
        <f>'2_State Distrib and Adjs'!AY61</f>
        <v>79002141</v>
      </c>
      <c r="AG61" s="230">
        <f>'2_State Distrib and Adjs'!AZ61</f>
        <v>5376162</v>
      </c>
      <c r="AH61" s="237">
        <f>'2_State Distrib and Adjs'!BA61</f>
        <v>5376162</v>
      </c>
      <c r="AI61" s="235">
        <f>'2_State Distrib and Adjs'!BB61</f>
        <v>0</v>
      </c>
      <c r="AJ61" s="896">
        <f>'2_State Distrib and Adjs'!BC61</f>
        <v>576472</v>
      </c>
      <c r="AK61" s="896">
        <f>'2_State Distrib and Adjs'!BD61</f>
        <v>583785</v>
      </c>
      <c r="AL61" s="237">
        <f>'2_State Distrib and Adjs'!BE61</f>
        <v>85538560</v>
      </c>
      <c r="AM61" s="237">
        <f t="shared" si="9"/>
        <v>85538560</v>
      </c>
      <c r="AN61" s="238"/>
      <c r="AO61" s="239">
        <f>-'New Type 2 Res Summary'!AG61-'5A3_OJJ'!P61</f>
        <v>-21540</v>
      </c>
      <c r="AP61" s="229">
        <f>-'New Type 2 Res Summary'!AH61</f>
        <v>0</v>
      </c>
      <c r="AQ61" s="238">
        <f>-'New Type 2 Res Summary'!AI61</f>
        <v>0</v>
      </c>
      <c r="AR61" s="229">
        <f>-'New Type 2 Res Summary'!AJ61</f>
        <v>0</v>
      </c>
      <c r="AS61" s="240">
        <f>-'New Type 2 Res Summary'!AK61</f>
        <v>0</v>
      </c>
      <c r="AT61" s="241">
        <f>-'New Type 2 Res Summary'!AL61</f>
        <v>0</v>
      </c>
      <c r="AU61" s="239">
        <f>-'New Type 2 Res Summary'!AM61-'5A3_OJJ'!P61</f>
        <v>-1318397</v>
      </c>
      <c r="AV61" s="889"/>
      <c r="AW61" s="242">
        <f>-'New Type 2 Res Summary'!AN61</f>
        <v>2461</v>
      </c>
      <c r="AX61" s="239">
        <f>-'New Type 2 Res Summary'!AO61-'5A3_OJJ'!P61</f>
        <v>-21540</v>
      </c>
      <c r="AY61" s="240"/>
      <c r="AZ61" s="904">
        <f>-'New Type 2 Res Summary'!AQ61-'5A3_OJJ'!P61</f>
        <v>-1001917</v>
      </c>
      <c r="BA61" s="239">
        <f>'2A-1_EFT (Annual)'!AM61</f>
        <v>-1316607</v>
      </c>
      <c r="BB61" s="240">
        <f>'2A-1_EFT (Annual)'!AO61+'2A-1_EFT (Annual)'!AP61</f>
        <v>-1180190</v>
      </c>
      <c r="BC61" s="240">
        <f t="shared" si="10"/>
        <v>-136417</v>
      </c>
      <c r="BD61" s="239">
        <f>'2A-2_EFT (Monthly)'!AN61</f>
        <v>-136417</v>
      </c>
      <c r="BE61" s="240">
        <f t="shared" si="7"/>
        <v>84221953</v>
      </c>
      <c r="BF61" s="240">
        <f>'2A-2_EFT (Monthly)'!AO61</f>
        <v>5239745</v>
      </c>
      <c r="BG61" s="242"/>
      <c r="BH61" s="242"/>
      <c r="BI61" s="242"/>
      <c r="BJ61" s="242">
        <f>'2A-2_EFT (Monthly)'!BY61+'2A-2_EFT (Monthly)'!AP61</f>
        <v>0</v>
      </c>
      <c r="BK61" s="242"/>
      <c r="BL61" s="242">
        <f t="shared" si="11"/>
        <v>0</v>
      </c>
    </row>
    <row r="62" spans="1:64" ht="16.5" customHeight="1" x14ac:dyDescent="0.2">
      <c r="A62" s="792">
        <v>56</v>
      </c>
      <c r="B62" s="793">
        <v>56</v>
      </c>
      <c r="C62" s="794" t="s">
        <v>59</v>
      </c>
      <c r="D62" s="1349">
        <f>'8_2.1.21 SIS'!C62</f>
        <v>1858</v>
      </c>
      <c r="E62" s="199">
        <f>'2_State Distrib and Adjs'!AL62</f>
        <v>7073</v>
      </c>
      <c r="F62" s="199">
        <f>'2_State Distrib and Adjs'!AK62</f>
        <v>13142217</v>
      </c>
      <c r="G62" s="1314"/>
      <c r="H62" s="1314"/>
      <c r="I62" s="201"/>
      <c r="J62" s="199"/>
      <c r="K62" s="201"/>
      <c r="L62" s="199"/>
      <c r="M62" s="201"/>
      <c r="N62" s="199"/>
      <c r="O62" s="201"/>
      <c r="P62" s="199"/>
      <c r="Q62" s="1175">
        <f t="shared" si="8"/>
        <v>13142217</v>
      </c>
      <c r="R62" s="202"/>
      <c r="S62" s="199">
        <f>'2_State Distrib and Adjs'!AP62</f>
        <v>-495110</v>
      </c>
      <c r="T62" s="199">
        <f>'2_State Distrib and Adjs'!AQ62</f>
        <v>42438</v>
      </c>
      <c r="U62" s="203">
        <f>'2_State Distrib and Adjs'!AR62</f>
        <v>-452672</v>
      </c>
      <c r="V62" s="202">
        <f t="shared" si="12"/>
        <v>12689545</v>
      </c>
      <c r="W62" s="200"/>
      <c r="X62" s="200"/>
      <c r="Y62" s="202">
        <f t="shared" si="6"/>
        <v>12689545</v>
      </c>
      <c r="Z62" s="199">
        <f>'2_State Distrib and Adjs'!AM62</f>
        <v>-1597</v>
      </c>
      <c r="AA62" s="213">
        <f>'2_State Distrib and Adjs'!AT62</f>
        <v>0</v>
      </c>
      <c r="AB62" s="891">
        <f>'2_State Distrib and Adjs'!AU62</f>
        <v>9150</v>
      </c>
      <c r="AC62" s="1459">
        <f>'2_State Distrib and Adjs'!AV62</f>
        <v>275545</v>
      </c>
      <c r="AD62" s="1459">
        <f>'2_State Distrib and Adjs'!AW62</f>
        <v>220436</v>
      </c>
      <c r="AE62" s="202">
        <f>'2_State Distrib and Adjs'!AX62</f>
        <v>13193079</v>
      </c>
      <c r="AF62" s="199">
        <f>'2_State Distrib and Adjs'!AY62</f>
        <v>12206060</v>
      </c>
      <c r="AG62" s="199">
        <f>'2_State Distrib and Adjs'!AZ62</f>
        <v>987019</v>
      </c>
      <c r="AH62" s="202">
        <f>'2_State Distrib and Adjs'!BA62</f>
        <v>987019</v>
      </c>
      <c r="AI62" s="213">
        <f>'2_State Distrib and Adjs'!BB62</f>
        <v>0</v>
      </c>
      <c r="AJ62" s="894">
        <f>'2_State Distrib and Adjs'!BC62</f>
        <v>63383</v>
      </c>
      <c r="AK62" s="894">
        <f>'2_State Distrib and Adjs'!BD62</f>
        <v>0</v>
      </c>
      <c r="AL62" s="204">
        <f>'2_State Distrib and Adjs'!BE62</f>
        <v>13256462</v>
      </c>
      <c r="AM62" s="204">
        <f t="shared" si="9"/>
        <v>13256462</v>
      </c>
      <c r="AN62" s="205"/>
      <c r="AO62" s="206">
        <f>-'New Type 2 Res Summary'!AG62-'5A3_OJJ'!P62</f>
        <v>-862</v>
      </c>
      <c r="AP62" s="198">
        <f>-'New Type 2 Res Summary'!AH62</f>
        <v>0</v>
      </c>
      <c r="AQ62" s="205">
        <f>-'New Type 2 Res Summary'!AI62</f>
        <v>0</v>
      </c>
      <c r="AR62" s="198">
        <f>-'New Type 2 Res Summary'!AJ62</f>
        <v>0</v>
      </c>
      <c r="AS62" s="207">
        <f>-'New Type 2 Res Summary'!AK62</f>
        <v>0</v>
      </c>
      <c r="AT62" s="208">
        <f>-'New Type 2 Res Summary'!AL62</f>
        <v>0</v>
      </c>
      <c r="AU62" s="206">
        <f>-'New Type 2 Res Summary'!AM62-'5A3_OJJ'!P62</f>
        <v>-5418483</v>
      </c>
      <c r="AV62" s="888"/>
      <c r="AW62" s="209">
        <f>-'New Type 2 Res Summary'!AN62</f>
        <v>196</v>
      </c>
      <c r="AX62" s="206">
        <f>-'New Type 2 Res Summary'!AO62-'5A3_OJJ'!P62</f>
        <v>-862</v>
      </c>
      <c r="AY62" s="207"/>
      <c r="AZ62" s="903">
        <f>-'New Type 2 Res Summary'!AQ62-'5A3_OJJ'!P62</f>
        <v>-79039</v>
      </c>
      <c r="BA62" s="206">
        <f>'2A-1_EFT (Annual)'!AM62</f>
        <v>-5418483</v>
      </c>
      <c r="BB62" s="207">
        <f>'2A-1_EFT (Annual)'!AO62+'2A-1_EFT (Annual)'!AP62</f>
        <v>-4871585</v>
      </c>
      <c r="BC62" s="207">
        <f t="shared" si="10"/>
        <v>-546898</v>
      </c>
      <c r="BD62" s="206">
        <f>'2A-2_EFT (Monthly)'!AN62</f>
        <v>-546898</v>
      </c>
      <c r="BE62" s="207">
        <f t="shared" si="7"/>
        <v>7837979</v>
      </c>
      <c r="BF62" s="207">
        <f>'2A-2_EFT (Monthly)'!AO62</f>
        <v>440121</v>
      </c>
      <c r="BG62" s="209"/>
      <c r="BH62" s="209"/>
      <c r="BI62" s="209"/>
      <c r="BJ62" s="209">
        <f>'2A-2_EFT (Monthly)'!BY62+'2A-2_EFT (Monthly)'!AP62</f>
        <v>0</v>
      </c>
      <c r="BK62" s="209"/>
      <c r="BL62" s="209">
        <f t="shared" si="11"/>
        <v>0</v>
      </c>
    </row>
    <row r="63" spans="1:64" ht="16.5" customHeight="1" x14ac:dyDescent="0.2">
      <c r="A63" s="211">
        <v>57</v>
      </c>
      <c r="B63" s="311">
        <v>57</v>
      </c>
      <c r="C63" s="795" t="s">
        <v>60</v>
      </c>
      <c r="D63" s="1350">
        <f>'8_2.1.21 SIS'!C63</f>
        <v>9213</v>
      </c>
      <c r="E63" s="216">
        <f>'2_State Distrib and Adjs'!AL63</f>
        <v>6234</v>
      </c>
      <c r="F63" s="216">
        <f>'2_State Distrib and Adjs'!AK63</f>
        <v>57435815</v>
      </c>
      <c r="G63" s="1316"/>
      <c r="H63" s="1316"/>
      <c r="I63" s="218"/>
      <c r="J63" s="216"/>
      <c r="K63" s="218"/>
      <c r="L63" s="216"/>
      <c r="M63" s="218"/>
      <c r="N63" s="216"/>
      <c r="O63" s="218"/>
      <c r="P63" s="216"/>
      <c r="Q63" s="1080">
        <f t="shared" si="8"/>
        <v>57435815</v>
      </c>
      <c r="R63" s="219"/>
      <c r="S63" s="216">
        <f>'2_State Distrib and Adjs'!AP63</f>
        <v>-1215630</v>
      </c>
      <c r="T63" s="216">
        <f>'2_State Distrib and Adjs'!AQ63</f>
        <v>-34287</v>
      </c>
      <c r="U63" s="220">
        <f>'2_State Distrib and Adjs'!AR63</f>
        <v>-1249917</v>
      </c>
      <c r="V63" s="219">
        <f t="shared" si="12"/>
        <v>56185898</v>
      </c>
      <c r="W63" s="217"/>
      <c r="X63" s="217"/>
      <c r="Y63" s="219">
        <f t="shared" si="6"/>
        <v>56185898</v>
      </c>
      <c r="Z63" s="216">
        <f>'2_State Distrib and Adjs'!AM63</f>
        <v>0</v>
      </c>
      <c r="AA63" s="221">
        <f>'2_State Distrib and Adjs'!AT63</f>
        <v>42000</v>
      </c>
      <c r="AB63" s="221">
        <f>'2_State Distrib and Adjs'!AU63</f>
        <v>157211.5</v>
      </c>
      <c r="AC63" s="1460">
        <f>'2_State Distrib and Adjs'!AV63</f>
        <v>1278881</v>
      </c>
      <c r="AD63" s="1460">
        <f>'2_State Distrib and Adjs'!AW63</f>
        <v>1023106</v>
      </c>
      <c r="AE63" s="219">
        <f>'2_State Distrib and Adjs'!AX63</f>
        <v>58687097</v>
      </c>
      <c r="AF63" s="216">
        <f>'2_State Distrib and Adjs'!AY63</f>
        <v>54081282</v>
      </c>
      <c r="AG63" s="216">
        <f>'2_State Distrib and Adjs'!AZ63</f>
        <v>4605815</v>
      </c>
      <c r="AH63" s="219">
        <f>'2_State Distrib and Adjs'!BA63</f>
        <v>4605815</v>
      </c>
      <c r="AI63" s="221">
        <f>'2_State Distrib and Adjs'!BB63</f>
        <v>12000</v>
      </c>
      <c r="AJ63" s="895">
        <f>'2_State Distrib and Adjs'!BC63</f>
        <v>195933</v>
      </c>
      <c r="AK63" s="895">
        <f>'2_State Distrib and Adjs'!BD63</f>
        <v>155577</v>
      </c>
      <c r="AL63" s="222">
        <f>'2_State Distrib and Adjs'!BE63</f>
        <v>59050607</v>
      </c>
      <c r="AM63" s="222">
        <f t="shared" si="9"/>
        <v>59050607</v>
      </c>
      <c r="AN63" s="223"/>
      <c r="AO63" s="224">
        <f>-'New Type 2 Res Summary'!AG63-'5A3_OJJ'!P63</f>
        <v>-2942</v>
      </c>
      <c r="AP63" s="215">
        <f>-'New Type 2 Res Summary'!AH63</f>
        <v>0</v>
      </c>
      <c r="AQ63" s="223">
        <f>-'New Type 2 Res Summary'!AI63</f>
        <v>0</v>
      </c>
      <c r="AR63" s="215">
        <f>-'New Type 2 Res Summary'!AJ63</f>
        <v>0</v>
      </c>
      <c r="AS63" s="225">
        <f>-'New Type 2 Res Summary'!AK63</f>
        <v>0</v>
      </c>
      <c r="AT63" s="226">
        <f>-'New Type 2 Res Summary'!AL63</f>
        <v>0</v>
      </c>
      <c r="AU63" s="224">
        <f>-'New Type 2 Res Summary'!AM63-'5A3_OJJ'!P63</f>
        <v>-555156</v>
      </c>
      <c r="AV63" s="227"/>
      <c r="AW63" s="227">
        <f>-'New Type 2 Res Summary'!AN63</f>
        <v>323</v>
      </c>
      <c r="AX63" s="224">
        <f>-'New Type 2 Res Summary'!AO63-'5A3_OJJ'!P63</f>
        <v>-2942</v>
      </c>
      <c r="AY63" s="225"/>
      <c r="AZ63" s="224">
        <f>-'New Type 2 Res Summary'!AQ63-'5A3_OJJ'!P63</f>
        <v>-131725</v>
      </c>
      <c r="BA63" s="224">
        <f>'2A-1_EFT (Annual)'!AM63</f>
        <v>-555156</v>
      </c>
      <c r="BB63" s="225">
        <f>'2A-1_EFT (Annual)'!AO63+'2A-1_EFT (Annual)'!AP63</f>
        <v>-505863</v>
      </c>
      <c r="BC63" s="225">
        <f t="shared" si="10"/>
        <v>-49293</v>
      </c>
      <c r="BD63" s="224">
        <f>'2A-2_EFT (Monthly)'!AN63</f>
        <v>-49293</v>
      </c>
      <c r="BE63" s="225">
        <f t="shared" si="7"/>
        <v>58495451</v>
      </c>
      <c r="BF63" s="225">
        <f>'2A-2_EFT (Monthly)'!AO63</f>
        <v>4556522</v>
      </c>
      <c r="BG63" s="227"/>
      <c r="BH63" s="227"/>
      <c r="BI63" s="227"/>
      <c r="BJ63" s="227">
        <f>'2A-2_EFT (Monthly)'!BY63+'2A-2_EFT (Monthly)'!AP63</f>
        <v>0</v>
      </c>
      <c r="BK63" s="227"/>
      <c r="BL63" s="227">
        <f t="shared" si="11"/>
        <v>0</v>
      </c>
    </row>
    <row r="64" spans="1:64" ht="16.5" customHeight="1" x14ac:dyDescent="0.2">
      <c r="A64" s="211">
        <v>58</v>
      </c>
      <c r="B64" s="311">
        <v>58</v>
      </c>
      <c r="C64" s="795" t="s">
        <v>61</v>
      </c>
      <c r="D64" s="1350">
        <f>'8_2.1.21 SIS'!C64</f>
        <v>7657</v>
      </c>
      <c r="E64" s="216">
        <f>'2_State Distrib and Adjs'!AL64</f>
        <v>6902</v>
      </c>
      <c r="F64" s="216">
        <f>'2_State Distrib and Adjs'!AK64</f>
        <v>52849993</v>
      </c>
      <c r="G64" s="1316"/>
      <c r="H64" s="1316"/>
      <c r="I64" s="218"/>
      <c r="J64" s="216"/>
      <c r="K64" s="218"/>
      <c r="L64" s="216"/>
      <c r="M64" s="218"/>
      <c r="N64" s="216"/>
      <c r="O64" s="218"/>
      <c r="P64" s="216"/>
      <c r="Q64" s="1080">
        <f t="shared" si="8"/>
        <v>52849993</v>
      </c>
      <c r="R64" s="219"/>
      <c r="S64" s="216">
        <f>'2_State Distrib and Adjs'!AP64</f>
        <v>-993888</v>
      </c>
      <c r="T64" s="216">
        <f>'2_State Distrib and Adjs'!AQ64</f>
        <v>-265727</v>
      </c>
      <c r="U64" s="220">
        <f>'2_State Distrib and Adjs'!AR64</f>
        <v>-1259615</v>
      </c>
      <c r="V64" s="219">
        <f t="shared" si="12"/>
        <v>51590378</v>
      </c>
      <c r="W64" s="217"/>
      <c r="X64" s="217"/>
      <c r="Y64" s="219">
        <f t="shared" si="6"/>
        <v>51590378</v>
      </c>
      <c r="Z64" s="216">
        <f>'2_State Distrib and Adjs'!AM64</f>
        <v>-11067</v>
      </c>
      <c r="AA64" s="221">
        <f>'2_State Distrib and Adjs'!AT64</f>
        <v>0</v>
      </c>
      <c r="AB64" s="221">
        <f>'2_State Distrib and Adjs'!AU64</f>
        <v>125225</v>
      </c>
      <c r="AC64" s="1460">
        <f>'2_State Distrib and Adjs'!AV64</f>
        <v>1055322</v>
      </c>
      <c r="AD64" s="1460">
        <f>'2_State Distrib and Adjs'!AW64</f>
        <v>844258</v>
      </c>
      <c r="AE64" s="219">
        <f>'2_State Distrib and Adjs'!AX64</f>
        <v>53604116</v>
      </c>
      <c r="AF64" s="216">
        <f>'2_State Distrib and Adjs'!AY64</f>
        <v>49414292</v>
      </c>
      <c r="AG64" s="216">
        <f>'2_State Distrib and Adjs'!AZ64</f>
        <v>4189824</v>
      </c>
      <c r="AH64" s="219">
        <f>'2_State Distrib and Adjs'!BA64</f>
        <v>4189824</v>
      </c>
      <c r="AI64" s="221">
        <f>'2_State Distrib and Adjs'!BB64</f>
        <v>0</v>
      </c>
      <c r="AJ64" s="895">
        <f>'2_State Distrib and Adjs'!BC64</f>
        <v>136406</v>
      </c>
      <c r="AK64" s="895">
        <f>'2_State Distrib and Adjs'!BD64</f>
        <v>0</v>
      </c>
      <c r="AL64" s="222">
        <f>'2_State Distrib and Adjs'!BE64</f>
        <v>53740522</v>
      </c>
      <c r="AM64" s="222">
        <f t="shared" si="9"/>
        <v>53740522</v>
      </c>
      <c r="AN64" s="223"/>
      <c r="AO64" s="224">
        <f>-'New Type 2 Res Summary'!AG64-'5A3_OJJ'!P64</f>
        <v>-2809</v>
      </c>
      <c r="AP64" s="215">
        <f>-'New Type 2 Res Summary'!AH64</f>
        <v>0</v>
      </c>
      <c r="AQ64" s="223">
        <f>-'New Type 2 Res Summary'!AI64</f>
        <v>0</v>
      </c>
      <c r="AR64" s="215">
        <f>-'New Type 2 Res Summary'!AJ64</f>
        <v>0</v>
      </c>
      <c r="AS64" s="225">
        <f>-'New Type 2 Res Summary'!AK64</f>
        <v>0</v>
      </c>
      <c r="AT64" s="226">
        <f>-'New Type 2 Res Summary'!AL64</f>
        <v>0</v>
      </c>
      <c r="AU64" s="224">
        <f>-'New Type 2 Res Summary'!AM64-'5A3_OJJ'!P64</f>
        <v>-160814</v>
      </c>
      <c r="AV64" s="227"/>
      <c r="AW64" s="227">
        <f>-'New Type 2 Res Summary'!AN64</f>
        <v>395</v>
      </c>
      <c r="AX64" s="224">
        <f>-'New Type 2 Res Summary'!AO64-'5A3_OJJ'!P64</f>
        <v>-2809</v>
      </c>
      <c r="AY64" s="225"/>
      <c r="AZ64" s="224">
        <f>-'New Type 2 Res Summary'!AQ64-'5A3_OJJ'!P64</f>
        <v>-160419</v>
      </c>
      <c r="BA64" s="224">
        <f>'2A-1_EFT (Annual)'!AM64</f>
        <v>-160814</v>
      </c>
      <c r="BB64" s="225">
        <f>'2A-1_EFT (Annual)'!AO64+'2A-1_EFT (Annual)'!AP64</f>
        <v>-142324</v>
      </c>
      <c r="BC64" s="225">
        <f t="shared" si="10"/>
        <v>-18490</v>
      </c>
      <c r="BD64" s="224">
        <f>'2A-2_EFT (Monthly)'!AN64</f>
        <v>-18490</v>
      </c>
      <c r="BE64" s="225">
        <f t="shared" si="7"/>
        <v>53579708</v>
      </c>
      <c r="BF64" s="225">
        <f>'2A-2_EFT (Monthly)'!AO64</f>
        <v>4171334</v>
      </c>
      <c r="BG64" s="227"/>
      <c r="BH64" s="227"/>
      <c r="BI64" s="227"/>
      <c r="BJ64" s="227">
        <f>'2A-2_EFT (Monthly)'!BY64+'2A-2_EFT (Monthly)'!AP64</f>
        <v>0</v>
      </c>
      <c r="BK64" s="227"/>
      <c r="BL64" s="227">
        <f t="shared" si="11"/>
        <v>0</v>
      </c>
    </row>
    <row r="65" spans="1:64" ht="16.5" customHeight="1" x14ac:dyDescent="0.2">
      <c r="A65" s="211">
        <v>59</v>
      </c>
      <c r="B65" s="311">
        <v>59</v>
      </c>
      <c r="C65" s="795" t="s">
        <v>62</v>
      </c>
      <c r="D65" s="1350">
        <f>'8_2.1.21 SIS'!C65</f>
        <v>4758</v>
      </c>
      <c r="E65" s="216">
        <f>'2_State Distrib and Adjs'!AL65</f>
        <v>7488</v>
      </c>
      <c r="F65" s="216">
        <f>'2_State Distrib and Adjs'!AK65</f>
        <v>35629975</v>
      </c>
      <c r="G65" s="1316"/>
      <c r="H65" s="1316"/>
      <c r="I65" s="218"/>
      <c r="J65" s="216"/>
      <c r="K65" s="218"/>
      <c r="L65" s="216"/>
      <c r="M65" s="218"/>
      <c r="N65" s="216"/>
      <c r="O65" s="218"/>
      <c r="P65" s="216"/>
      <c r="Q65" s="1080">
        <f t="shared" si="8"/>
        <v>35629975</v>
      </c>
      <c r="R65" s="219"/>
      <c r="S65" s="216">
        <f>'2_State Distrib and Adjs'!AP65</f>
        <v>-763776</v>
      </c>
      <c r="T65" s="216">
        <f>'2_State Distrib and Adjs'!AQ65</f>
        <v>-56160</v>
      </c>
      <c r="U65" s="220">
        <f>'2_State Distrib and Adjs'!AR65</f>
        <v>-819936</v>
      </c>
      <c r="V65" s="219">
        <f t="shared" si="12"/>
        <v>34810039</v>
      </c>
      <c r="W65" s="217"/>
      <c r="X65" s="217"/>
      <c r="Y65" s="219">
        <f t="shared" si="6"/>
        <v>34810039</v>
      </c>
      <c r="Z65" s="216">
        <f>'2_State Distrib and Adjs'!AM65</f>
        <v>-9132</v>
      </c>
      <c r="AA65" s="221">
        <f>'2_State Distrib and Adjs'!AT65</f>
        <v>0</v>
      </c>
      <c r="AB65" s="221">
        <f>'2_State Distrib and Adjs'!AU65</f>
        <v>135405</v>
      </c>
      <c r="AC65" s="1460">
        <f>'2_State Distrib and Adjs'!AV65</f>
        <v>722152</v>
      </c>
      <c r="AD65" s="1460">
        <f>'2_State Distrib and Adjs'!AW65</f>
        <v>577723</v>
      </c>
      <c r="AE65" s="219">
        <f>'2_State Distrib and Adjs'!AX65</f>
        <v>36236187</v>
      </c>
      <c r="AF65" s="216">
        <f>'2_State Distrib and Adjs'!AY65</f>
        <v>33354245</v>
      </c>
      <c r="AG65" s="216">
        <f>'2_State Distrib and Adjs'!AZ65</f>
        <v>2881942</v>
      </c>
      <c r="AH65" s="219">
        <f>'2_State Distrib and Adjs'!BA65</f>
        <v>2881942</v>
      </c>
      <c r="AI65" s="221">
        <f>'2_State Distrib and Adjs'!BB65</f>
        <v>0</v>
      </c>
      <c r="AJ65" s="895">
        <f>'2_State Distrib and Adjs'!BC65</f>
        <v>160024</v>
      </c>
      <c r="AK65" s="895">
        <f>'2_State Distrib and Adjs'!BD65</f>
        <v>0</v>
      </c>
      <c r="AL65" s="222">
        <f>'2_State Distrib and Adjs'!BE65</f>
        <v>36396211</v>
      </c>
      <c r="AM65" s="222">
        <f t="shared" si="9"/>
        <v>36396211</v>
      </c>
      <c r="AN65" s="223"/>
      <c r="AO65" s="224">
        <f>-'New Type 2 Res Summary'!AG65-'5A3_OJJ'!P65</f>
        <v>-664</v>
      </c>
      <c r="AP65" s="215">
        <f>-'New Type 2 Res Summary'!AH65</f>
        <v>0</v>
      </c>
      <c r="AQ65" s="223">
        <f>-'New Type 2 Res Summary'!AI65</f>
        <v>0</v>
      </c>
      <c r="AR65" s="215">
        <f>-'New Type 2 Res Summary'!AJ65</f>
        <v>0</v>
      </c>
      <c r="AS65" s="225">
        <f>-'New Type 2 Res Summary'!AK65</f>
        <v>0</v>
      </c>
      <c r="AT65" s="226">
        <f>-'New Type 2 Res Summary'!AL65</f>
        <v>0</v>
      </c>
      <c r="AU65" s="224">
        <f>-'New Type 2 Res Summary'!AM65-'5A3_OJJ'!P65</f>
        <v>-116877</v>
      </c>
      <c r="AV65" s="227"/>
      <c r="AW65" s="227">
        <f>-'New Type 2 Res Summary'!AN65</f>
        <v>291</v>
      </c>
      <c r="AX65" s="224">
        <f>-'New Type 2 Res Summary'!AO65-'5A3_OJJ'!P65</f>
        <v>-664</v>
      </c>
      <c r="AY65" s="225"/>
      <c r="AZ65" s="224">
        <f>-'New Type 2 Res Summary'!AQ65-'5A3_OJJ'!P65</f>
        <v>-115878</v>
      </c>
      <c r="BA65" s="224">
        <f>'2A-1_EFT (Annual)'!AM65</f>
        <v>-116169</v>
      </c>
      <c r="BB65" s="225">
        <f>'2A-1_EFT (Annual)'!AO65+'2A-1_EFT (Annual)'!AP65</f>
        <v>-104216</v>
      </c>
      <c r="BC65" s="225">
        <f t="shared" si="10"/>
        <v>-11953</v>
      </c>
      <c r="BD65" s="224">
        <f>'2A-2_EFT (Monthly)'!AN65</f>
        <v>-11953</v>
      </c>
      <c r="BE65" s="225">
        <f t="shared" si="7"/>
        <v>36280042</v>
      </c>
      <c r="BF65" s="225">
        <f>'2A-2_EFT (Monthly)'!AO65</f>
        <v>2869989</v>
      </c>
      <c r="BG65" s="227"/>
      <c r="BH65" s="227"/>
      <c r="BI65" s="227"/>
      <c r="BJ65" s="227">
        <f>'2A-2_EFT (Monthly)'!BY65+'2A-2_EFT (Monthly)'!AP65</f>
        <v>0</v>
      </c>
      <c r="BK65" s="227"/>
      <c r="BL65" s="227">
        <f t="shared" si="11"/>
        <v>0</v>
      </c>
    </row>
    <row r="66" spans="1:64" ht="16.5" customHeight="1" x14ac:dyDescent="0.2">
      <c r="A66" s="796">
        <v>60</v>
      </c>
      <c r="B66" s="797">
        <v>60</v>
      </c>
      <c r="C66" s="798" t="s">
        <v>63</v>
      </c>
      <c r="D66" s="1351">
        <f>'8_2.1.21 SIS'!C66</f>
        <v>5520</v>
      </c>
      <c r="E66" s="230">
        <f>'2_State Distrib and Adjs'!AL66</f>
        <v>6371</v>
      </c>
      <c r="F66" s="230">
        <f>'2_State Distrib and Adjs'!AK66</f>
        <v>35168575</v>
      </c>
      <c r="G66" s="1317"/>
      <c r="H66" s="1317"/>
      <c r="I66" s="232"/>
      <c r="J66" s="230"/>
      <c r="K66" s="232"/>
      <c r="L66" s="230"/>
      <c r="M66" s="232"/>
      <c r="N66" s="230"/>
      <c r="O66" s="232"/>
      <c r="P66" s="230"/>
      <c r="Q66" s="1177">
        <f t="shared" si="8"/>
        <v>35168575</v>
      </c>
      <c r="R66" s="233"/>
      <c r="S66" s="230">
        <f>'2_State Distrib and Adjs'!AP66</f>
        <v>-1312426</v>
      </c>
      <c r="T66" s="230">
        <f>'2_State Distrib and Adjs'!AQ66</f>
        <v>-89194</v>
      </c>
      <c r="U66" s="234">
        <f>'2_State Distrib and Adjs'!AR66</f>
        <v>-1401620</v>
      </c>
      <c r="V66" s="233">
        <f t="shared" si="12"/>
        <v>33766955</v>
      </c>
      <c r="W66" s="231"/>
      <c r="X66" s="231"/>
      <c r="Y66" s="233">
        <f t="shared" si="6"/>
        <v>33766955</v>
      </c>
      <c r="Z66" s="230">
        <f>'2_State Distrib and Adjs'!AM66</f>
        <v>-24744</v>
      </c>
      <c r="AA66" s="235">
        <f>'2_State Distrib and Adjs'!AT66</f>
        <v>0</v>
      </c>
      <c r="AB66" s="892">
        <f>'2_State Distrib and Adjs'!AU66</f>
        <v>157980</v>
      </c>
      <c r="AC66" s="1461">
        <f>'2_State Distrib and Adjs'!AV66</f>
        <v>738819</v>
      </c>
      <c r="AD66" s="1461">
        <f>'2_State Distrib and Adjs'!AW66</f>
        <v>591055</v>
      </c>
      <c r="AE66" s="233">
        <f>'2_State Distrib and Adjs'!AX66</f>
        <v>35230065</v>
      </c>
      <c r="AF66" s="236">
        <f>'2_State Distrib and Adjs'!AY66</f>
        <v>32530371</v>
      </c>
      <c r="AG66" s="230">
        <f>'2_State Distrib and Adjs'!AZ66</f>
        <v>2699694</v>
      </c>
      <c r="AH66" s="237">
        <f>'2_State Distrib and Adjs'!BA66</f>
        <v>2699694</v>
      </c>
      <c r="AI66" s="235">
        <f>'2_State Distrib and Adjs'!BB66</f>
        <v>0</v>
      </c>
      <c r="AJ66" s="896">
        <f>'2_State Distrib and Adjs'!BC66</f>
        <v>220997</v>
      </c>
      <c r="AK66" s="896">
        <f>'2_State Distrib and Adjs'!BD66</f>
        <v>0</v>
      </c>
      <c r="AL66" s="237">
        <f>'2_State Distrib and Adjs'!BE66</f>
        <v>35451062</v>
      </c>
      <c r="AM66" s="237">
        <f t="shared" si="9"/>
        <v>35451062</v>
      </c>
      <c r="AN66" s="238"/>
      <c r="AO66" s="239">
        <f>-'New Type 2 Res Summary'!AG66-'5A3_OJJ'!P66</f>
        <v>-1507</v>
      </c>
      <c r="AP66" s="229">
        <f>-'New Type 2 Res Summary'!AH66</f>
        <v>0</v>
      </c>
      <c r="AQ66" s="238">
        <f>-'New Type 2 Res Summary'!AI66</f>
        <v>0</v>
      </c>
      <c r="AR66" s="229">
        <f>-'New Type 2 Res Summary'!AJ66</f>
        <v>0</v>
      </c>
      <c r="AS66" s="240">
        <f>-'New Type 2 Res Summary'!AK66</f>
        <v>0</v>
      </c>
      <c r="AT66" s="241">
        <f>-'New Type 2 Res Summary'!AL66</f>
        <v>0</v>
      </c>
      <c r="AU66" s="239">
        <f>-'New Type 2 Res Summary'!AM66-'5A3_OJJ'!P66</f>
        <v>-180854</v>
      </c>
      <c r="AV66" s="889"/>
      <c r="AW66" s="242">
        <f>-'New Type 2 Res Summary'!AN66</f>
        <v>389</v>
      </c>
      <c r="AX66" s="239">
        <f>-'New Type 2 Res Summary'!AO66-'5A3_OJJ'!P66</f>
        <v>-1507</v>
      </c>
      <c r="AY66" s="240"/>
      <c r="AZ66" s="904">
        <f>-'New Type 2 Res Summary'!AQ66-'5A3_OJJ'!P66</f>
        <v>-156552</v>
      </c>
      <c r="BA66" s="239">
        <f>'2A-1_EFT (Annual)'!AM66</f>
        <v>-180854</v>
      </c>
      <c r="BB66" s="240">
        <f>'2A-1_EFT (Annual)'!AO66+'2A-1_EFT (Annual)'!AP66</f>
        <v>-162057</v>
      </c>
      <c r="BC66" s="240">
        <f t="shared" si="10"/>
        <v>-18797</v>
      </c>
      <c r="BD66" s="239">
        <f>'2A-2_EFT (Monthly)'!AN66</f>
        <v>-18797</v>
      </c>
      <c r="BE66" s="240">
        <f t="shared" si="7"/>
        <v>35270208</v>
      </c>
      <c r="BF66" s="240">
        <f>'2A-2_EFT (Monthly)'!AO66</f>
        <v>2680897</v>
      </c>
      <c r="BG66" s="242"/>
      <c r="BH66" s="242"/>
      <c r="BI66" s="242"/>
      <c r="BJ66" s="242">
        <f>'2A-2_EFT (Monthly)'!BY66+'2A-2_EFT (Monthly)'!AP66</f>
        <v>0</v>
      </c>
      <c r="BK66" s="242"/>
      <c r="BL66" s="242">
        <f t="shared" si="11"/>
        <v>0</v>
      </c>
    </row>
    <row r="67" spans="1:64" ht="16.5" customHeight="1" x14ac:dyDescent="0.2">
      <c r="A67" s="792">
        <v>61</v>
      </c>
      <c r="B67" s="793">
        <v>61</v>
      </c>
      <c r="C67" s="794" t="s">
        <v>64</v>
      </c>
      <c r="D67" s="1349">
        <f>'8_2.1.21 SIS'!C67</f>
        <v>3778</v>
      </c>
      <c r="E67" s="199">
        <f>'2_State Distrib and Adjs'!AL67</f>
        <v>4004</v>
      </c>
      <c r="F67" s="199">
        <f>'2_State Distrib and Adjs'!AK67</f>
        <v>15125242</v>
      </c>
      <c r="G67" s="1314"/>
      <c r="H67" s="1314"/>
      <c r="I67" s="201"/>
      <c r="J67" s="199"/>
      <c r="K67" s="201"/>
      <c r="L67" s="199"/>
      <c r="M67" s="201"/>
      <c r="N67" s="199"/>
      <c r="O67" s="201"/>
      <c r="P67" s="199"/>
      <c r="Q67" s="1175">
        <f t="shared" si="8"/>
        <v>15125242</v>
      </c>
      <c r="R67" s="202"/>
      <c r="S67" s="199">
        <f>'2_State Distrib and Adjs'!AP67</f>
        <v>408408</v>
      </c>
      <c r="T67" s="199">
        <f>'2_State Distrib and Adjs'!AQ67</f>
        <v>-22022</v>
      </c>
      <c r="U67" s="203">
        <f>'2_State Distrib and Adjs'!AR67</f>
        <v>386386</v>
      </c>
      <c r="V67" s="202">
        <f t="shared" si="12"/>
        <v>15511628</v>
      </c>
      <c r="W67" s="200"/>
      <c r="X67" s="200"/>
      <c r="Y67" s="202">
        <f t="shared" si="6"/>
        <v>15511628</v>
      </c>
      <c r="Z67" s="199">
        <f>'2_State Distrib and Adjs'!AM67</f>
        <v>17798</v>
      </c>
      <c r="AA67" s="213">
        <f>'2_State Distrib and Adjs'!AT67</f>
        <v>0</v>
      </c>
      <c r="AB67" s="891">
        <f>'2_State Distrib and Adjs'!AU67</f>
        <v>131588</v>
      </c>
      <c r="AC67" s="1459">
        <f>'2_State Distrib and Adjs'!AV67</f>
        <v>675933</v>
      </c>
      <c r="AD67" s="1459">
        <f>'2_State Distrib and Adjs'!AW67</f>
        <v>540747</v>
      </c>
      <c r="AE67" s="202">
        <f>'2_State Distrib and Adjs'!AX67</f>
        <v>16877694</v>
      </c>
      <c r="AF67" s="199">
        <f>'2_State Distrib and Adjs'!AY67</f>
        <v>15367313</v>
      </c>
      <c r="AG67" s="199">
        <f>'2_State Distrib and Adjs'!AZ67</f>
        <v>1510381</v>
      </c>
      <c r="AH67" s="202">
        <f>'2_State Distrib and Adjs'!BA67</f>
        <v>1510381</v>
      </c>
      <c r="AI67" s="213">
        <f>'2_State Distrib and Adjs'!BB67</f>
        <v>0</v>
      </c>
      <c r="AJ67" s="894">
        <f>'2_State Distrib and Adjs'!BC67</f>
        <v>141467</v>
      </c>
      <c r="AK67" s="894">
        <f>'2_State Distrib and Adjs'!BD67</f>
        <v>170373</v>
      </c>
      <c r="AL67" s="204">
        <f>'2_State Distrib and Adjs'!BE67</f>
        <v>17189534</v>
      </c>
      <c r="AM67" s="204">
        <f t="shared" si="9"/>
        <v>17189534</v>
      </c>
      <c r="AN67" s="205"/>
      <c r="AO67" s="206">
        <f>-'New Type 2 Res Summary'!AG67-'5A3_OJJ'!P67</f>
        <v>-6380</v>
      </c>
      <c r="AP67" s="198">
        <f>-'New Type 2 Res Summary'!AH67</f>
        <v>0</v>
      </c>
      <c r="AQ67" s="205">
        <f>-'New Type 2 Res Summary'!AI67</f>
        <v>0</v>
      </c>
      <c r="AR67" s="198">
        <f>-'New Type 2 Res Summary'!AJ67</f>
        <v>0</v>
      </c>
      <c r="AS67" s="207">
        <f>-'New Type 2 Res Summary'!AK67</f>
        <v>0</v>
      </c>
      <c r="AT67" s="208">
        <f>-'New Type 2 Res Summary'!AL67</f>
        <v>0</v>
      </c>
      <c r="AU67" s="206">
        <f>-'New Type 2 Res Summary'!AM67-'5A3_OJJ'!P67</f>
        <v>-1341673</v>
      </c>
      <c r="AV67" s="888"/>
      <c r="AW67" s="209">
        <f>-'New Type 2 Res Summary'!AN67</f>
        <v>1401</v>
      </c>
      <c r="AX67" s="206">
        <f>-'New Type 2 Res Summary'!AO67-'5A3_OJJ'!P67</f>
        <v>-6380</v>
      </c>
      <c r="AY67" s="207"/>
      <c r="AZ67" s="903">
        <f>-'New Type 2 Res Summary'!AQ67-'5A3_OJJ'!P67</f>
        <v>-560290</v>
      </c>
      <c r="BA67" s="206">
        <f>'2A-1_EFT (Annual)'!AM67</f>
        <v>-1336795</v>
      </c>
      <c r="BB67" s="207">
        <f>'2A-1_EFT (Annual)'!AO67+'2A-1_EFT (Annual)'!AP67</f>
        <v>-1204383</v>
      </c>
      <c r="BC67" s="207">
        <f t="shared" si="10"/>
        <v>-132412</v>
      </c>
      <c r="BD67" s="206">
        <f>'2A-2_EFT (Monthly)'!AN67</f>
        <v>-132412</v>
      </c>
      <c r="BE67" s="207">
        <f t="shared" si="7"/>
        <v>15852739</v>
      </c>
      <c r="BF67" s="207">
        <f>'2A-2_EFT (Monthly)'!AO67</f>
        <v>1377969</v>
      </c>
      <c r="BG67" s="209"/>
      <c r="BH67" s="209"/>
      <c r="BI67" s="209"/>
      <c r="BJ67" s="209">
        <f>'2A-2_EFT (Monthly)'!BY67+'2A-2_EFT (Monthly)'!AP67</f>
        <v>0</v>
      </c>
      <c r="BK67" s="209"/>
      <c r="BL67" s="209">
        <f t="shared" si="11"/>
        <v>0</v>
      </c>
    </row>
    <row r="68" spans="1:64" ht="16.5" customHeight="1" x14ac:dyDescent="0.2">
      <c r="A68" s="211">
        <v>62</v>
      </c>
      <c r="B68" s="311">
        <v>62</v>
      </c>
      <c r="C68" s="795" t="s">
        <v>65</v>
      </c>
      <c r="D68" s="1350">
        <f>'8_2.1.21 SIS'!C68</f>
        <v>1819</v>
      </c>
      <c r="E68" s="216">
        <f>'2_State Distrib and Adjs'!AL68</f>
        <v>6890</v>
      </c>
      <c r="F68" s="216">
        <f>'2_State Distrib and Adjs'!AK68</f>
        <v>12532843</v>
      </c>
      <c r="G68" s="1316"/>
      <c r="H68" s="1316"/>
      <c r="I68" s="218"/>
      <c r="J68" s="216"/>
      <c r="K68" s="218"/>
      <c r="L68" s="216"/>
      <c r="M68" s="218"/>
      <c r="N68" s="216"/>
      <c r="O68" s="218"/>
      <c r="P68" s="216"/>
      <c r="Q68" s="1080">
        <f t="shared" si="8"/>
        <v>12532843</v>
      </c>
      <c r="R68" s="219"/>
      <c r="S68" s="216">
        <f>'2_State Distrib and Adjs'!AP68</f>
        <v>-337610</v>
      </c>
      <c r="T68" s="216">
        <f>'2_State Distrib and Adjs'!AQ68</f>
        <v>3445</v>
      </c>
      <c r="U68" s="220">
        <f>'2_State Distrib and Adjs'!AR68</f>
        <v>-334165</v>
      </c>
      <c r="V68" s="219">
        <f t="shared" si="12"/>
        <v>12198678</v>
      </c>
      <c r="W68" s="217"/>
      <c r="X68" s="217"/>
      <c r="Y68" s="219">
        <f t="shared" si="6"/>
        <v>12198678</v>
      </c>
      <c r="Z68" s="216">
        <f>'2_State Distrib and Adjs'!AM68</f>
        <v>0</v>
      </c>
      <c r="AA68" s="221">
        <f>'2_State Distrib and Adjs'!AT68</f>
        <v>0</v>
      </c>
      <c r="AB68" s="221">
        <f>'2_State Distrib and Adjs'!AU68</f>
        <v>103270</v>
      </c>
      <c r="AC68" s="1460">
        <f>'2_State Distrib and Adjs'!AV68</f>
        <v>205337</v>
      </c>
      <c r="AD68" s="1460">
        <f>'2_State Distrib and Adjs'!AW68</f>
        <v>164269</v>
      </c>
      <c r="AE68" s="219">
        <f>'2_State Distrib and Adjs'!AX68</f>
        <v>12671554</v>
      </c>
      <c r="AF68" s="216">
        <f>'2_State Distrib and Adjs'!AY68</f>
        <v>11639576</v>
      </c>
      <c r="AG68" s="216">
        <f>'2_State Distrib and Adjs'!AZ68</f>
        <v>1031978</v>
      </c>
      <c r="AH68" s="219">
        <f>'2_State Distrib and Adjs'!BA68</f>
        <v>1031978</v>
      </c>
      <c r="AI68" s="221">
        <f>'2_State Distrib and Adjs'!BB68</f>
        <v>0</v>
      </c>
      <c r="AJ68" s="895">
        <f>'2_State Distrib and Adjs'!BC68</f>
        <v>45549</v>
      </c>
      <c r="AK68" s="895">
        <f>'2_State Distrib and Adjs'!BD68</f>
        <v>0</v>
      </c>
      <c r="AL68" s="222">
        <f>'2_State Distrib and Adjs'!BE68</f>
        <v>12717103</v>
      </c>
      <c r="AM68" s="222">
        <f t="shared" si="9"/>
        <v>12717103</v>
      </c>
      <c r="AN68" s="223"/>
      <c r="AO68" s="224">
        <f>-'New Type 2 Res Summary'!AG68-'5A3_OJJ'!P68</f>
        <v>-2933</v>
      </c>
      <c r="AP68" s="215">
        <f>-'New Type 2 Res Summary'!AH68</f>
        <v>0</v>
      </c>
      <c r="AQ68" s="223">
        <f>-'New Type 2 Res Summary'!AI68</f>
        <v>0</v>
      </c>
      <c r="AR68" s="215">
        <f>-'New Type 2 Res Summary'!AJ68</f>
        <v>0</v>
      </c>
      <c r="AS68" s="225">
        <f>-'New Type 2 Res Summary'!AK68</f>
        <v>0</v>
      </c>
      <c r="AT68" s="226">
        <f>-'New Type 2 Res Summary'!AL68</f>
        <v>0</v>
      </c>
      <c r="AU68" s="224">
        <f>-'New Type 2 Res Summary'!AM68-'5A3_OJJ'!P68</f>
        <v>-44736</v>
      </c>
      <c r="AV68" s="227"/>
      <c r="AW68" s="227">
        <f>-'New Type 2 Res Summary'!AN68</f>
        <v>105</v>
      </c>
      <c r="AX68" s="224">
        <f>-'New Type 2 Res Summary'!AO68-'5A3_OJJ'!P68</f>
        <v>-2933</v>
      </c>
      <c r="AY68" s="225"/>
      <c r="AZ68" s="224">
        <f>-'New Type 2 Res Summary'!AQ68-'5A3_OJJ'!P68</f>
        <v>-43590</v>
      </c>
      <c r="BA68" s="224">
        <f>'2A-1_EFT (Annual)'!AM68</f>
        <v>-43695</v>
      </c>
      <c r="BB68" s="225">
        <f>'2A-1_EFT (Annual)'!AO68+'2A-1_EFT (Annual)'!AP68</f>
        <v>-40305</v>
      </c>
      <c r="BC68" s="225">
        <f t="shared" si="10"/>
        <v>-3390</v>
      </c>
      <c r="BD68" s="224">
        <f>'2A-2_EFT (Monthly)'!AN68</f>
        <v>-3390</v>
      </c>
      <c r="BE68" s="225">
        <f t="shared" si="7"/>
        <v>12673408</v>
      </c>
      <c r="BF68" s="225">
        <f>'2A-2_EFT (Monthly)'!AO68</f>
        <v>1028588</v>
      </c>
      <c r="BG68" s="227"/>
      <c r="BH68" s="227"/>
      <c r="BI68" s="227"/>
      <c r="BJ68" s="227">
        <f>'2A-2_EFT (Monthly)'!BY68+'2A-2_EFT (Monthly)'!AP68</f>
        <v>0</v>
      </c>
      <c r="BK68" s="227"/>
      <c r="BL68" s="227">
        <f t="shared" si="11"/>
        <v>0</v>
      </c>
    </row>
    <row r="69" spans="1:64" ht="16.5" customHeight="1" x14ac:dyDescent="0.2">
      <c r="A69" s="211">
        <v>63</v>
      </c>
      <c r="B69" s="311">
        <v>63</v>
      </c>
      <c r="C69" s="795" t="s">
        <v>66</v>
      </c>
      <c r="D69" s="1350">
        <f>'8_2.1.21 SIS'!C69</f>
        <v>2050</v>
      </c>
      <c r="E69" s="216">
        <f>'2_State Distrib and Adjs'!AL69</f>
        <v>3982</v>
      </c>
      <c r="F69" s="216">
        <f>'2_State Distrib and Adjs'!AK69</f>
        <v>8164060</v>
      </c>
      <c r="G69" s="1316"/>
      <c r="H69" s="1316"/>
      <c r="I69" s="218"/>
      <c r="J69" s="216"/>
      <c r="K69" s="218"/>
      <c r="L69" s="216"/>
      <c r="M69" s="218"/>
      <c r="N69" s="216"/>
      <c r="O69" s="218"/>
      <c r="P69" s="216"/>
      <c r="Q69" s="1080">
        <f t="shared" si="8"/>
        <v>8164060</v>
      </c>
      <c r="R69" s="219"/>
      <c r="S69" s="216">
        <f>'2_State Distrib and Adjs'!AP69</f>
        <v>63712</v>
      </c>
      <c r="T69" s="216">
        <f>'2_State Distrib and Adjs'!AQ69</f>
        <v>-9955</v>
      </c>
      <c r="U69" s="220">
        <f>'2_State Distrib and Adjs'!AR69</f>
        <v>53757</v>
      </c>
      <c r="V69" s="219">
        <f t="shared" si="12"/>
        <v>8217817</v>
      </c>
      <c r="W69" s="217"/>
      <c r="X69" s="217"/>
      <c r="Y69" s="219">
        <f t="shared" si="6"/>
        <v>8217817</v>
      </c>
      <c r="Z69" s="216">
        <f>'2_State Distrib and Adjs'!AM69</f>
        <v>0</v>
      </c>
      <c r="AA69" s="221">
        <f>'2_State Distrib and Adjs'!AT69</f>
        <v>0</v>
      </c>
      <c r="AB69" s="221">
        <f>'2_State Distrib and Adjs'!AU69</f>
        <v>67353</v>
      </c>
      <c r="AC69" s="1460">
        <f>'2_State Distrib and Adjs'!AV69</f>
        <v>376819</v>
      </c>
      <c r="AD69" s="1460">
        <f>'2_State Distrib and Adjs'!AW69</f>
        <v>301456</v>
      </c>
      <c r="AE69" s="219">
        <f>'2_State Distrib and Adjs'!AX69</f>
        <v>8963445</v>
      </c>
      <c r="AF69" s="216">
        <f>'2_State Distrib and Adjs'!AY69</f>
        <v>8193664</v>
      </c>
      <c r="AG69" s="216">
        <f>'2_State Distrib and Adjs'!AZ69</f>
        <v>769781</v>
      </c>
      <c r="AH69" s="219">
        <f>'2_State Distrib and Adjs'!BA69</f>
        <v>769781</v>
      </c>
      <c r="AI69" s="221">
        <f>'2_State Distrib and Adjs'!BB69</f>
        <v>0</v>
      </c>
      <c r="AJ69" s="895">
        <f>'2_State Distrib and Adjs'!BC69</f>
        <v>71577</v>
      </c>
      <c r="AK69" s="895">
        <f>'2_State Distrib and Adjs'!BD69</f>
        <v>0</v>
      </c>
      <c r="AL69" s="222">
        <f>'2_State Distrib and Adjs'!BE69</f>
        <v>9035022</v>
      </c>
      <c r="AM69" s="222">
        <f t="shared" si="9"/>
        <v>9035022</v>
      </c>
      <c r="AN69" s="223"/>
      <c r="AO69" s="224">
        <f>-'New Type 2 Res Summary'!AG69-'5A3_OJJ'!P69</f>
        <v>-3130</v>
      </c>
      <c r="AP69" s="215">
        <f>-'New Type 2 Res Summary'!AH69</f>
        <v>0</v>
      </c>
      <c r="AQ69" s="223">
        <f>-'New Type 2 Res Summary'!AI69</f>
        <v>0</v>
      </c>
      <c r="AR69" s="215">
        <f>-'New Type 2 Res Summary'!AJ69</f>
        <v>0</v>
      </c>
      <c r="AS69" s="225">
        <f>-'New Type 2 Res Summary'!AK69</f>
        <v>0</v>
      </c>
      <c r="AT69" s="226">
        <f>-'New Type 2 Res Summary'!AL69</f>
        <v>0</v>
      </c>
      <c r="AU69" s="224">
        <f>-'New Type 2 Res Summary'!AM69-'5A3_OJJ'!P69</f>
        <v>-236720</v>
      </c>
      <c r="AV69" s="227"/>
      <c r="AW69" s="227">
        <f>-'New Type 2 Res Summary'!AN69</f>
        <v>522</v>
      </c>
      <c r="AX69" s="224">
        <f>-'New Type 2 Res Summary'!AO69-'5A3_OJJ'!P69</f>
        <v>-3130</v>
      </c>
      <c r="AY69" s="225"/>
      <c r="AZ69" s="224">
        <f>-'New Type 2 Res Summary'!AQ69-'5A3_OJJ'!P69</f>
        <v>-211148</v>
      </c>
      <c r="BA69" s="224">
        <f>'2A-1_EFT (Annual)'!AM69</f>
        <v>-236720</v>
      </c>
      <c r="BB69" s="225">
        <f>'2A-1_EFT (Annual)'!AO69+'2A-1_EFT (Annual)'!AP69</f>
        <v>-213407</v>
      </c>
      <c r="BC69" s="225">
        <f t="shared" si="10"/>
        <v>-23313</v>
      </c>
      <c r="BD69" s="224">
        <f>'2A-2_EFT (Monthly)'!AN69</f>
        <v>-23313</v>
      </c>
      <c r="BE69" s="225">
        <f t="shared" si="7"/>
        <v>8798302</v>
      </c>
      <c r="BF69" s="225">
        <f>'2A-2_EFT (Monthly)'!AO69</f>
        <v>746468</v>
      </c>
      <c r="BG69" s="227"/>
      <c r="BH69" s="227"/>
      <c r="BI69" s="227"/>
      <c r="BJ69" s="227">
        <f>'2A-2_EFT (Monthly)'!BY69+'2A-2_EFT (Monthly)'!AP69</f>
        <v>0</v>
      </c>
      <c r="BK69" s="227"/>
      <c r="BL69" s="227">
        <f t="shared" si="11"/>
        <v>0</v>
      </c>
    </row>
    <row r="70" spans="1:64" ht="16.5" customHeight="1" x14ac:dyDescent="0.2">
      <c r="A70" s="211">
        <v>64</v>
      </c>
      <c r="B70" s="311">
        <v>64</v>
      </c>
      <c r="C70" s="795" t="s">
        <v>67</v>
      </c>
      <c r="D70" s="1350">
        <f>'8_2.1.21 SIS'!C70</f>
        <v>1880</v>
      </c>
      <c r="E70" s="216">
        <f>'2_State Distrib and Adjs'!AL70</f>
        <v>7139</v>
      </c>
      <c r="F70" s="216">
        <f>'2_State Distrib and Adjs'!AK70</f>
        <v>13421164</v>
      </c>
      <c r="G70" s="1316"/>
      <c r="H70" s="1316"/>
      <c r="I70" s="218"/>
      <c r="J70" s="216"/>
      <c r="K70" s="218"/>
      <c r="L70" s="216"/>
      <c r="M70" s="218"/>
      <c r="N70" s="216"/>
      <c r="O70" s="218"/>
      <c r="P70" s="216"/>
      <c r="Q70" s="1080">
        <f t="shared" si="8"/>
        <v>13421164</v>
      </c>
      <c r="R70" s="219"/>
      <c r="S70" s="216">
        <f>'2_State Distrib and Adjs'!AP70</f>
        <v>-35695</v>
      </c>
      <c r="T70" s="216">
        <f>'2_State Distrib and Adjs'!AQ70</f>
        <v>46404</v>
      </c>
      <c r="U70" s="220">
        <f>'2_State Distrib and Adjs'!AR70</f>
        <v>10709</v>
      </c>
      <c r="V70" s="219">
        <f t="shared" si="12"/>
        <v>13431873</v>
      </c>
      <c r="W70" s="217"/>
      <c r="X70" s="217"/>
      <c r="Y70" s="219">
        <f t="shared" si="6"/>
        <v>13431873</v>
      </c>
      <c r="Z70" s="216">
        <f>'2_State Distrib and Adjs'!AM70</f>
        <v>-8516</v>
      </c>
      <c r="AA70" s="221">
        <f>'2_State Distrib and Adjs'!AT70</f>
        <v>0</v>
      </c>
      <c r="AB70" s="221">
        <f>'2_State Distrib and Adjs'!AU70</f>
        <v>96895</v>
      </c>
      <c r="AC70" s="1460">
        <f>'2_State Distrib and Adjs'!AV70</f>
        <v>295454</v>
      </c>
      <c r="AD70" s="1460">
        <f>'2_State Distrib and Adjs'!AW70</f>
        <v>236362</v>
      </c>
      <c r="AE70" s="219">
        <f>'2_State Distrib and Adjs'!AX70</f>
        <v>14052068</v>
      </c>
      <c r="AF70" s="216">
        <f>'2_State Distrib and Adjs'!AY70</f>
        <v>12845727</v>
      </c>
      <c r="AG70" s="216">
        <f>'2_State Distrib and Adjs'!AZ70</f>
        <v>1206341</v>
      </c>
      <c r="AH70" s="219">
        <f>'2_State Distrib and Adjs'!BA70</f>
        <v>1206341</v>
      </c>
      <c r="AI70" s="221">
        <f>'2_State Distrib and Adjs'!BB70</f>
        <v>0</v>
      </c>
      <c r="AJ70" s="895">
        <f>'2_State Distrib and Adjs'!BC70</f>
        <v>137852</v>
      </c>
      <c r="AK70" s="895">
        <f>'2_State Distrib and Adjs'!BD70</f>
        <v>0</v>
      </c>
      <c r="AL70" s="222">
        <f>'2_State Distrib and Adjs'!BE70</f>
        <v>14189920</v>
      </c>
      <c r="AM70" s="222">
        <f t="shared" si="9"/>
        <v>14189920</v>
      </c>
      <c r="AN70" s="223"/>
      <c r="AO70" s="224">
        <f>-'New Type 2 Res Summary'!AG70-'5A3_OJJ'!P70</f>
        <v>0</v>
      </c>
      <c r="AP70" s="215">
        <f>-'New Type 2 Res Summary'!AH70</f>
        <v>0</v>
      </c>
      <c r="AQ70" s="223">
        <f>-'New Type 2 Res Summary'!AI70</f>
        <v>0</v>
      </c>
      <c r="AR70" s="215">
        <f>-'New Type 2 Res Summary'!AJ70</f>
        <v>0</v>
      </c>
      <c r="AS70" s="225">
        <f>-'New Type 2 Res Summary'!AK70</f>
        <v>0</v>
      </c>
      <c r="AT70" s="226">
        <f>-'New Type 2 Res Summary'!AL70</f>
        <v>0</v>
      </c>
      <c r="AU70" s="224">
        <f>-'New Type 2 Res Summary'!AM70-'5A3_OJJ'!P70</f>
        <v>-32744</v>
      </c>
      <c r="AV70" s="227"/>
      <c r="AW70" s="227">
        <f>-'New Type 2 Res Summary'!AN70</f>
        <v>82</v>
      </c>
      <c r="AX70" s="224">
        <f>-'New Type 2 Res Summary'!AO70-'5A3_OJJ'!P70</f>
        <v>0</v>
      </c>
      <c r="AY70" s="225"/>
      <c r="AZ70" s="224">
        <f>-'New Type 2 Res Summary'!AQ70-'5A3_OJJ'!P70</f>
        <v>-32662</v>
      </c>
      <c r="BA70" s="224">
        <f>'2A-1_EFT (Annual)'!AM70</f>
        <v>-32744</v>
      </c>
      <c r="BB70" s="225">
        <f>'2A-1_EFT (Annual)'!AO70+'2A-1_EFT (Annual)'!AP70</f>
        <v>-31264</v>
      </c>
      <c r="BC70" s="225">
        <f t="shared" si="10"/>
        <v>-1480</v>
      </c>
      <c r="BD70" s="224">
        <f>'2A-2_EFT (Monthly)'!AN70</f>
        <v>-1480</v>
      </c>
      <c r="BE70" s="225">
        <f t="shared" si="7"/>
        <v>14157176</v>
      </c>
      <c r="BF70" s="225">
        <f>'2A-2_EFT (Monthly)'!AO70</f>
        <v>1204861</v>
      </c>
      <c r="BG70" s="227"/>
      <c r="BH70" s="227"/>
      <c r="BI70" s="227"/>
      <c r="BJ70" s="227">
        <f>'2A-2_EFT (Monthly)'!BY70+'2A-2_EFT (Monthly)'!AP70</f>
        <v>0</v>
      </c>
      <c r="BK70" s="227"/>
      <c r="BL70" s="227">
        <f t="shared" si="11"/>
        <v>0</v>
      </c>
    </row>
    <row r="71" spans="1:64" ht="16.5" customHeight="1" x14ac:dyDescent="0.2">
      <c r="A71" s="796">
        <v>65</v>
      </c>
      <c r="B71" s="797">
        <v>65</v>
      </c>
      <c r="C71" s="798" t="s">
        <v>68</v>
      </c>
      <c r="D71" s="1351">
        <f>'8_2.1.21 SIS'!C71</f>
        <v>7814</v>
      </c>
      <c r="E71" s="230">
        <f>'2_State Distrib and Adjs'!AL71</f>
        <v>5967</v>
      </c>
      <c r="F71" s="230">
        <f>'2_State Distrib and Adjs'!AK71</f>
        <v>46623077</v>
      </c>
      <c r="G71" s="1317"/>
      <c r="H71" s="1317"/>
      <c r="I71" s="232"/>
      <c r="J71" s="230"/>
      <c r="K71" s="232"/>
      <c r="L71" s="230"/>
      <c r="M71" s="232"/>
      <c r="N71" s="230"/>
      <c r="O71" s="232"/>
      <c r="P71" s="230"/>
      <c r="Q71" s="1177">
        <f t="shared" si="8"/>
        <v>46623077</v>
      </c>
      <c r="R71" s="233"/>
      <c r="S71" s="230">
        <f>'2_State Distrib and Adjs'!AP71</f>
        <v>202878</v>
      </c>
      <c r="T71" s="230">
        <f>'2_State Distrib and Adjs'!AQ71</f>
        <v>-149175</v>
      </c>
      <c r="U71" s="234">
        <f>'2_State Distrib and Adjs'!AR71</f>
        <v>53703</v>
      </c>
      <c r="V71" s="233">
        <f t="shared" ref="V71:V75" si="13">Q71+U71</f>
        <v>46676780</v>
      </c>
      <c r="W71" s="231"/>
      <c r="X71" s="231"/>
      <c r="Y71" s="233">
        <f>V71</f>
        <v>46676780</v>
      </c>
      <c r="Z71" s="230">
        <f>'2_State Distrib and Adjs'!AM71</f>
        <v>7079</v>
      </c>
      <c r="AA71" s="235">
        <f>'2_State Distrib and Adjs'!AT71</f>
        <v>0</v>
      </c>
      <c r="AB71" s="892">
        <f>'2_State Distrib and Adjs'!AU71</f>
        <v>107005</v>
      </c>
      <c r="AC71" s="1461">
        <f>'2_State Distrib and Adjs'!AV71</f>
        <v>1267271</v>
      </c>
      <c r="AD71" s="1461">
        <f>'2_State Distrib and Adjs'!AW71</f>
        <v>1013816</v>
      </c>
      <c r="AE71" s="233">
        <f>'2_State Distrib and Adjs'!AX71</f>
        <v>49071951</v>
      </c>
      <c r="AF71" s="236">
        <f>'2_State Distrib and Adjs'!AY71</f>
        <v>45062353</v>
      </c>
      <c r="AG71" s="230">
        <f>'2_State Distrib and Adjs'!AZ71</f>
        <v>4009598</v>
      </c>
      <c r="AH71" s="237">
        <f>'2_State Distrib and Adjs'!BA71</f>
        <v>4009598</v>
      </c>
      <c r="AI71" s="235">
        <f>'2_State Distrib and Adjs'!BB71</f>
        <v>0</v>
      </c>
      <c r="AJ71" s="896">
        <f>'2_State Distrib and Adjs'!BC71</f>
        <v>234011</v>
      </c>
      <c r="AK71" s="896">
        <f>'2_State Distrib and Adjs'!BD71</f>
        <v>42615</v>
      </c>
      <c r="AL71" s="237">
        <f>'2_State Distrib and Adjs'!BE71</f>
        <v>49348577</v>
      </c>
      <c r="AM71" s="237">
        <f t="shared" si="9"/>
        <v>49348577</v>
      </c>
      <c r="AN71" s="238"/>
      <c r="AO71" s="239">
        <f>-'New Type 2 Res Summary'!AG71-'5A3_OJJ'!P71</f>
        <v>-3849</v>
      </c>
      <c r="AP71" s="229">
        <f>-'New Type 2 Res Summary'!AH71</f>
        <v>0</v>
      </c>
      <c r="AQ71" s="238">
        <f>-'New Type 2 Res Summary'!AI71</f>
        <v>0</v>
      </c>
      <c r="AR71" s="229">
        <f>-'New Type 2 Res Summary'!AJ71</f>
        <v>0</v>
      </c>
      <c r="AS71" s="240">
        <f>-'New Type 2 Res Summary'!AK71</f>
        <v>0</v>
      </c>
      <c r="AT71" s="241">
        <f>-'New Type 2 Res Summary'!AL71</f>
        <v>0</v>
      </c>
      <c r="AU71" s="239">
        <f>-'New Type 2 Res Summary'!AM71-'5A3_OJJ'!P71</f>
        <v>-156099</v>
      </c>
      <c r="AV71" s="889"/>
      <c r="AW71" s="242">
        <f>-'New Type 2 Res Summary'!AN71</f>
        <v>345</v>
      </c>
      <c r="AX71" s="239">
        <f>-'New Type 2 Res Summary'!AO71-'5A3_OJJ'!P71</f>
        <v>-3849</v>
      </c>
      <c r="AY71" s="240"/>
      <c r="AZ71" s="904">
        <f>-'New Type 2 Res Summary'!AQ71-'5A3_OJJ'!P71</f>
        <v>-141309</v>
      </c>
      <c r="BA71" s="239">
        <f>'2A-1_EFT (Annual)'!AM71</f>
        <v>-156099</v>
      </c>
      <c r="BB71" s="240">
        <f>'2A-1_EFT (Annual)'!AO71+'2A-1_EFT (Annual)'!AP71</f>
        <v>-125648</v>
      </c>
      <c r="BC71" s="240">
        <f t="shared" si="10"/>
        <v>-30451</v>
      </c>
      <c r="BD71" s="239">
        <f>'2A-2_EFT (Monthly)'!AN71</f>
        <v>-30451</v>
      </c>
      <c r="BE71" s="240">
        <f>AM71+BA71</f>
        <v>49192478</v>
      </c>
      <c r="BF71" s="240">
        <f>'2A-2_EFT (Monthly)'!AO71</f>
        <v>3979147</v>
      </c>
      <c r="BG71" s="242"/>
      <c r="BH71" s="242"/>
      <c r="BI71" s="242"/>
      <c r="BJ71" s="242">
        <f>'2A-2_EFT (Monthly)'!BY71+'2A-2_EFT (Monthly)'!AP71</f>
        <v>0</v>
      </c>
      <c r="BK71" s="242"/>
      <c r="BL71" s="242">
        <f t="shared" si="11"/>
        <v>0</v>
      </c>
    </row>
    <row r="72" spans="1:64" ht="16.5" customHeight="1" x14ac:dyDescent="0.2">
      <c r="A72" s="792">
        <v>66</v>
      </c>
      <c r="B72" s="793">
        <v>66</v>
      </c>
      <c r="C72" s="794" t="s">
        <v>69</v>
      </c>
      <c r="D72" s="1349">
        <f>'8_2.1.21 SIS'!C72</f>
        <v>1850</v>
      </c>
      <c r="E72" s="199">
        <f>'2_State Distrib and Adjs'!AL72</f>
        <v>7246</v>
      </c>
      <c r="F72" s="199">
        <f>'2_State Distrib and Adjs'!AK72</f>
        <v>13405608</v>
      </c>
      <c r="G72" s="1314"/>
      <c r="H72" s="1314"/>
      <c r="I72" s="201"/>
      <c r="J72" s="199"/>
      <c r="K72" s="201"/>
      <c r="L72" s="199"/>
      <c r="M72" s="201"/>
      <c r="N72" s="199"/>
      <c r="O72" s="201"/>
      <c r="P72" s="199"/>
      <c r="Q72" s="1175">
        <f>F72+H72+J72+L72+N72+P72</f>
        <v>13405608</v>
      </c>
      <c r="R72" s="202"/>
      <c r="S72" s="199">
        <f>'2_State Distrib and Adjs'!AP72</f>
        <v>-340562</v>
      </c>
      <c r="T72" s="199">
        <f>'2_State Distrib and Adjs'!AQ72</f>
        <v>3623</v>
      </c>
      <c r="U72" s="203">
        <f>'2_State Distrib and Adjs'!AR72</f>
        <v>-336939</v>
      </c>
      <c r="V72" s="202">
        <f t="shared" si="13"/>
        <v>13068669</v>
      </c>
      <c r="W72" s="200"/>
      <c r="X72" s="200"/>
      <c r="Y72" s="202">
        <f>V72</f>
        <v>13068669</v>
      </c>
      <c r="Z72" s="199">
        <f>'2_State Distrib and Adjs'!AM72</f>
        <v>-5429</v>
      </c>
      <c r="AA72" s="213">
        <f>'2_State Distrib and Adjs'!AT72</f>
        <v>0</v>
      </c>
      <c r="AB72" s="891">
        <f>'2_State Distrib and Adjs'!AU72</f>
        <v>85791</v>
      </c>
      <c r="AC72" s="1459">
        <f>'2_State Distrib and Adjs'!AV72</f>
        <v>309812</v>
      </c>
      <c r="AD72" s="1459">
        <f>'2_State Distrib and Adjs'!AW72</f>
        <v>247848</v>
      </c>
      <c r="AE72" s="202">
        <f>'2_State Distrib and Adjs'!AX72</f>
        <v>13706691</v>
      </c>
      <c r="AF72" s="199">
        <f>'2_State Distrib and Adjs'!AY72</f>
        <v>12580997</v>
      </c>
      <c r="AG72" s="199">
        <f>'2_State Distrib and Adjs'!AZ72</f>
        <v>1125694</v>
      </c>
      <c r="AH72" s="202">
        <f>'2_State Distrib and Adjs'!BA72</f>
        <v>1125694</v>
      </c>
      <c r="AI72" s="213">
        <f>'2_State Distrib and Adjs'!BB72</f>
        <v>0</v>
      </c>
      <c r="AJ72" s="894">
        <f>'2_State Distrib and Adjs'!BC72</f>
        <v>55671</v>
      </c>
      <c r="AK72" s="894">
        <f>'2_State Distrib and Adjs'!BD72</f>
        <v>0</v>
      </c>
      <c r="AL72" s="204">
        <f>'2_State Distrib and Adjs'!BE72</f>
        <v>13762362</v>
      </c>
      <c r="AM72" s="204">
        <f>AL72</f>
        <v>13762362</v>
      </c>
      <c r="AN72" s="205"/>
      <c r="AO72" s="206">
        <f>-'New Type 2 Res Summary'!AG72-'5A3_OJJ'!P72</f>
        <v>0</v>
      </c>
      <c r="AP72" s="198">
        <f>-'New Type 2 Res Summary'!AH72</f>
        <v>0</v>
      </c>
      <c r="AQ72" s="205">
        <f>-'New Type 2 Res Summary'!AI72</f>
        <v>0</v>
      </c>
      <c r="AR72" s="198">
        <f>-'New Type 2 Res Summary'!AJ72</f>
        <v>0</v>
      </c>
      <c r="AS72" s="207">
        <f>-'New Type 2 Res Summary'!AK72</f>
        <v>0</v>
      </c>
      <c r="AT72" s="208">
        <f>-'New Type 2 Res Summary'!AL72</f>
        <v>0</v>
      </c>
      <c r="AU72" s="206">
        <f>-'New Type 2 Res Summary'!AM72-'5A3_OJJ'!P72</f>
        <v>-207889</v>
      </c>
      <c r="AV72" s="888"/>
      <c r="AW72" s="209">
        <f>-'New Type 2 Res Summary'!AN72</f>
        <v>520</v>
      </c>
      <c r="AX72" s="206">
        <f>-'New Type 2 Res Summary'!AO72-'5A3_OJJ'!P72</f>
        <v>0</v>
      </c>
      <c r="AY72" s="207"/>
      <c r="AZ72" s="903">
        <f>-'New Type 2 Res Summary'!AQ72-'5A3_OJJ'!P72</f>
        <v>-207369</v>
      </c>
      <c r="BA72" s="206">
        <f>'2A-1_EFT (Annual)'!AM72</f>
        <v>-207889</v>
      </c>
      <c r="BB72" s="207">
        <f>'2A-1_EFT (Annual)'!AO72+'2A-1_EFT (Annual)'!AP72</f>
        <v>-181119</v>
      </c>
      <c r="BC72" s="207">
        <f>BA72-BB72</f>
        <v>-26770</v>
      </c>
      <c r="BD72" s="206">
        <f>'2A-2_EFT (Monthly)'!AN72</f>
        <v>-26770</v>
      </c>
      <c r="BE72" s="207">
        <f>AM72+BA72</f>
        <v>13554473</v>
      </c>
      <c r="BF72" s="207">
        <f>'2A-2_EFT (Monthly)'!AO72</f>
        <v>1098924</v>
      </c>
      <c r="BG72" s="209"/>
      <c r="BH72" s="209"/>
      <c r="BI72" s="209"/>
      <c r="BJ72" s="209">
        <f>'2A-2_EFT (Monthly)'!BY72+'2A-2_EFT (Monthly)'!AP72</f>
        <v>0</v>
      </c>
      <c r="BK72" s="209"/>
      <c r="BL72" s="209">
        <f>BJ72-BK72</f>
        <v>0</v>
      </c>
    </row>
    <row r="73" spans="1:64" ht="16.5" customHeight="1" x14ac:dyDescent="0.2">
      <c r="A73" s="211">
        <v>67</v>
      </c>
      <c r="B73" s="311">
        <v>67</v>
      </c>
      <c r="C73" s="795" t="s">
        <v>3</v>
      </c>
      <c r="D73" s="1350">
        <f>'8_2.1.21 SIS'!C73</f>
        <v>5296</v>
      </c>
      <c r="E73" s="216">
        <f>'2_State Distrib and Adjs'!AL73</f>
        <v>6072</v>
      </c>
      <c r="F73" s="216">
        <f>'2_State Distrib and Adjs'!AK73</f>
        <v>32158407</v>
      </c>
      <c r="G73" s="1316"/>
      <c r="H73" s="1316"/>
      <c r="I73" s="218"/>
      <c r="J73" s="216"/>
      <c r="K73" s="218"/>
      <c r="L73" s="216"/>
      <c r="M73" s="218"/>
      <c r="N73" s="216"/>
      <c r="O73" s="218"/>
      <c r="P73" s="216"/>
      <c r="Q73" s="1080">
        <f>F73+H73+J73+L73+N73+P73</f>
        <v>32158407</v>
      </c>
      <c r="R73" s="219"/>
      <c r="S73" s="216">
        <f>'2_State Distrib and Adjs'!AP73</f>
        <v>267168</v>
      </c>
      <c r="T73" s="216">
        <f>'2_State Distrib and Adjs'!AQ73</f>
        <v>-170016</v>
      </c>
      <c r="U73" s="220">
        <f>'2_State Distrib and Adjs'!AR73</f>
        <v>97152</v>
      </c>
      <c r="V73" s="219">
        <f t="shared" si="13"/>
        <v>32255559</v>
      </c>
      <c r="W73" s="217"/>
      <c r="X73" s="217"/>
      <c r="Y73" s="219">
        <f>V73</f>
        <v>32255559</v>
      </c>
      <c r="Z73" s="216">
        <f>'2_State Distrib and Adjs'!AM73</f>
        <v>6283</v>
      </c>
      <c r="AA73" s="221">
        <f>'2_State Distrib and Adjs'!AT73</f>
        <v>0</v>
      </c>
      <c r="AB73" s="221">
        <f>'2_State Distrib and Adjs'!AU73</f>
        <v>144196</v>
      </c>
      <c r="AC73" s="1460">
        <f>'2_State Distrib and Adjs'!AV73</f>
        <v>633425</v>
      </c>
      <c r="AD73" s="1460">
        <f>'2_State Distrib and Adjs'!AW73</f>
        <v>506741</v>
      </c>
      <c r="AE73" s="219">
        <f>'2_State Distrib and Adjs'!AX73</f>
        <v>33546204</v>
      </c>
      <c r="AF73" s="216">
        <f>'2_State Distrib and Adjs'!AY73</f>
        <v>30732195</v>
      </c>
      <c r="AG73" s="216">
        <f>'2_State Distrib and Adjs'!AZ73</f>
        <v>2814009</v>
      </c>
      <c r="AH73" s="219">
        <f>'2_State Distrib and Adjs'!BA73</f>
        <v>2814009</v>
      </c>
      <c r="AI73" s="221">
        <f>'2_State Distrib and Adjs'!BB73</f>
        <v>0</v>
      </c>
      <c r="AJ73" s="895">
        <f>'2_State Distrib and Adjs'!BC73</f>
        <v>125561</v>
      </c>
      <c r="AK73" s="895">
        <f>'2_State Distrib and Adjs'!BD73</f>
        <v>0</v>
      </c>
      <c r="AL73" s="222">
        <f>'2_State Distrib and Adjs'!BE73</f>
        <v>33671765</v>
      </c>
      <c r="AM73" s="222">
        <f>AL73</f>
        <v>33671765</v>
      </c>
      <c r="AN73" s="223"/>
      <c r="AO73" s="224">
        <f>-'New Type 2 Res Summary'!AG73-'5A3_OJJ'!P73</f>
        <v>0</v>
      </c>
      <c r="AP73" s="215">
        <f>-'New Type 2 Res Summary'!AH73</f>
        <v>0</v>
      </c>
      <c r="AQ73" s="223">
        <f>-'New Type 2 Res Summary'!AI73</f>
        <v>0</v>
      </c>
      <c r="AR73" s="215">
        <f>-'New Type 2 Res Summary'!AJ73</f>
        <v>0</v>
      </c>
      <c r="AS73" s="225">
        <f>-'New Type 2 Res Summary'!AK73</f>
        <v>0</v>
      </c>
      <c r="AT73" s="226">
        <f>-'New Type 2 Res Summary'!AL73</f>
        <v>0</v>
      </c>
      <c r="AU73" s="224">
        <f>-'New Type 2 Res Summary'!AM73-'5A3_OJJ'!P73</f>
        <v>-584618</v>
      </c>
      <c r="AV73" s="227"/>
      <c r="AW73" s="227">
        <f>-'New Type 2 Res Summary'!AN73</f>
        <v>828</v>
      </c>
      <c r="AX73" s="224">
        <f>-'New Type 2 Res Summary'!AO73-'5A3_OJJ'!P73</f>
        <v>0</v>
      </c>
      <c r="AY73" s="225"/>
      <c r="AZ73" s="224">
        <f>-'New Type 2 Res Summary'!AQ73-'5A3_OJJ'!P73</f>
        <v>-330320</v>
      </c>
      <c r="BA73" s="224">
        <f>'2A-1_EFT (Annual)'!AM73</f>
        <v>-584618</v>
      </c>
      <c r="BB73" s="225">
        <f>'2A-1_EFT (Annual)'!AO73+'2A-1_EFT (Annual)'!AP73</f>
        <v>-503476</v>
      </c>
      <c r="BC73" s="225">
        <f>BA73-BB73</f>
        <v>-81142</v>
      </c>
      <c r="BD73" s="224">
        <f>'2A-2_EFT (Monthly)'!AN73</f>
        <v>-81142</v>
      </c>
      <c r="BE73" s="225">
        <f>AM73+BA73</f>
        <v>33087147</v>
      </c>
      <c r="BF73" s="225">
        <f>'2A-2_EFT (Monthly)'!AO73</f>
        <v>2732867</v>
      </c>
      <c r="BG73" s="227"/>
      <c r="BH73" s="227"/>
      <c r="BI73" s="227"/>
      <c r="BJ73" s="227">
        <f>'2A-2_EFT (Monthly)'!BY73+'2A-2_EFT (Monthly)'!AP73</f>
        <v>0</v>
      </c>
      <c r="BK73" s="227"/>
      <c r="BL73" s="227">
        <f>BJ73-BK73</f>
        <v>0</v>
      </c>
    </row>
    <row r="74" spans="1:64" ht="16.5" customHeight="1" x14ac:dyDescent="0.2">
      <c r="A74" s="211">
        <v>68</v>
      </c>
      <c r="B74" s="311">
        <v>68</v>
      </c>
      <c r="C74" s="795" t="s">
        <v>2</v>
      </c>
      <c r="D74" s="1350">
        <f>'8_2.1.21 SIS'!C74</f>
        <v>1090</v>
      </c>
      <c r="E74" s="216">
        <f>'2_State Distrib and Adjs'!AL74</f>
        <v>7451</v>
      </c>
      <c r="F74" s="216">
        <f>'2_State Distrib and Adjs'!AK74</f>
        <v>8121312</v>
      </c>
      <c r="G74" s="1316"/>
      <c r="H74" s="1316"/>
      <c r="I74" s="218"/>
      <c r="J74" s="216"/>
      <c r="K74" s="218"/>
      <c r="L74" s="216"/>
      <c r="M74" s="218"/>
      <c r="N74" s="216"/>
      <c r="O74" s="218"/>
      <c r="P74" s="216"/>
      <c r="Q74" s="1080">
        <f>F74+H74+J74+L74+N74+P74</f>
        <v>8121312</v>
      </c>
      <c r="R74" s="219"/>
      <c r="S74" s="216">
        <f>'2_State Distrib and Adjs'!AP74</f>
        <v>-998434</v>
      </c>
      <c r="T74" s="216">
        <f>'2_State Distrib and Adjs'!AQ74</f>
        <v>14902</v>
      </c>
      <c r="U74" s="220">
        <f>'2_State Distrib and Adjs'!AR74</f>
        <v>-983532</v>
      </c>
      <c r="V74" s="219">
        <f t="shared" si="13"/>
        <v>7137780</v>
      </c>
      <c r="W74" s="217"/>
      <c r="X74" s="217"/>
      <c r="Y74" s="219">
        <f>V74</f>
        <v>7137780</v>
      </c>
      <c r="Z74" s="216">
        <f>'2_State Distrib and Adjs'!AM74</f>
        <v>-43480</v>
      </c>
      <c r="AA74" s="221">
        <f>'2_State Distrib and Adjs'!AT74</f>
        <v>0</v>
      </c>
      <c r="AB74" s="221">
        <f>'2_State Distrib and Adjs'!AU74</f>
        <v>9817.75</v>
      </c>
      <c r="AC74" s="1460">
        <f>'2_State Distrib and Adjs'!AV74</f>
        <v>158574</v>
      </c>
      <c r="AD74" s="1460">
        <f>'2_State Distrib and Adjs'!AW74</f>
        <v>126859</v>
      </c>
      <c r="AE74" s="219">
        <f>'2_State Distrib and Adjs'!AX74</f>
        <v>7389551</v>
      </c>
      <c r="AF74" s="216">
        <f>'2_State Distrib and Adjs'!AY74</f>
        <v>6965648</v>
      </c>
      <c r="AG74" s="216">
        <f>'2_State Distrib and Adjs'!AZ74</f>
        <v>423903</v>
      </c>
      <c r="AH74" s="219">
        <f>'2_State Distrib and Adjs'!BA74</f>
        <v>423903</v>
      </c>
      <c r="AI74" s="221">
        <f>'2_State Distrib and Adjs'!BB74</f>
        <v>0</v>
      </c>
      <c r="AJ74" s="895">
        <f>'2_State Distrib and Adjs'!BC74</f>
        <v>42175</v>
      </c>
      <c r="AK74" s="895">
        <f>'2_State Distrib and Adjs'!BD74</f>
        <v>20713</v>
      </c>
      <c r="AL74" s="222">
        <f>'2_State Distrib and Adjs'!BE74</f>
        <v>7452439</v>
      </c>
      <c r="AM74" s="222">
        <f>AL74</f>
        <v>7452439</v>
      </c>
      <c r="AN74" s="223"/>
      <c r="AO74" s="224">
        <f>-'New Type 2 Res Summary'!AG74-'5A3_OJJ'!P74</f>
        <v>-1144</v>
      </c>
      <c r="AP74" s="215">
        <f>-'New Type 2 Res Summary'!AH74</f>
        <v>0</v>
      </c>
      <c r="AQ74" s="223">
        <f>-'New Type 2 Res Summary'!AI74</f>
        <v>0</v>
      </c>
      <c r="AR74" s="215">
        <f>-'New Type 2 Res Summary'!AJ74</f>
        <v>0</v>
      </c>
      <c r="AS74" s="225">
        <f>-'New Type 2 Res Summary'!AK74</f>
        <v>0</v>
      </c>
      <c r="AT74" s="226">
        <f>-'New Type 2 Res Summary'!AL74</f>
        <v>0</v>
      </c>
      <c r="AU74" s="224">
        <f>-'New Type 2 Res Summary'!AM74-'5A3_OJJ'!P74</f>
        <v>-2592895</v>
      </c>
      <c r="AV74" s="227"/>
      <c r="AW74" s="227">
        <f>-'New Type 2 Res Summary'!AN74</f>
        <v>396</v>
      </c>
      <c r="AX74" s="224">
        <f>-'New Type 2 Res Summary'!AO74-'5A3_OJJ'!P74</f>
        <v>-1144</v>
      </c>
      <c r="AY74" s="225"/>
      <c r="AZ74" s="224">
        <f>-'New Type 2 Res Summary'!AQ74-'5A3_OJJ'!P74</f>
        <v>-159456</v>
      </c>
      <c r="BA74" s="224">
        <f>'2A-1_EFT (Annual)'!AM74</f>
        <v>-2592895</v>
      </c>
      <c r="BB74" s="225">
        <f>'2A-1_EFT (Annual)'!AO74+'2A-1_EFT (Annual)'!AP74</f>
        <v>-2241414</v>
      </c>
      <c r="BC74" s="225">
        <f>BA74-BB74</f>
        <v>-351481</v>
      </c>
      <c r="BD74" s="224">
        <f>'2A-2_EFT (Monthly)'!AN74</f>
        <v>-351481</v>
      </c>
      <c r="BE74" s="225">
        <f>AM74+BA74</f>
        <v>4859544</v>
      </c>
      <c r="BF74" s="225">
        <f>'2A-2_EFT (Monthly)'!AO74</f>
        <v>72422</v>
      </c>
      <c r="BG74" s="227"/>
      <c r="BH74" s="227"/>
      <c r="BI74" s="227"/>
      <c r="BJ74" s="227">
        <f>'2A-2_EFT (Monthly)'!BY74+'2A-2_EFT (Monthly)'!AP74</f>
        <v>0</v>
      </c>
      <c r="BK74" s="227"/>
      <c r="BL74" s="227">
        <f>BJ74-BK74</f>
        <v>0</v>
      </c>
    </row>
    <row r="75" spans="1:64" ht="16.5" customHeight="1" x14ac:dyDescent="0.2">
      <c r="A75" s="211">
        <v>69</v>
      </c>
      <c r="B75" s="311">
        <v>69</v>
      </c>
      <c r="C75" s="795" t="s">
        <v>91</v>
      </c>
      <c r="D75" s="1350">
        <f>'8_2.1.21 SIS'!C75</f>
        <v>4704</v>
      </c>
      <c r="E75" s="216">
        <f>'2_State Distrib and Adjs'!AL75</f>
        <v>6773</v>
      </c>
      <c r="F75" s="216">
        <f>'2_State Distrib and Adjs'!AK75</f>
        <v>31858324</v>
      </c>
      <c r="G75" s="1316"/>
      <c r="H75" s="1316"/>
      <c r="I75" s="218"/>
      <c r="J75" s="216"/>
      <c r="K75" s="218"/>
      <c r="L75" s="216"/>
      <c r="M75" s="218"/>
      <c r="N75" s="216"/>
      <c r="O75" s="218"/>
      <c r="P75" s="216"/>
      <c r="Q75" s="1080">
        <f>F75+H75+J75+L75+N75+P75</f>
        <v>31858324</v>
      </c>
      <c r="R75" s="219"/>
      <c r="S75" s="216">
        <f>'2_State Distrib and Adjs'!AP75</f>
        <v>223509</v>
      </c>
      <c r="T75" s="216">
        <f>'2_State Distrib and Adjs'!AQ75</f>
        <v>50798</v>
      </c>
      <c r="U75" s="220">
        <f>'2_State Distrib and Adjs'!AR75</f>
        <v>274307</v>
      </c>
      <c r="V75" s="219">
        <f t="shared" si="13"/>
        <v>32132631</v>
      </c>
      <c r="W75" s="217"/>
      <c r="X75" s="217"/>
      <c r="Y75" s="219">
        <f>V75</f>
        <v>32132631</v>
      </c>
      <c r="Z75" s="216">
        <f>'2_State Distrib and Adjs'!AM75</f>
        <v>-3084</v>
      </c>
      <c r="AA75" s="221">
        <f>'2_State Distrib and Adjs'!AT75</f>
        <v>0</v>
      </c>
      <c r="AB75" s="221">
        <f>'2_State Distrib and Adjs'!AU75</f>
        <v>145374</v>
      </c>
      <c r="AC75" s="1460">
        <f>'2_State Distrib and Adjs'!AV75</f>
        <v>527274</v>
      </c>
      <c r="AD75" s="1460">
        <f>'2_State Distrib and Adjs'!AW75</f>
        <v>421818</v>
      </c>
      <c r="AE75" s="219">
        <f>'2_State Distrib and Adjs'!AX75</f>
        <v>33224013</v>
      </c>
      <c r="AF75" s="216">
        <f>'2_State Distrib and Adjs'!AY75</f>
        <v>30393517</v>
      </c>
      <c r="AG75" s="216">
        <f>'2_State Distrib and Adjs'!AZ75</f>
        <v>2830496</v>
      </c>
      <c r="AH75" s="219">
        <f>'2_State Distrib and Adjs'!BA75</f>
        <v>2830496</v>
      </c>
      <c r="AI75" s="221">
        <f>'2_State Distrib and Adjs'!BB75</f>
        <v>0</v>
      </c>
      <c r="AJ75" s="895">
        <f>'2_State Distrib and Adjs'!BC75</f>
        <v>266546</v>
      </c>
      <c r="AK75" s="895">
        <f>'2_State Distrib and Adjs'!BD75</f>
        <v>0</v>
      </c>
      <c r="AL75" s="222">
        <f>'2_State Distrib and Adjs'!BE75</f>
        <v>33490559</v>
      </c>
      <c r="AM75" s="222">
        <f>AL75</f>
        <v>33490559</v>
      </c>
      <c r="AN75" s="223"/>
      <c r="AO75" s="224">
        <f>-'New Type 2 Res Summary'!AG75-'5A3_OJJ'!P75</f>
        <v>0</v>
      </c>
      <c r="AP75" s="215">
        <f>-'New Type 2 Res Summary'!AH75</f>
        <v>0</v>
      </c>
      <c r="AQ75" s="223">
        <f>-'New Type 2 Res Summary'!AI75</f>
        <v>0</v>
      </c>
      <c r="AR75" s="215">
        <f>-'New Type 2 Res Summary'!AJ75</f>
        <v>0</v>
      </c>
      <c r="AS75" s="225">
        <f>-'New Type 2 Res Summary'!AK75</f>
        <v>0</v>
      </c>
      <c r="AT75" s="226">
        <f>-'New Type 2 Res Summary'!AL75</f>
        <v>0</v>
      </c>
      <c r="AU75" s="224">
        <f>-'New Type 2 Res Summary'!AM75-'5A3_OJJ'!P75</f>
        <v>-444010</v>
      </c>
      <c r="AV75" s="227"/>
      <c r="AW75" s="227">
        <f>-'New Type 2 Res Summary'!AN75</f>
        <v>398</v>
      </c>
      <c r="AX75" s="224">
        <f>-'New Type 2 Res Summary'!AO75-'5A3_OJJ'!P75</f>
        <v>0</v>
      </c>
      <c r="AY75" s="225"/>
      <c r="AZ75" s="224">
        <f>-'New Type 2 Res Summary'!AQ75-'5A3_OJJ'!P75</f>
        <v>-158784</v>
      </c>
      <c r="BA75" s="224">
        <f>'2A-1_EFT (Annual)'!AM75</f>
        <v>-445925</v>
      </c>
      <c r="BB75" s="225">
        <f>'2A-1_EFT (Annual)'!AO75+'2A-1_EFT (Annual)'!AP75</f>
        <v>-373270</v>
      </c>
      <c r="BC75" s="225">
        <f>BA75-BB75</f>
        <v>-72655</v>
      </c>
      <c r="BD75" s="224">
        <f>'2A-2_EFT (Monthly)'!AN75</f>
        <v>-72655</v>
      </c>
      <c r="BE75" s="225">
        <f>AM75+BA75</f>
        <v>33044634</v>
      </c>
      <c r="BF75" s="225">
        <f>'2A-2_EFT (Monthly)'!AO75</f>
        <v>2757841</v>
      </c>
      <c r="BG75" s="227"/>
      <c r="BH75" s="227"/>
      <c r="BI75" s="227"/>
      <c r="BJ75" s="227">
        <f>'2A-2_EFT (Monthly)'!BY75+'2A-2_EFT (Monthly)'!AP75</f>
        <v>0</v>
      </c>
      <c r="BK75" s="227"/>
      <c r="BL75" s="227">
        <f>BJ75-BK75</f>
        <v>0</v>
      </c>
    </row>
    <row r="76" spans="1:64" s="101" customFormat="1" ht="16.5" customHeight="1" thickBot="1" x14ac:dyDescent="0.25">
      <c r="A76" s="886"/>
      <c r="B76" s="887"/>
      <c r="C76" s="1342" t="s">
        <v>262</v>
      </c>
      <c r="D76" s="1352">
        <f>SUM(D7:D75)</f>
        <v>641151</v>
      </c>
      <c r="E76" s="244"/>
      <c r="F76" s="244">
        <f>SUM(F7:F75)</f>
        <v>3492146144</v>
      </c>
      <c r="G76" s="1353"/>
      <c r="H76" s="1353">
        <f t="shared" ref="H76:O76" si="14">SUM(H7:H75)</f>
        <v>0</v>
      </c>
      <c r="I76" s="1352">
        <f t="shared" si="14"/>
        <v>0</v>
      </c>
      <c r="J76" s="244">
        <f t="shared" si="14"/>
        <v>0</v>
      </c>
      <c r="K76" s="1352">
        <f t="shared" si="14"/>
        <v>0</v>
      </c>
      <c r="L76" s="244">
        <f t="shared" si="14"/>
        <v>0</v>
      </c>
      <c r="M76" s="1352">
        <f t="shared" si="14"/>
        <v>0</v>
      </c>
      <c r="N76" s="244">
        <f t="shared" si="14"/>
        <v>0</v>
      </c>
      <c r="O76" s="1352">
        <f t="shared" si="14"/>
        <v>0</v>
      </c>
      <c r="P76" s="244">
        <f t="shared" ref="P76:AK76" si="15">SUM(P7:P75)</f>
        <v>0</v>
      </c>
      <c r="Q76" s="1354">
        <f t="shared" si="15"/>
        <v>3492146144</v>
      </c>
      <c r="R76" s="246">
        <f t="shared" si="15"/>
        <v>0</v>
      </c>
      <c r="S76" s="244">
        <f t="shared" si="15"/>
        <v>-54348621</v>
      </c>
      <c r="T76" s="244">
        <f t="shared" si="15"/>
        <v>-8554385</v>
      </c>
      <c r="U76" s="247">
        <f t="shared" si="15"/>
        <v>-62903006</v>
      </c>
      <c r="V76" s="246">
        <f t="shared" si="15"/>
        <v>3429243138</v>
      </c>
      <c r="W76" s="245">
        <f t="shared" si="15"/>
        <v>0</v>
      </c>
      <c r="X76" s="245">
        <f t="shared" si="15"/>
        <v>0</v>
      </c>
      <c r="Y76" s="246">
        <f t="shared" si="15"/>
        <v>3429243138</v>
      </c>
      <c r="Z76" s="245">
        <f t="shared" si="15"/>
        <v>-1982697</v>
      </c>
      <c r="AA76" s="248">
        <f t="shared" si="15"/>
        <v>3843000</v>
      </c>
      <c r="AB76" s="893">
        <f t="shared" si="15"/>
        <v>17449135.079999998</v>
      </c>
      <c r="AC76" s="1462">
        <f t="shared" ref="AC76:AD76" si="16">SUM(AC7:AC75)</f>
        <v>94922206</v>
      </c>
      <c r="AD76" s="1462">
        <f t="shared" si="16"/>
        <v>75937753</v>
      </c>
      <c r="AE76" s="246">
        <f t="shared" si="15"/>
        <v>3619412535</v>
      </c>
      <c r="AF76" s="244">
        <f t="shared" si="15"/>
        <v>3328185530</v>
      </c>
      <c r="AG76" s="244">
        <f t="shared" si="15"/>
        <v>291227005</v>
      </c>
      <c r="AH76" s="246">
        <f t="shared" si="15"/>
        <v>291227005</v>
      </c>
      <c r="AI76" s="248">
        <f t="shared" si="15"/>
        <v>614000</v>
      </c>
      <c r="AJ76" s="897">
        <f t="shared" si="15"/>
        <v>21959345.5</v>
      </c>
      <c r="AK76" s="897">
        <f t="shared" si="15"/>
        <v>11658480</v>
      </c>
      <c r="AL76" s="249">
        <f>SUM(AL7:AL75)</f>
        <v>3653644360.5</v>
      </c>
      <c r="AM76" s="249">
        <f>SUM(AM7:AM75)</f>
        <v>3653644360.5</v>
      </c>
      <c r="AN76" s="250"/>
      <c r="AO76" s="251">
        <f t="shared" ref="AO76:BF76" si="17">SUM(AO7:AO75)</f>
        <v>-19986787</v>
      </c>
      <c r="AP76" s="243">
        <f t="shared" si="17"/>
        <v>-9</v>
      </c>
      <c r="AQ76" s="250">
        <f t="shared" si="17"/>
        <v>60699</v>
      </c>
      <c r="AR76" s="243">
        <f t="shared" si="17"/>
        <v>132</v>
      </c>
      <c r="AS76" s="252">
        <f t="shared" si="17"/>
        <v>438835</v>
      </c>
      <c r="AT76" s="253">
        <f t="shared" si="17"/>
        <v>499534</v>
      </c>
      <c r="AU76" s="251">
        <f t="shared" si="17"/>
        <v>-162920359</v>
      </c>
      <c r="AV76" s="890">
        <f t="shared" si="17"/>
        <v>192321</v>
      </c>
      <c r="AW76" s="254">
        <f t="shared" si="17"/>
        <v>102175</v>
      </c>
      <c r="AX76" s="251">
        <f t="shared" si="17"/>
        <v>-19267457</v>
      </c>
      <c r="AY76" s="252">
        <f t="shared" si="17"/>
        <v>0</v>
      </c>
      <c r="AZ76" s="905">
        <f t="shared" si="17"/>
        <v>-49022823</v>
      </c>
      <c r="BA76" s="251">
        <f t="shared" si="17"/>
        <v>-162855154</v>
      </c>
      <c r="BB76" s="252">
        <f t="shared" si="17"/>
        <v>-147765710</v>
      </c>
      <c r="BC76" s="252">
        <f t="shared" si="17"/>
        <v>-15089444</v>
      </c>
      <c r="BD76" s="251">
        <f t="shared" si="17"/>
        <v>-15089444</v>
      </c>
      <c r="BE76" s="252">
        <f t="shared" si="17"/>
        <v>3490789206.5</v>
      </c>
      <c r="BF76" s="252">
        <f t="shared" si="17"/>
        <v>276137561</v>
      </c>
      <c r="BG76" s="254">
        <f t="shared" ref="BG76:BL76" si="18">SUM(BG7:BG75)</f>
        <v>0</v>
      </c>
      <c r="BH76" s="254">
        <f t="shared" si="18"/>
        <v>0</v>
      </c>
      <c r="BI76" s="254">
        <f t="shared" si="18"/>
        <v>0</v>
      </c>
      <c r="BJ76" s="254">
        <f t="shared" si="18"/>
        <v>380</v>
      </c>
      <c r="BK76" s="254">
        <f t="shared" si="18"/>
        <v>0</v>
      </c>
      <c r="BL76" s="254">
        <f t="shared" si="18"/>
        <v>380</v>
      </c>
    </row>
    <row r="77" spans="1:64" customFormat="1" ht="6.75" customHeight="1" thickTop="1" x14ac:dyDescent="0.2">
      <c r="A77" s="911"/>
      <c r="B77" s="911"/>
      <c r="C77" s="911"/>
      <c r="D77" s="911"/>
      <c r="E77" s="911"/>
      <c r="F77" s="911"/>
      <c r="G77" s="911"/>
      <c r="H77" s="911"/>
      <c r="I77" s="911"/>
      <c r="J77" s="911"/>
      <c r="K77" s="911"/>
      <c r="L77" s="911"/>
      <c r="M77" s="911"/>
      <c r="N77" s="911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911"/>
      <c r="Z77" s="911"/>
      <c r="AA77" s="911"/>
      <c r="AB77" s="911"/>
      <c r="AC77" s="911"/>
      <c r="AD77" s="911"/>
      <c r="AE77" s="911"/>
      <c r="AF77" s="911"/>
      <c r="AG77" s="911"/>
      <c r="AH77" s="911"/>
      <c r="AI77" s="911"/>
      <c r="AJ77" s="911"/>
      <c r="AK77" s="911"/>
      <c r="AL77" s="911"/>
      <c r="AM77" s="911"/>
      <c r="AN77" s="911"/>
      <c r="AO77" s="911"/>
      <c r="AP77" s="911"/>
      <c r="AQ77" s="911"/>
      <c r="AR77" s="911"/>
      <c r="AS77" s="911"/>
      <c r="AT77" s="911"/>
      <c r="AU77" s="911"/>
      <c r="AV77" s="911"/>
      <c r="AW77" s="911"/>
      <c r="AX77" s="911"/>
      <c r="AY77" s="911"/>
      <c r="AZ77" s="911"/>
      <c r="BA77" s="911"/>
      <c r="BB77" s="911"/>
      <c r="BC77" s="911"/>
      <c r="BD77" s="911"/>
      <c r="BE77" s="911"/>
      <c r="BF77" s="911"/>
      <c r="BG77" s="911"/>
      <c r="BH77" s="911"/>
      <c r="BI77" s="911"/>
      <c r="BJ77" s="911"/>
      <c r="BK77" s="911"/>
      <c r="BL77" s="911"/>
    </row>
    <row r="78" spans="1:64" ht="16.5" customHeight="1" x14ac:dyDescent="0.2">
      <c r="A78" s="210">
        <v>341001</v>
      </c>
      <c r="B78" s="310">
        <v>341001</v>
      </c>
      <c r="C78" s="197" t="s">
        <v>267</v>
      </c>
      <c r="D78" s="201">
        <f>'5C1B_DArbonne'!$C$85</f>
        <v>932</v>
      </c>
      <c r="E78" s="199"/>
      <c r="F78" s="199">
        <f>'5C1B_DArbonne'!$E$85</f>
        <v>4751833.319342833</v>
      </c>
      <c r="G78" s="1314"/>
      <c r="H78" s="1314"/>
      <c r="I78" s="201">
        <f>'5C1B_DArbonne'!$F$85</f>
        <v>520</v>
      </c>
      <c r="J78" s="199">
        <f>'5C1B_DArbonne'!$H$85</f>
        <v>352429.00384922471</v>
      </c>
      <c r="K78" s="201">
        <f>'5C1B_DArbonne'!$I$85</f>
        <v>426</v>
      </c>
      <c r="L78" s="199">
        <f>'5C1B_DArbonne'!$K$85</f>
        <v>78646.514197296172</v>
      </c>
      <c r="M78" s="201">
        <f>'5C1B_DArbonne'!$L$85</f>
        <v>103</v>
      </c>
      <c r="N78" s="199">
        <f>'5C1B_DArbonne'!$N$85</f>
        <v>474250.51193242008</v>
      </c>
      <c r="O78" s="201">
        <f>'5C1B_DArbonne'!$O$85</f>
        <v>31</v>
      </c>
      <c r="P78" s="199">
        <f>'5C1B_DArbonne'!$Q$85</f>
        <v>57681.553521762318</v>
      </c>
      <c r="Q78" s="1175">
        <f t="shared" ref="Q78:Q84" si="19">F78+H78+J78+L78+N78+P78</f>
        <v>5714840.9028435377</v>
      </c>
      <c r="R78" s="202"/>
      <c r="S78" s="199">
        <f>'5C1B_DArbonne'!$S$85</f>
        <v>300116</v>
      </c>
      <c r="T78" s="199">
        <f>'5C1B_DArbonne'!$T$85</f>
        <v>-13448</v>
      </c>
      <c r="U78" s="203">
        <f>'5C1B_DArbonne'!$U$85</f>
        <v>286668</v>
      </c>
      <c r="V78" s="202">
        <f>'5C1B_DArbonne'!$V$85</f>
        <v>6001510</v>
      </c>
      <c r="W78" s="200"/>
      <c r="X78" s="200">
        <f>'5C1B_DArbonne'!$W$85</f>
        <v>-15004</v>
      </c>
      <c r="Y78" s="202">
        <f>'5C1B_DArbonne'!$X$85</f>
        <v>5986506</v>
      </c>
      <c r="Z78" s="199">
        <f>'5C1B_DArbonne'!$Y$85</f>
        <v>0</v>
      </c>
      <c r="AA78" s="213">
        <f>'5C1B_DArbonne'!$Z$78</f>
        <v>0</v>
      </c>
      <c r="AB78" s="891">
        <f>'5C1B_DArbonne'!$Z$82</f>
        <v>16400</v>
      </c>
      <c r="AC78" s="1459">
        <f>'5C1B_DArbonne'!$Z$83</f>
        <v>108260</v>
      </c>
      <c r="AD78" s="1459">
        <f>'5C1B_DArbonne'!$Z$84</f>
        <v>86607</v>
      </c>
      <c r="AE78" s="202">
        <f>'5C1B_DArbonne'!$Z$85</f>
        <v>6197773</v>
      </c>
      <c r="AF78" s="199">
        <f>'5C1B_DArbonne'!$AA$85</f>
        <v>5638314</v>
      </c>
      <c r="AG78" s="199">
        <f>'5C1B_DArbonne'!$AB$85</f>
        <v>559459</v>
      </c>
      <c r="AH78" s="202">
        <f>'5C1B_DArbonne'!$AC$85</f>
        <v>559459</v>
      </c>
      <c r="AI78" s="213">
        <f>'5C1B_DArbonne'!$AD$79</f>
        <v>0</v>
      </c>
      <c r="AJ78" s="894">
        <f>'5C1B_DArbonne'!$AD$80</f>
        <v>44826</v>
      </c>
      <c r="AK78" s="894">
        <f>'5C1B_DArbonne'!$AD$81</f>
        <v>0</v>
      </c>
      <c r="AL78" s="204">
        <f>'5C1B_DArbonne'!$AD$85</f>
        <v>6242599</v>
      </c>
      <c r="AM78" s="204">
        <f t="shared" ref="AM78:AM110" si="20">AL78-X78</f>
        <v>6257603</v>
      </c>
      <c r="AN78" s="205"/>
      <c r="AO78" s="206">
        <f>'5C1B_DArbonne'!$AF$85</f>
        <v>4767183</v>
      </c>
      <c r="AP78" s="198">
        <f>'5C1B_DArbonne'!$AG$85</f>
        <v>41</v>
      </c>
      <c r="AQ78" s="205">
        <f>'5C1B_DArbonne'!$AH$85</f>
        <v>224435</v>
      </c>
      <c r="AR78" s="198">
        <f>'5C1B_DArbonne'!$AI$85</f>
        <v>0</v>
      </c>
      <c r="AS78" s="207">
        <f>'5C1B_DArbonne'!$AJ$85</f>
        <v>4517</v>
      </c>
      <c r="AT78" s="208">
        <f>'5C1B_DArbonne'!$AK$85</f>
        <v>228952</v>
      </c>
      <c r="AU78" s="206">
        <f>'5C1B_DArbonne'!$AL$85</f>
        <v>4996135</v>
      </c>
      <c r="AV78" s="888"/>
      <c r="AW78" s="209">
        <f>'5C1B_DArbonne'!$AM$85</f>
        <v>-12490</v>
      </c>
      <c r="AX78" s="206">
        <f>'5C1B_DArbonne'!$AN$85</f>
        <v>4983645</v>
      </c>
      <c r="AY78" s="207">
        <f>'5C1B_DArbonne'!$AO$85</f>
        <v>0</v>
      </c>
      <c r="AZ78" s="903">
        <f>'5C1B_DArbonne'!$AP$85</f>
        <v>4983645</v>
      </c>
      <c r="BA78" s="206">
        <f>'5C1B_DArbonne'!$AP$85-AW78</f>
        <v>4996135</v>
      </c>
      <c r="BB78" s="207">
        <f>'5C1B_DArbonne'!$AQ$85</f>
        <v>4459898</v>
      </c>
      <c r="BC78" s="207">
        <f>'5C1B_DArbonne'!$AR$85</f>
        <v>523747</v>
      </c>
      <c r="BD78" s="206">
        <f>'5C1B_DArbonne'!$AS$85</f>
        <v>523747</v>
      </c>
      <c r="BE78" s="207">
        <f t="shared" ref="BE78:BE84" si="21">AM78+BA78</f>
        <v>11253738</v>
      </c>
      <c r="BF78" s="207">
        <f t="shared" ref="BF78:BF110" si="22">AH78+BD78</f>
        <v>1083206</v>
      </c>
      <c r="BG78" s="209">
        <f t="shared" ref="BG78:BG110" si="23">-X78</f>
        <v>15004</v>
      </c>
      <c r="BH78" s="209">
        <f>VLOOKUP($A78,'5C1_NewType 2'!$A$7:$BE$41,COLUMN('5C1_NewType 2'!$BA:$BA),FALSE)</f>
        <v>14998</v>
      </c>
      <c r="BI78" s="209">
        <f t="shared" ref="BI78:BI84" si="24">BG78-BH78</f>
        <v>6</v>
      </c>
      <c r="BJ78" s="209">
        <f t="shared" ref="BJ78:BJ84" si="25">-AW78</f>
        <v>12490</v>
      </c>
      <c r="BK78" s="209">
        <f>'5C1B_DArbonne'!$AW$85</f>
        <v>12490</v>
      </c>
      <c r="BL78" s="209">
        <f t="shared" ref="BL78:BL84" si="26">BJ78-BK78</f>
        <v>0</v>
      </c>
    </row>
    <row r="79" spans="1:64" ht="16.5" customHeight="1" x14ac:dyDescent="0.2">
      <c r="A79" s="211">
        <v>343001</v>
      </c>
      <c r="B79" s="311">
        <v>343001</v>
      </c>
      <c r="C79" s="214" t="s">
        <v>394</v>
      </c>
      <c r="D79" s="218">
        <f>'5C1A_Madison'!$C$85</f>
        <v>592</v>
      </c>
      <c r="E79" s="216"/>
      <c r="F79" s="216">
        <f>'5C1A_Madison'!$E$85</f>
        <v>2158422.4213609416</v>
      </c>
      <c r="G79" s="1316"/>
      <c r="H79" s="1316"/>
      <c r="I79" s="218">
        <f>'5C1A_Madison'!$F$85</f>
        <v>442</v>
      </c>
      <c r="J79" s="216">
        <f>'5C1A_Madison'!$H$85</f>
        <v>203886.27566583434</v>
      </c>
      <c r="K79" s="218">
        <f>'5C1A_Madison'!$I$85</f>
        <v>716</v>
      </c>
      <c r="L79" s="216">
        <f>'5C1A_Madison'!$K$85</f>
        <v>90133.415443966136</v>
      </c>
      <c r="M79" s="218">
        <f>'5C1A_Madison'!$L$85</f>
        <v>29</v>
      </c>
      <c r="N79" s="216">
        <f>'5C1A_Madison'!$N$85</f>
        <v>91125.530526380942</v>
      </c>
      <c r="O79" s="218">
        <f>'5C1A_Madison'!$O$85</f>
        <v>1</v>
      </c>
      <c r="P79" s="216">
        <f>'5C1A_Madison'!$Q$85</f>
        <v>1237.9284575960353</v>
      </c>
      <c r="Q79" s="1080">
        <f t="shared" si="19"/>
        <v>2544805.5714547192</v>
      </c>
      <c r="R79" s="219"/>
      <c r="S79" s="216">
        <f>'5C1A_Madison'!$S$85</f>
        <v>-107542</v>
      </c>
      <c r="T79" s="216">
        <f>'5C1A_Madison'!$T$85</f>
        <v>-11978</v>
      </c>
      <c r="U79" s="220">
        <f>'5C1A_Madison'!$U$85</f>
        <v>-119520</v>
      </c>
      <c r="V79" s="219">
        <f>'5C1A_Madison'!$V$85</f>
        <v>2425286</v>
      </c>
      <c r="W79" s="217"/>
      <c r="X79" s="217">
        <f>'5C1A_Madison'!$W$85</f>
        <v>-6062</v>
      </c>
      <c r="Y79" s="219">
        <f>'5C1A_Madison'!$X$85</f>
        <v>2419224</v>
      </c>
      <c r="Z79" s="216">
        <f>'5C1A_Madison'!$Y$85</f>
        <v>2741</v>
      </c>
      <c r="AA79" s="221">
        <f>'5C1A_Madison'!$Z$78</f>
        <v>0</v>
      </c>
      <c r="AB79" s="221">
        <f>'5C1A_Madison'!$Z$82</f>
        <v>27221.62</v>
      </c>
      <c r="AC79" s="1460">
        <f>'5C1A_Madison'!$Z$83</f>
        <v>60289</v>
      </c>
      <c r="AD79" s="1460">
        <f>'5C1A_Madison'!$Z$84</f>
        <v>48231</v>
      </c>
      <c r="AE79" s="219">
        <f>'5C1A_Madison'!$Z$85</f>
        <v>2557706.62</v>
      </c>
      <c r="AF79" s="216">
        <f>'5C1A_Madison'!$AA$85</f>
        <v>2369488</v>
      </c>
      <c r="AG79" s="216">
        <f>'5C1A_Madison'!$AB$85</f>
        <v>188218.62</v>
      </c>
      <c r="AH79" s="219">
        <f>'5C1A_Madison'!$AC$85</f>
        <v>188219</v>
      </c>
      <c r="AI79" s="221">
        <f>'5C1A_Madison'!$AD$79</f>
        <v>0</v>
      </c>
      <c r="AJ79" s="895">
        <f>'5C1A_Madison'!$AD$80</f>
        <v>54948</v>
      </c>
      <c r="AK79" s="895">
        <f>'5C1A_Madison'!$AD$81</f>
        <v>0</v>
      </c>
      <c r="AL79" s="222">
        <f>'5C1A_Madison'!$AD$85</f>
        <v>2612654.62</v>
      </c>
      <c r="AM79" s="222">
        <f t="shared" si="20"/>
        <v>2618716.62</v>
      </c>
      <c r="AN79" s="223"/>
      <c r="AO79" s="224">
        <f>'5C1A_Madison'!$AF$85</f>
        <v>4802442</v>
      </c>
      <c r="AP79" s="215">
        <f>'5C1A_Madison'!$AG$85</f>
        <v>-46</v>
      </c>
      <c r="AQ79" s="223">
        <f>'5C1A_Madison'!$AH$85</f>
        <v>-455073</v>
      </c>
      <c r="AR79" s="215">
        <f>'5C1A_Madison'!$AI$85</f>
        <v>-4</v>
      </c>
      <c r="AS79" s="225">
        <f>'5C1A_Madison'!$AJ$85</f>
        <v>-4678</v>
      </c>
      <c r="AT79" s="226">
        <f>'5C1A_Madison'!$AK$85</f>
        <v>-459751</v>
      </c>
      <c r="AU79" s="224">
        <f>'5C1A_Madison'!$AL$85</f>
        <v>4342691</v>
      </c>
      <c r="AV79" s="227"/>
      <c r="AW79" s="227">
        <f>'5C1A_Madison'!$AM$85</f>
        <v>-10857</v>
      </c>
      <c r="AX79" s="224">
        <f>'5C1A_Madison'!$AN$85</f>
        <v>4331834</v>
      </c>
      <c r="AY79" s="225">
        <f>'5C1A_Madison'!$AO$85</f>
        <v>1915</v>
      </c>
      <c r="AZ79" s="224">
        <f>'5C1A_Madison'!$AP$85</f>
        <v>4333749</v>
      </c>
      <c r="BA79" s="224">
        <f>'5C1A_Madison'!$AP$85-AW79</f>
        <v>4344606</v>
      </c>
      <c r="BB79" s="225">
        <f>'5C1A_Madison'!$AQ$85</f>
        <v>4012852</v>
      </c>
      <c r="BC79" s="225">
        <f>'5C1A_Madison'!$AR$85</f>
        <v>320897</v>
      </c>
      <c r="BD79" s="224">
        <f>'5C1A_Madison'!$AS$85</f>
        <v>320897</v>
      </c>
      <c r="BE79" s="225">
        <f t="shared" si="21"/>
        <v>6963322.6200000001</v>
      </c>
      <c r="BF79" s="225">
        <f t="shared" si="22"/>
        <v>509116</v>
      </c>
      <c r="BG79" s="227">
        <f t="shared" si="23"/>
        <v>6062</v>
      </c>
      <c r="BH79" s="227">
        <f>VLOOKUP($A79,'5C1_NewType 2'!$A$7:$BE$41,COLUMN('5C1_NewType 2'!$BA:$BA),FALSE)</f>
        <v>6058</v>
      </c>
      <c r="BI79" s="227">
        <f t="shared" si="24"/>
        <v>4</v>
      </c>
      <c r="BJ79" s="227">
        <f t="shared" si="25"/>
        <v>10857</v>
      </c>
      <c r="BK79" s="227">
        <f>'5C1A_Madison'!$AW$85</f>
        <v>10857</v>
      </c>
      <c r="BL79" s="227">
        <f t="shared" si="26"/>
        <v>0</v>
      </c>
    </row>
    <row r="80" spans="1:64" ht="16.5" customHeight="1" x14ac:dyDescent="0.2">
      <c r="A80" s="211">
        <v>344001</v>
      </c>
      <c r="B80" s="311">
        <v>344001</v>
      </c>
      <c r="C80" s="214" t="s">
        <v>268</v>
      </c>
      <c r="D80" s="218">
        <f>'5C1C_IntlHigh'!$C$85</f>
        <v>379</v>
      </c>
      <c r="E80" s="216"/>
      <c r="F80" s="216">
        <f>'5C1C_IntlHigh'!$E$85</f>
        <v>1349898.3369293213</v>
      </c>
      <c r="G80" s="1316"/>
      <c r="H80" s="1316"/>
      <c r="I80" s="218">
        <f>'5C1C_IntlHigh'!$F$85</f>
        <v>304</v>
      </c>
      <c r="J80" s="216">
        <f>'5C1C_IntlHigh'!$H$85</f>
        <v>145965.82057255501</v>
      </c>
      <c r="K80" s="218">
        <f>'5C1C_IntlHigh'!$I$85</f>
        <v>396</v>
      </c>
      <c r="L80" s="216">
        <f>'5C1C_IntlHigh'!$K$85</f>
        <v>51984.880475714337</v>
      </c>
      <c r="M80" s="218">
        <f>'5C1C_IntlHigh'!$L$85</f>
        <v>27</v>
      </c>
      <c r="N80" s="216">
        <f>'5C1C_IntlHigh'!$N$85</f>
        <v>89192.907666171683</v>
      </c>
      <c r="O80" s="218">
        <f>'5C1C_IntlHigh'!$O$85</f>
        <v>0</v>
      </c>
      <c r="P80" s="216">
        <f>'5C1C_IntlHigh'!$Q$85</f>
        <v>0</v>
      </c>
      <c r="Q80" s="1080">
        <f t="shared" si="19"/>
        <v>1637041.9456437624</v>
      </c>
      <c r="R80" s="219"/>
      <c r="S80" s="216">
        <f>'5C1C_IntlHigh'!$S$85</f>
        <v>-11072</v>
      </c>
      <c r="T80" s="216">
        <f>'5C1C_IntlHigh'!$T$85</f>
        <v>44786</v>
      </c>
      <c r="U80" s="220">
        <f>'5C1C_IntlHigh'!$U$85</f>
        <v>33714</v>
      </c>
      <c r="V80" s="219">
        <f>'5C1C_IntlHigh'!$V$85</f>
        <v>1670756</v>
      </c>
      <c r="W80" s="217"/>
      <c r="X80" s="217">
        <f>'5C1C_IntlHigh'!$W$85</f>
        <v>-4177</v>
      </c>
      <c r="Y80" s="219">
        <f>'5C1C_IntlHigh'!$X$85</f>
        <v>1666579</v>
      </c>
      <c r="Z80" s="216">
        <f>'5C1C_IntlHigh'!$Y$85</f>
        <v>-1695</v>
      </c>
      <c r="AA80" s="221">
        <f>'5C1C_IntlHigh'!$Z$78</f>
        <v>0</v>
      </c>
      <c r="AB80" s="221">
        <f>'5C1C_IntlHigh'!$Z$82</f>
        <v>26626</v>
      </c>
      <c r="AC80" s="1460">
        <f>'5C1C_IntlHigh'!$Z$83</f>
        <v>62928</v>
      </c>
      <c r="AD80" s="1460">
        <f>'5C1C_IntlHigh'!$Z$84</f>
        <v>50342</v>
      </c>
      <c r="AE80" s="219">
        <f>'5C1C_IntlHigh'!$Z$85</f>
        <v>1804780</v>
      </c>
      <c r="AF80" s="216">
        <f>'5C1C_IntlHigh'!$AA$85</f>
        <v>1645072</v>
      </c>
      <c r="AG80" s="216">
        <f>'5C1C_IntlHigh'!$AB$85</f>
        <v>159708</v>
      </c>
      <c r="AH80" s="219">
        <f>'5C1C_IntlHigh'!$AC$85</f>
        <v>159708</v>
      </c>
      <c r="AI80" s="221">
        <f>'5C1C_IntlHigh'!$AD$79</f>
        <v>0</v>
      </c>
      <c r="AJ80" s="895">
        <f>'5C1C_IntlHigh'!$AD$80</f>
        <v>10000</v>
      </c>
      <c r="AK80" s="895">
        <f>'5C1C_IntlHigh'!$AD$81</f>
        <v>58034</v>
      </c>
      <c r="AL80" s="222">
        <f>'5C1C_IntlHigh'!$AD$85</f>
        <v>1872814</v>
      </c>
      <c r="AM80" s="222">
        <f t="shared" si="20"/>
        <v>1876991</v>
      </c>
      <c r="AN80" s="223"/>
      <c r="AO80" s="224">
        <f>'5C1C_IntlHigh'!$AF$85</f>
        <v>2268760</v>
      </c>
      <c r="AP80" s="215">
        <f>'5C1C_IntlHigh'!$AG$85</f>
        <v>-5</v>
      </c>
      <c r="AQ80" s="223">
        <f>'5C1C_IntlHigh'!$AH$85</f>
        <v>-20542</v>
      </c>
      <c r="AR80" s="215">
        <f>'5C1C_IntlHigh'!$AI$85</f>
        <v>15</v>
      </c>
      <c r="AS80" s="225">
        <f>'5C1C_IntlHigh'!$AJ$85</f>
        <v>16918</v>
      </c>
      <c r="AT80" s="226">
        <f>'5C1C_IntlHigh'!$AK$85</f>
        <v>-3624</v>
      </c>
      <c r="AU80" s="224">
        <f>'5C1C_IntlHigh'!$AL$85</f>
        <v>2265136</v>
      </c>
      <c r="AV80" s="227"/>
      <c r="AW80" s="227">
        <f>'5C1C_IntlHigh'!$AM$85</f>
        <v>-5664</v>
      </c>
      <c r="AX80" s="224">
        <f>'5C1C_IntlHigh'!$AN$85</f>
        <v>2259472</v>
      </c>
      <c r="AY80" s="225">
        <f>'5C1C_IntlHigh'!$AO$85</f>
        <v>-2851</v>
      </c>
      <c r="AZ80" s="224">
        <f>'5C1C_IntlHigh'!$AP$85</f>
        <v>2256621</v>
      </c>
      <c r="BA80" s="224">
        <f>'5C1C_IntlHigh'!$AP$85-AW80</f>
        <v>2262285</v>
      </c>
      <c r="BB80" s="225">
        <f>'5C1C_IntlHigh'!$AQ$85</f>
        <v>2067540</v>
      </c>
      <c r="BC80" s="225">
        <f>'5C1C_IntlHigh'!$AR$85</f>
        <v>189081</v>
      </c>
      <c r="BD80" s="224">
        <f>'5C1C_IntlHigh'!$AS$85</f>
        <v>189081</v>
      </c>
      <c r="BE80" s="225">
        <f t="shared" si="21"/>
        <v>4139276</v>
      </c>
      <c r="BF80" s="225">
        <f t="shared" si="22"/>
        <v>348789</v>
      </c>
      <c r="BG80" s="227">
        <f t="shared" si="23"/>
        <v>4177</v>
      </c>
      <c r="BH80" s="227">
        <f>VLOOKUP($A80,'5C1_NewType 2'!$A$7:$BE$41,COLUMN('5C1_NewType 2'!$BA:$BA),FALSE)</f>
        <v>4173</v>
      </c>
      <c r="BI80" s="227">
        <f t="shared" si="24"/>
        <v>4</v>
      </c>
      <c r="BJ80" s="227">
        <f t="shared" si="25"/>
        <v>5664</v>
      </c>
      <c r="BK80" s="227">
        <f>'5C1C_IntlHigh'!$AW$85</f>
        <v>5753</v>
      </c>
      <c r="BL80" s="227">
        <f t="shared" si="26"/>
        <v>-89</v>
      </c>
    </row>
    <row r="81" spans="1:64" ht="16.5" customHeight="1" x14ac:dyDescent="0.2">
      <c r="A81" s="211">
        <v>345001</v>
      </c>
      <c r="B81" s="311">
        <v>345001</v>
      </c>
      <c r="C81" s="214" t="s">
        <v>574</v>
      </c>
      <c r="D81" s="218">
        <f>'5C3_UnvView'!$C$85</f>
        <v>3491</v>
      </c>
      <c r="E81" s="216"/>
      <c r="F81" s="216">
        <f>'5C3_UnvView'!$E$85</f>
        <v>13966881.394361369</v>
      </c>
      <c r="G81" s="1316"/>
      <c r="H81" s="1316"/>
      <c r="I81" s="218">
        <f>'5C3_UnvView'!$F$85</f>
        <v>2147</v>
      </c>
      <c r="J81" s="216">
        <f>'5C3_UnvView'!$H$85</f>
        <v>1160226.4507526066</v>
      </c>
      <c r="K81" s="218">
        <f>'5C3_UnvView'!$I$85</f>
        <v>2158</v>
      </c>
      <c r="L81" s="216">
        <f>'5C3_UnvView'!$K$85</f>
        <v>316945.51364197786</v>
      </c>
      <c r="M81" s="218">
        <f>'5C3_UnvView'!$L$85</f>
        <v>433</v>
      </c>
      <c r="N81" s="216">
        <f>'5C3_UnvView'!$N$85</f>
        <v>1588533.210198195</v>
      </c>
      <c r="O81" s="218">
        <f>'5C3_UnvView'!$O$85</f>
        <v>198</v>
      </c>
      <c r="P81" s="216">
        <f>'5C3_UnvView'!$Q$85</f>
        <v>281143.9068192984</v>
      </c>
      <c r="Q81" s="1080">
        <f t="shared" si="19"/>
        <v>17313730.475773446</v>
      </c>
      <c r="R81" s="906">
        <f>'5C3_UnvView'!$S$76</f>
        <v>1923749</v>
      </c>
      <c r="S81" s="906">
        <f>'5C3_UnvView'!$T$85</f>
        <v>1020480</v>
      </c>
      <c r="T81" s="906">
        <f>'5C3_UnvView'!$U$85</f>
        <v>-22382</v>
      </c>
      <c r="U81" s="906">
        <f>'5C3_UnvView'!$V$85</f>
        <v>998098</v>
      </c>
      <c r="V81" s="906">
        <f>'5C3_UnvView'!$W$85</f>
        <v>18311830</v>
      </c>
      <c r="W81" s="216"/>
      <c r="X81" s="906">
        <f>'5C3_UnvView'!$X$85</f>
        <v>-45777</v>
      </c>
      <c r="Y81" s="906">
        <f>'5C3_UnvView'!$Y$85</f>
        <v>18266053</v>
      </c>
      <c r="Z81" s="906">
        <f>'5C3_UnvView'!$Z$85</f>
        <v>-19752</v>
      </c>
      <c r="AA81" s="906">
        <f>'5C3_UnvView'!$AA$78</f>
        <v>0</v>
      </c>
      <c r="AB81" s="906">
        <f>'5C3_UnvView'!$AA$82</f>
        <v>130449</v>
      </c>
      <c r="AC81" s="1463">
        <f>'5C3_UnvView'!$AA$83</f>
        <v>318100</v>
      </c>
      <c r="AD81" s="1463">
        <f>'5C3_UnvView'!$AA$84</f>
        <v>254480</v>
      </c>
      <c r="AE81" s="906">
        <f>'5C3_UnvView'!$AA$85</f>
        <v>18949330</v>
      </c>
      <c r="AF81" s="906">
        <f>'5C3_UnvView'!$AB$85</f>
        <v>17135182</v>
      </c>
      <c r="AG81" s="906">
        <f>'5C3_UnvView'!$AC$85</f>
        <v>1814148</v>
      </c>
      <c r="AH81" s="906">
        <f>'5C3_UnvView'!$AD$85</f>
        <v>1814148</v>
      </c>
      <c r="AI81" s="906">
        <f>'5C3_UnvView'!$AE$79</f>
        <v>0</v>
      </c>
      <c r="AJ81" s="908">
        <f>'5C3_UnvView'!$AE$80</f>
        <v>140262</v>
      </c>
      <c r="AK81" s="908">
        <f>'5C3_UnvView'!$AE$81</f>
        <v>0</v>
      </c>
      <c r="AL81" s="909">
        <f>'5C3_UnvView'!$AE$85</f>
        <v>19089592</v>
      </c>
      <c r="AM81" s="909">
        <f t="shared" si="20"/>
        <v>19135369</v>
      </c>
      <c r="AN81" s="223"/>
      <c r="AO81" s="899">
        <f>'5C3_UnvView'!$AG$85</f>
        <v>18305693</v>
      </c>
      <c r="AP81" s="907">
        <f>'5C3_UnvView'!$AH$85</f>
        <v>217</v>
      </c>
      <c r="AQ81" s="910">
        <f>'5C3_UnvView'!$AI$85</f>
        <v>1374438</v>
      </c>
      <c r="AR81" s="907">
        <f>'5C3_UnvView'!$AJ$85</f>
        <v>0</v>
      </c>
      <c r="AS81" s="899">
        <f>'5C3_UnvView'!$AK$85</f>
        <v>-14188</v>
      </c>
      <c r="AT81" s="899">
        <f>'5C3_UnvView'!$AL$85</f>
        <v>1360250</v>
      </c>
      <c r="AU81" s="899">
        <f>'5C3_UnvView'!$AM$85</f>
        <v>19665943</v>
      </c>
      <c r="AV81" s="899"/>
      <c r="AW81" s="899">
        <f>'5C3_UnvView'!$AN$85</f>
        <v>-49168</v>
      </c>
      <c r="AX81" s="899">
        <f>'5C3_UnvView'!$AO$85</f>
        <v>19616775</v>
      </c>
      <c r="AY81" s="899">
        <f>'5C3_UnvView'!$AP$85</f>
        <v>-15532</v>
      </c>
      <c r="AZ81" s="899">
        <f>'5C3_UnvView'!$AQ$85</f>
        <v>19601243</v>
      </c>
      <c r="BA81" s="899">
        <f>'5C3_UnvView'!$AQ$85-AW81</f>
        <v>19650411</v>
      </c>
      <c r="BB81" s="899">
        <f>'5C3_UnvView'!$AR$85</f>
        <v>17556439</v>
      </c>
      <c r="BC81" s="899">
        <f>'5C3_UnvView'!$AS$85</f>
        <v>2044804</v>
      </c>
      <c r="BD81" s="899">
        <f>'5C3_UnvView'!$AT$85</f>
        <v>2044804</v>
      </c>
      <c r="BE81" s="899">
        <f t="shared" si="21"/>
        <v>38785780</v>
      </c>
      <c r="BF81" s="899">
        <f t="shared" si="22"/>
        <v>3858952</v>
      </c>
      <c r="BG81" s="899">
        <f t="shared" si="23"/>
        <v>45777</v>
      </c>
      <c r="BH81" s="899">
        <f>VLOOKUP($A81,'5C1_NewType 2'!$A$7:$BE$41,COLUMN('5C1_NewType 2'!$BA:$BA),FALSE)</f>
        <v>45557</v>
      </c>
      <c r="BI81" s="899">
        <f t="shared" si="24"/>
        <v>220</v>
      </c>
      <c r="BJ81" s="899">
        <f t="shared" si="25"/>
        <v>49168</v>
      </c>
      <c r="BK81" s="899">
        <f>'5C3_UnvView'!$AX$85</f>
        <v>49181</v>
      </c>
      <c r="BL81" s="899">
        <f t="shared" si="26"/>
        <v>-13</v>
      </c>
    </row>
    <row r="82" spans="1:64" ht="16.5" customHeight="1" x14ac:dyDescent="0.2">
      <c r="A82" s="212">
        <v>346001</v>
      </c>
      <c r="B82" s="312">
        <v>346001</v>
      </c>
      <c r="C82" s="228" t="s">
        <v>269</v>
      </c>
      <c r="D82" s="232">
        <f>'5C1F_LCCharter'!$C$85</f>
        <v>823</v>
      </c>
      <c r="E82" s="230"/>
      <c r="F82" s="230">
        <f>'5C1F_LCCharter'!$E$85</f>
        <v>2717088.5785284215</v>
      </c>
      <c r="G82" s="1317"/>
      <c r="H82" s="1317"/>
      <c r="I82" s="232">
        <f>'5C1F_LCCharter'!$F$85</f>
        <v>823</v>
      </c>
      <c r="J82" s="230">
        <f>'5C1F_LCCharter'!$H$85</f>
        <v>386504.34037919616</v>
      </c>
      <c r="K82" s="232">
        <f>'5C1F_LCCharter'!$I$85</f>
        <v>254.5</v>
      </c>
      <c r="L82" s="230">
        <f>'5C1F_LCCharter'!$K$85</f>
        <v>32566.220026076709</v>
      </c>
      <c r="M82" s="232">
        <f>'5C1F_LCCharter'!$L$85</f>
        <v>88</v>
      </c>
      <c r="N82" s="230">
        <f>'5C1F_LCCharter'!$N$85</f>
        <v>281051.98074096371</v>
      </c>
      <c r="O82" s="232">
        <f>'5C1F_LCCharter'!$O$85</f>
        <v>16</v>
      </c>
      <c r="P82" s="230">
        <f>'5C1F_LCCharter'!$Q$85</f>
        <v>20440.144053888274</v>
      </c>
      <c r="Q82" s="1177">
        <f t="shared" si="19"/>
        <v>3437651.2637285469</v>
      </c>
      <c r="R82" s="233"/>
      <c r="S82" s="230">
        <f>'5C1F_LCCharter'!$S$85</f>
        <v>87669</v>
      </c>
      <c r="T82" s="230">
        <f>'5C1F_LCCharter'!$T$85</f>
        <v>-44792</v>
      </c>
      <c r="U82" s="234">
        <f>'5C1F_LCCharter'!$U$85</f>
        <v>42877</v>
      </c>
      <c r="V82" s="233">
        <f>'5C1F_LCCharter'!$V$85</f>
        <v>3480529</v>
      </c>
      <c r="W82" s="231"/>
      <c r="X82" s="231">
        <f>'5C1F_LCCharter'!$W$85</f>
        <v>-8699</v>
      </c>
      <c r="Y82" s="233">
        <f>'5C1F_LCCharter'!$X$85</f>
        <v>3471830</v>
      </c>
      <c r="Z82" s="230">
        <f>'5C1F_LCCharter'!$Y$85</f>
        <v>0</v>
      </c>
      <c r="AA82" s="235">
        <f>'5C1F_LCCharter'!$Z$78</f>
        <v>0</v>
      </c>
      <c r="AB82" s="892">
        <f>'5C1F_LCCharter'!$Z$82</f>
        <v>0</v>
      </c>
      <c r="AC82" s="1461">
        <f>'5C1F_LCCharter'!$Z$83</f>
        <v>102089</v>
      </c>
      <c r="AD82" s="1461">
        <f>'5C1F_LCCharter'!$Z$84</f>
        <v>81672</v>
      </c>
      <c r="AE82" s="233">
        <f>'5C1F_LCCharter'!$Z$85</f>
        <v>3655591</v>
      </c>
      <c r="AF82" s="236">
        <f>'5C1F_LCCharter'!$AA$85</f>
        <v>3351930</v>
      </c>
      <c r="AG82" s="230">
        <f>'5C1F_LCCharter'!$AB$85</f>
        <v>303661</v>
      </c>
      <c r="AH82" s="237">
        <f>'5C1F_LCCharter'!$AC$85</f>
        <v>303661</v>
      </c>
      <c r="AI82" s="235">
        <f>'5C1F_LCCharter'!$AD$79</f>
        <v>0</v>
      </c>
      <c r="AJ82" s="896">
        <f>'5C1F_LCCharter'!$AD$80</f>
        <v>3615</v>
      </c>
      <c r="AK82" s="896">
        <f>'5C1F_LCCharter'!$AD$81</f>
        <v>0</v>
      </c>
      <c r="AL82" s="237">
        <f>'5C1F_LCCharter'!$AD$85</f>
        <v>3659206</v>
      </c>
      <c r="AM82" s="237">
        <f t="shared" si="20"/>
        <v>3667905</v>
      </c>
      <c r="AN82" s="238"/>
      <c r="AO82" s="239">
        <f>'5C1F_LCCharter'!$AF$85</f>
        <v>6895971</v>
      </c>
      <c r="AP82" s="229">
        <f>'5C1F_LCCharter'!$AG$85</f>
        <v>17</v>
      </c>
      <c r="AQ82" s="238">
        <f>'5C1F_LCCharter'!$AH$85</f>
        <v>165760</v>
      </c>
      <c r="AR82" s="229">
        <f>'5C1F_LCCharter'!$AI$85</f>
        <v>-6</v>
      </c>
      <c r="AS82" s="240">
        <f>'5C1F_LCCharter'!$AJ$85</f>
        <v>-23935</v>
      </c>
      <c r="AT82" s="241">
        <f>'5C1F_LCCharter'!$AK$85</f>
        <v>141825</v>
      </c>
      <c r="AU82" s="239">
        <f>'5C1F_LCCharter'!$AL$85</f>
        <v>7037796</v>
      </c>
      <c r="AV82" s="889"/>
      <c r="AW82" s="242">
        <f>'5C1F_LCCharter'!$AM$85</f>
        <v>-17595</v>
      </c>
      <c r="AX82" s="239">
        <f>'5C1F_LCCharter'!$AN$85</f>
        <v>7020201</v>
      </c>
      <c r="AY82" s="240">
        <f>'5C1F_LCCharter'!$AO$85</f>
        <v>0</v>
      </c>
      <c r="AZ82" s="904">
        <f>'5C1F_LCCharter'!$AP$85</f>
        <v>7020201</v>
      </c>
      <c r="BA82" s="239">
        <f>'5C1F_LCCharter'!$AP$85-AW82</f>
        <v>7037796</v>
      </c>
      <c r="BB82" s="240">
        <f>'5C1F_LCCharter'!$AQ$85</f>
        <v>6347072</v>
      </c>
      <c r="BC82" s="240">
        <f>'5C1F_LCCharter'!$AR$85</f>
        <v>673129</v>
      </c>
      <c r="BD82" s="239">
        <f>'5C1F_LCCharter'!$AS$85</f>
        <v>673129</v>
      </c>
      <c r="BE82" s="240">
        <f t="shared" si="21"/>
        <v>10705701</v>
      </c>
      <c r="BF82" s="240">
        <f t="shared" si="22"/>
        <v>976790</v>
      </c>
      <c r="BG82" s="242">
        <f t="shared" si="23"/>
        <v>8699</v>
      </c>
      <c r="BH82" s="242">
        <f>VLOOKUP($A82,'5C1_NewType 2'!$A$7:$BE$41,COLUMN('5C1_NewType 2'!$BA:$BA),FALSE)</f>
        <v>8691</v>
      </c>
      <c r="BI82" s="242">
        <f t="shared" si="24"/>
        <v>8</v>
      </c>
      <c r="BJ82" s="242">
        <f t="shared" si="25"/>
        <v>17595</v>
      </c>
      <c r="BK82" s="242">
        <f>'5C1F_LCCharter'!$AW$85</f>
        <v>17595</v>
      </c>
      <c r="BL82" s="242">
        <f t="shared" si="26"/>
        <v>0</v>
      </c>
    </row>
    <row r="83" spans="1:64" ht="16.5" customHeight="1" x14ac:dyDescent="0.2">
      <c r="A83" s="210">
        <v>347001</v>
      </c>
      <c r="B83" s="310">
        <v>347001</v>
      </c>
      <c r="C83" s="197" t="s">
        <v>270</v>
      </c>
      <c r="D83" s="201">
        <f>'5C1E_LFNO'!$C$85</f>
        <v>994</v>
      </c>
      <c r="E83" s="199"/>
      <c r="F83" s="199">
        <f>'5C1E_LFNO'!$E$85</f>
        <v>3594259.9075848493</v>
      </c>
      <c r="G83" s="1314"/>
      <c r="H83" s="1314"/>
      <c r="I83" s="201">
        <f>'5C1E_LFNO'!$F$85</f>
        <v>479</v>
      </c>
      <c r="J83" s="199">
        <f>'5C1E_LFNO'!$H$85</f>
        <v>230813.08346393215</v>
      </c>
      <c r="K83" s="201">
        <f>'5C1E_LFNO'!$I$85</f>
        <v>0</v>
      </c>
      <c r="L83" s="199">
        <f>'5C1E_LFNO'!$K$85</f>
        <v>0</v>
      </c>
      <c r="M83" s="201">
        <f>'5C1E_LFNO'!$L$85</f>
        <v>106</v>
      </c>
      <c r="N83" s="199">
        <f>'5C1E_LFNO'!$N$85</f>
        <v>348414.50234726339</v>
      </c>
      <c r="O83" s="201">
        <f>'5C1E_LFNO'!$O$85</f>
        <v>125</v>
      </c>
      <c r="P83" s="199">
        <f>'5C1E_LFNO'!$Q$85</f>
        <v>163158.5752095592</v>
      </c>
      <c r="Q83" s="1175">
        <f t="shared" si="19"/>
        <v>4336646.0686056037</v>
      </c>
      <c r="R83" s="202"/>
      <c r="S83" s="199">
        <f>'5C1E_LFNO'!$S$85</f>
        <v>-52592</v>
      </c>
      <c r="T83" s="199">
        <f>'5C1E_LFNO'!$T$85</f>
        <v>-124999</v>
      </c>
      <c r="U83" s="203">
        <f>'5C1E_LFNO'!$U$85</f>
        <v>-177591</v>
      </c>
      <c r="V83" s="202">
        <f>'5C1E_LFNO'!$V$85</f>
        <v>4159056</v>
      </c>
      <c r="W83" s="200"/>
      <c r="X83" s="200">
        <f>'5C1E_LFNO'!$W$85</f>
        <v>-10398</v>
      </c>
      <c r="Y83" s="202">
        <f>'5C1E_LFNO'!$X$85</f>
        <v>4148658</v>
      </c>
      <c r="Z83" s="199">
        <f>'5C1E_LFNO'!$Y$85</f>
        <v>5843</v>
      </c>
      <c r="AA83" s="213">
        <f>'5C1E_LFNO'!$Z$78</f>
        <v>882000</v>
      </c>
      <c r="AB83" s="891">
        <f>'5C1E_LFNO'!$Z$82</f>
        <v>0</v>
      </c>
      <c r="AC83" s="1459">
        <f>'5C1E_LFNO'!$Z$83</f>
        <v>141028</v>
      </c>
      <c r="AD83" s="1459">
        <f>'5C1E_LFNO'!$Z$84</f>
        <v>112822</v>
      </c>
      <c r="AE83" s="202">
        <f>'5C1E_LFNO'!$Z$85</f>
        <v>5290351</v>
      </c>
      <c r="AF83" s="199">
        <f>'5C1E_LFNO'!$AA$85</f>
        <v>4901088</v>
      </c>
      <c r="AG83" s="199">
        <f>'5C1E_LFNO'!$AB$85</f>
        <v>389263</v>
      </c>
      <c r="AH83" s="202">
        <f>'5C1E_LFNO'!$AC$85</f>
        <v>389263</v>
      </c>
      <c r="AI83" s="213">
        <f>'5C1E_LFNO'!$AD$79</f>
        <v>158000</v>
      </c>
      <c r="AJ83" s="894">
        <f>'5C1E_LFNO'!$AD$80</f>
        <v>10000</v>
      </c>
      <c r="AK83" s="894">
        <f>'5C1E_LFNO'!$AD$81</f>
        <v>0</v>
      </c>
      <c r="AL83" s="204">
        <f>'5C1E_LFNO'!$AD$85</f>
        <v>5458351</v>
      </c>
      <c r="AM83" s="204">
        <f t="shared" si="20"/>
        <v>5468749</v>
      </c>
      <c r="AN83" s="205"/>
      <c r="AO83" s="206">
        <f>'5C1E_LFNO'!$AF$85</f>
        <v>6380468</v>
      </c>
      <c r="AP83" s="198">
        <f>'5C1E_LFNO'!$AG$85</f>
        <v>16</v>
      </c>
      <c r="AQ83" s="205">
        <f>'5C1E_LFNO'!$AH$85</f>
        <v>89326</v>
      </c>
      <c r="AR83" s="198">
        <f>'5C1E_LFNO'!$AI$85</f>
        <v>-37</v>
      </c>
      <c r="AS83" s="207">
        <f>'5C1E_LFNO'!$AJ$85</f>
        <v>-123704</v>
      </c>
      <c r="AT83" s="208">
        <f>'5C1E_LFNO'!$AK$85</f>
        <v>-34378</v>
      </c>
      <c r="AU83" s="206">
        <f>'5C1E_LFNO'!$AL$85</f>
        <v>6346090</v>
      </c>
      <c r="AV83" s="888"/>
      <c r="AW83" s="209">
        <f>'5C1E_LFNO'!$AM$85</f>
        <v>-15866</v>
      </c>
      <c r="AX83" s="206">
        <f>'5C1E_LFNO'!$AN$85</f>
        <v>6330224</v>
      </c>
      <c r="AY83" s="207">
        <f>'5C1E_LFNO'!$AO$85</f>
        <v>5951</v>
      </c>
      <c r="AZ83" s="903">
        <f>'5C1E_LFNO'!$AP$85</f>
        <v>6336175</v>
      </c>
      <c r="BA83" s="206">
        <f>'5C1E_LFNO'!$AP$85-AW83</f>
        <v>6352041</v>
      </c>
      <c r="BB83" s="207">
        <f>'5C1E_LFNO'!$AQ$85</f>
        <v>5785724</v>
      </c>
      <c r="BC83" s="207">
        <f>'5C1E_LFNO'!$AR$85</f>
        <v>550451</v>
      </c>
      <c r="BD83" s="206">
        <f>'5C1E_LFNO'!$AS$85</f>
        <v>550451</v>
      </c>
      <c r="BE83" s="207">
        <f t="shared" si="21"/>
        <v>11820790</v>
      </c>
      <c r="BF83" s="207">
        <f t="shared" si="22"/>
        <v>939714</v>
      </c>
      <c r="BG83" s="209">
        <f t="shared" si="23"/>
        <v>10398</v>
      </c>
      <c r="BH83" s="209">
        <f>VLOOKUP($A83,'5C1_NewType 2'!$A$7:$BE$41,COLUMN('5C1_NewType 2'!$BA:$BA),FALSE)</f>
        <v>10414</v>
      </c>
      <c r="BI83" s="209">
        <f t="shared" si="24"/>
        <v>-16</v>
      </c>
      <c r="BJ83" s="209">
        <f t="shared" si="25"/>
        <v>15866</v>
      </c>
      <c r="BK83" s="209">
        <f>'5C1E_LFNO'!$AW$85</f>
        <v>16035</v>
      </c>
      <c r="BL83" s="209">
        <f t="shared" si="26"/>
        <v>-169</v>
      </c>
    </row>
    <row r="84" spans="1:64" ht="16.5" customHeight="1" x14ac:dyDescent="0.2">
      <c r="A84" s="211">
        <v>348001</v>
      </c>
      <c r="B84" s="311">
        <v>348001</v>
      </c>
      <c r="C84" s="214" t="s">
        <v>527</v>
      </c>
      <c r="D84" s="218">
        <f>'5C1D_NOMMA'!$C$85</f>
        <v>998</v>
      </c>
      <c r="E84" s="216"/>
      <c r="F84" s="216">
        <f>'5C1D_NOMMA'!$E$85</f>
        <v>3789456.75587377</v>
      </c>
      <c r="G84" s="1316"/>
      <c r="H84" s="1316"/>
      <c r="I84" s="218">
        <f>'5C1D_NOMMA'!$F$85</f>
        <v>769</v>
      </c>
      <c r="J84" s="216">
        <f>'5C1D_NOMMA'!$H$85</f>
        <v>372813.62705995672</v>
      </c>
      <c r="K84" s="218">
        <f>'5C1D_NOMMA'!$I$85</f>
        <v>1427</v>
      </c>
      <c r="L84" s="216">
        <f>'5C1D_NOMMA'!$K$85</f>
        <v>188434.79566005542</v>
      </c>
      <c r="M84" s="218">
        <f>'5C1D_NOMMA'!$L$85</f>
        <v>80</v>
      </c>
      <c r="N84" s="216">
        <f>'5C1D_NOMMA'!$N$85</f>
        <v>260836.01982428448</v>
      </c>
      <c r="O84" s="218">
        <f>'5C1D_NOMMA'!$O$85</f>
        <v>0</v>
      </c>
      <c r="P84" s="216">
        <f>'5C1D_NOMMA'!$Q$85</f>
        <v>0</v>
      </c>
      <c r="Q84" s="1080">
        <f t="shared" si="19"/>
        <v>4611541.1984180659</v>
      </c>
      <c r="R84" s="219"/>
      <c r="S84" s="216">
        <f>'5C1D_NOMMA'!$S$85</f>
        <v>-126255</v>
      </c>
      <c r="T84" s="216">
        <f>'5C1D_NOMMA'!$T$85</f>
        <v>-77924</v>
      </c>
      <c r="U84" s="220">
        <f>'5C1D_NOMMA'!$U$85</f>
        <v>-204179</v>
      </c>
      <c r="V84" s="219">
        <f>'5C1D_NOMMA'!$V$85</f>
        <v>4407361</v>
      </c>
      <c r="W84" s="217"/>
      <c r="X84" s="217">
        <f>'5C1D_NOMMA'!$W$85</f>
        <v>-11018</v>
      </c>
      <c r="Y84" s="219">
        <f>'5C1D_NOMMA'!$X$85</f>
        <v>4396343</v>
      </c>
      <c r="Z84" s="216">
        <f>'5C1D_NOMMA'!$Y$85</f>
        <v>0</v>
      </c>
      <c r="AA84" s="221">
        <f>'5C1D_NOMMA'!$Z$78</f>
        <v>0</v>
      </c>
      <c r="AB84" s="221">
        <f>'5C1D_NOMMA'!$Z$82</f>
        <v>55046.76</v>
      </c>
      <c r="AC84" s="1460">
        <f>'5C1D_NOMMA'!$Z$83</f>
        <v>118097</v>
      </c>
      <c r="AD84" s="1460">
        <f>'5C1D_NOMMA'!$Z$84</f>
        <v>94478</v>
      </c>
      <c r="AE84" s="219">
        <f>'5C1D_NOMMA'!$Z$85</f>
        <v>4663964.76</v>
      </c>
      <c r="AF84" s="216">
        <f>'5C1D_NOMMA'!$AA$85</f>
        <v>4318433</v>
      </c>
      <c r="AG84" s="216">
        <f>'5C1D_NOMMA'!$AB$85</f>
        <v>345531.76</v>
      </c>
      <c r="AH84" s="219">
        <f>'5C1D_NOMMA'!$AC$85</f>
        <v>345532</v>
      </c>
      <c r="AI84" s="221">
        <f>'5C1D_NOMMA'!$AD$79</f>
        <v>0</v>
      </c>
      <c r="AJ84" s="895">
        <f>'5C1D_NOMMA'!$AD$80</f>
        <v>68685</v>
      </c>
      <c r="AK84" s="895">
        <f>'5C1D_NOMMA'!$AD$81</f>
        <v>172610</v>
      </c>
      <c r="AL84" s="222">
        <f>'5C1D_NOMMA'!$AD$85</f>
        <v>4905259.76</v>
      </c>
      <c r="AM84" s="222">
        <f t="shared" si="20"/>
        <v>4916277.76</v>
      </c>
      <c r="AN84" s="223"/>
      <c r="AO84" s="224">
        <f>'5C1D_NOMMA'!$AF$85</f>
        <v>6806343</v>
      </c>
      <c r="AP84" s="215">
        <f>'5C1D_NOMMA'!$AG$85</f>
        <v>-41</v>
      </c>
      <c r="AQ84" s="223">
        <f>'5C1D_NOMMA'!$AH$85</f>
        <v>-299879</v>
      </c>
      <c r="AR84" s="215">
        <f>'5C1D_NOMMA'!$AI$85</f>
        <v>-36</v>
      </c>
      <c r="AS84" s="225">
        <f>'5C1D_NOMMA'!$AJ$85</f>
        <v>-125387</v>
      </c>
      <c r="AT84" s="226">
        <f>'5C1D_NOMMA'!$AK$85</f>
        <v>-425266</v>
      </c>
      <c r="AU84" s="224">
        <f>'5C1D_NOMMA'!$AL$85</f>
        <v>6381077</v>
      </c>
      <c r="AV84" s="227"/>
      <c r="AW84" s="227">
        <f>'5C1D_NOMMA'!$AM$85</f>
        <v>-15952</v>
      </c>
      <c r="AX84" s="224">
        <f>'5C1D_NOMMA'!$AN$85</f>
        <v>6365125</v>
      </c>
      <c r="AY84" s="225">
        <f>'5C1D_NOMMA'!$AO$85</f>
        <v>0</v>
      </c>
      <c r="AZ84" s="224">
        <f>'5C1D_NOMMA'!$AP$85</f>
        <v>6365125</v>
      </c>
      <c r="BA84" s="224">
        <f>'5C1D_NOMMA'!$AP$85-AW84</f>
        <v>6381077</v>
      </c>
      <c r="BB84" s="225">
        <f>'5C1D_NOMMA'!$AQ$85</f>
        <v>5843390</v>
      </c>
      <c r="BC84" s="225">
        <f>'5C1D_NOMMA'!$AR$85</f>
        <v>521735</v>
      </c>
      <c r="BD84" s="224">
        <f>'5C1D_NOMMA'!$AS$85</f>
        <v>521735</v>
      </c>
      <c r="BE84" s="225">
        <f t="shared" si="21"/>
        <v>11297354.76</v>
      </c>
      <c r="BF84" s="225">
        <f t="shared" si="22"/>
        <v>867267</v>
      </c>
      <c r="BG84" s="227">
        <f t="shared" si="23"/>
        <v>11018</v>
      </c>
      <c r="BH84" s="227">
        <f>VLOOKUP($A84,'5C1_NewType 2'!$A$7:$BE$41,COLUMN('5C1_NewType 2'!$BA:$BA),FALSE)</f>
        <v>11022</v>
      </c>
      <c r="BI84" s="227">
        <f t="shared" si="24"/>
        <v>-4</v>
      </c>
      <c r="BJ84" s="227">
        <f t="shared" si="25"/>
        <v>15952</v>
      </c>
      <c r="BK84" s="227">
        <f>'5C1D_NOMMA'!$AW$85</f>
        <v>15983</v>
      </c>
      <c r="BL84" s="227">
        <f t="shared" si="26"/>
        <v>-31</v>
      </c>
    </row>
    <row r="85" spans="1:64" ht="16.5" customHeight="1" x14ac:dyDescent="0.2">
      <c r="A85" s="1535" t="s">
        <v>1232</v>
      </c>
      <c r="B85" s="1536" t="s">
        <v>1232</v>
      </c>
      <c r="C85" s="1537" t="s">
        <v>1234</v>
      </c>
      <c r="D85" s="218">
        <f>'5C1AM_Williams'!$C$85</f>
        <v>0</v>
      </c>
      <c r="E85" s="216"/>
      <c r="F85" s="216">
        <f>'5C1AM_Williams'!$E$85</f>
        <v>0</v>
      </c>
      <c r="G85" s="1316"/>
      <c r="H85" s="1316"/>
      <c r="I85" s="218">
        <f>'5C1AM_Williams'!$F$85</f>
        <v>0</v>
      </c>
      <c r="J85" s="216">
        <f>'5C1AM_Williams'!$H$85</f>
        <v>0</v>
      </c>
      <c r="K85" s="218">
        <f>'5C1AM_Williams'!$I$85</f>
        <v>0</v>
      </c>
      <c r="L85" s="216">
        <f>'5C1AM_Williams'!$K$85</f>
        <v>0</v>
      </c>
      <c r="M85" s="218">
        <f>'5C1AM_Williams'!$L$85</f>
        <v>0</v>
      </c>
      <c r="N85" s="216">
        <f>'5C1AM_Williams'!$N$85</f>
        <v>0</v>
      </c>
      <c r="O85" s="218">
        <f>'5C1AM_Williams'!$O$85</f>
        <v>0</v>
      </c>
      <c r="P85" s="216">
        <f>'5C1AM_Williams'!$Q$85</f>
        <v>0</v>
      </c>
      <c r="Q85" s="1080">
        <f t="shared" ref="Q85:Q86" si="27">F85+H85+J85+L85+N85+P85</f>
        <v>0</v>
      </c>
      <c r="R85" s="219"/>
      <c r="S85" s="216">
        <f>'5C1AM_Williams'!$S$85</f>
        <v>587817</v>
      </c>
      <c r="T85" s="216">
        <f>'5C1AM_Williams'!$T$85</f>
        <v>-3221</v>
      </c>
      <c r="U85" s="220">
        <f>'5C1AM_Williams'!$U$85</f>
        <v>584596</v>
      </c>
      <c r="V85" s="219">
        <f>'5C1AM_Williams'!$V$85</f>
        <v>584596</v>
      </c>
      <c r="W85" s="217"/>
      <c r="X85" s="217">
        <f>'5C1AM_Williams'!$W$85</f>
        <v>-1462</v>
      </c>
      <c r="Y85" s="219">
        <f>'5C1AM_Williams'!$X$85</f>
        <v>583134</v>
      </c>
      <c r="Z85" s="216">
        <f>'5C1AM_Williams'!$Y$85</f>
        <v>0</v>
      </c>
      <c r="AA85" s="221">
        <f>'5C1AM_Williams'!$Z$78</f>
        <v>0</v>
      </c>
      <c r="AB85" s="221">
        <f>'5C1AM_Williams'!$Z$82</f>
        <v>0</v>
      </c>
      <c r="AC85" s="1460">
        <f>'5C1AM_Williams'!$Z$83</f>
        <v>21963</v>
      </c>
      <c r="AD85" s="1460">
        <f>'5C1AM_Williams'!$Z$84</f>
        <v>17570</v>
      </c>
      <c r="AE85" s="219">
        <f>'5C1AM_Williams'!$Z$85</f>
        <v>622667</v>
      </c>
      <c r="AF85" s="216">
        <f>'5C1AM_Williams'!$AA$85</f>
        <v>603938</v>
      </c>
      <c r="AG85" s="216">
        <f>'5C1AM_Williams'!$AB$85</f>
        <v>18729</v>
      </c>
      <c r="AH85" s="219">
        <f>'5C1AM_Williams'!$AC$85</f>
        <v>18729</v>
      </c>
      <c r="AI85" s="221">
        <f>'5C1AM_Williams'!$AD$79</f>
        <v>0</v>
      </c>
      <c r="AJ85" s="895">
        <f>'5C1AM_Williams'!$AD$80</f>
        <v>10000</v>
      </c>
      <c r="AK85" s="895">
        <f>'5C1AM_Williams'!$AD$81</f>
        <v>0</v>
      </c>
      <c r="AL85" s="222">
        <f>'5C1AM_Williams'!$AD$85</f>
        <v>632667</v>
      </c>
      <c r="AM85" s="222">
        <f t="shared" si="20"/>
        <v>634129</v>
      </c>
      <c r="AN85" s="223"/>
      <c r="AO85" s="224">
        <f>'5C1AM_Williams'!$AF$85</f>
        <v>0</v>
      </c>
      <c r="AP85" s="215">
        <f>'5C1AM_Williams'!$AG$85</f>
        <v>98</v>
      </c>
      <c r="AQ85" s="223">
        <f>'5C1AM_Williams'!$AH$85</f>
        <v>309652</v>
      </c>
      <c r="AR85" s="215">
        <f>'5C1AM_Williams'!$AI$85</f>
        <v>-3</v>
      </c>
      <c r="AS85" s="225">
        <f>'5C1AM_Williams'!$AJ$85</f>
        <v>-4347</v>
      </c>
      <c r="AT85" s="226">
        <f>'5C1AM_Williams'!$AK$85</f>
        <v>305305</v>
      </c>
      <c r="AU85" s="224">
        <f>'5C1AM_Williams'!$AL$85</f>
        <v>305305</v>
      </c>
      <c r="AV85" s="227"/>
      <c r="AW85" s="227">
        <f>'5C1AM_Williams'!$AM$85</f>
        <v>-764</v>
      </c>
      <c r="AX85" s="224">
        <f>'5C1AM_Williams'!$AN$85</f>
        <v>304541</v>
      </c>
      <c r="AY85" s="225">
        <f>'5C1AM_Williams'!$AO$85</f>
        <v>0</v>
      </c>
      <c r="AZ85" s="224">
        <f>'5C1AM_Williams'!$AP$85</f>
        <v>304541</v>
      </c>
      <c r="BA85" s="224">
        <f>'5C1AM_Williams'!$AP$85-AW85</f>
        <v>305305</v>
      </c>
      <c r="BB85" s="225">
        <f>'5C1AM_Williams'!$AQ$85</f>
        <v>302618</v>
      </c>
      <c r="BC85" s="225">
        <f>'5C1AM_Williams'!$AR$85</f>
        <v>1923</v>
      </c>
      <c r="BD85" s="224">
        <f>'5C1AM_Williams'!$AS$85</f>
        <v>1923</v>
      </c>
      <c r="BE85" s="225">
        <f t="shared" ref="BE85:BE86" si="28">AM85+BA85</f>
        <v>939434</v>
      </c>
      <c r="BF85" s="225">
        <f t="shared" si="22"/>
        <v>20652</v>
      </c>
      <c r="BG85" s="227">
        <f t="shared" si="23"/>
        <v>1462</v>
      </c>
      <c r="BH85" s="227">
        <f>VLOOKUP($A85,'5C1_NewType 2'!$A$7:$BE$41,COLUMN('5C1_NewType 2'!$BA:$BA),FALSE)</f>
        <v>1462</v>
      </c>
      <c r="BI85" s="227">
        <f t="shared" ref="BI85:BI86" si="29">BG85-BH85</f>
        <v>0</v>
      </c>
      <c r="BJ85" s="227">
        <f t="shared" ref="BJ85:BJ86" si="30">-AW85</f>
        <v>764</v>
      </c>
      <c r="BK85" s="227">
        <f>'5C1AM_Williams'!$AW$85</f>
        <v>764</v>
      </c>
      <c r="BL85" s="227">
        <f t="shared" ref="BL85:BL86" si="31">BJ85-BK85</f>
        <v>0</v>
      </c>
    </row>
    <row r="86" spans="1:64" ht="16.5" customHeight="1" x14ac:dyDescent="0.2">
      <c r="A86" s="1535" t="s">
        <v>1233</v>
      </c>
      <c r="B86" s="1536" t="s">
        <v>1233</v>
      </c>
      <c r="C86" s="1537" t="s">
        <v>1235</v>
      </c>
      <c r="D86" s="218">
        <f>'5C1AN_StLandry'!$C$85</f>
        <v>0</v>
      </c>
      <c r="E86" s="216"/>
      <c r="F86" s="216">
        <f>'5C1AN_StLandry'!$E$85</f>
        <v>0</v>
      </c>
      <c r="G86" s="1316"/>
      <c r="H86" s="1316"/>
      <c r="I86" s="218">
        <f>'5C1AN_StLandry'!$F$85</f>
        <v>0</v>
      </c>
      <c r="J86" s="216">
        <f>'5C1AN_StLandry'!$H$85</f>
        <v>0</v>
      </c>
      <c r="K86" s="218">
        <f>'5C1AN_StLandry'!$I$85</f>
        <v>0</v>
      </c>
      <c r="L86" s="216">
        <f>'5C1AN_StLandry'!$K$85</f>
        <v>0</v>
      </c>
      <c r="M86" s="218">
        <f>'5C1AN_StLandry'!$L$85</f>
        <v>0</v>
      </c>
      <c r="N86" s="216">
        <f>'5C1AN_StLandry'!$N$85</f>
        <v>0</v>
      </c>
      <c r="O86" s="218">
        <f>'5C1AN_StLandry'!$O$85</f>
        <v>0</v>
      </c>
      <c r="P86" s="216">
        <f>'5C1AN_StLandry'!$Q$85</f>
        <v>0</v>
      </c>
      <c r="Q86" s="1080">
        <f t="shared" si="27"/>
        <v>0</v>
      </c>
      <c r="R86" s="219"/>
      <c r="S86" s="216">
        <f>'5C1AN_StLandry'!$S$85</f>
        <v>1021709</v>
      </c>
      <c r="T86" s="216">
        <f>'5C1AN_StLandry'!$T$85</f>
        <v>7052</v>
      </c>
      <c r="U86" s="220">
        <f>'5C1AN_StLandry'!$U$85</f>
        <v>1028761</v>
      </c>
      <c r="V86" s="219">
        <f>'5C1AN_StLandry'!$V$85</f>
        <v>1028761</v>
      </c>
      <c r="W86" s="217"/>
      <c r="X86" s="217">
        <f>'5C1AN_StLandry'!$W$85</f>
        <v>-2572</v>
      </c>
      <c r="Y86" s="219">
        <f>'5C1AN_StLandry'!$X$85</f>
        <v>1026189</v>
      </c>
      <c r="Z86" s="216">
        <f>'5C1AN_StLandry'!$Y$85</f>
        <v>0</v>
      </c>
      <c r="AA86" s="221">
        <f>'5C1AN_StLandry'!$Z$78</f>
        <v>0</v>
      </c>
      <c r="AB86" s="221">
        <f>'5C1AN_StLandry'!$Z$82</f>
        <v>0</v>
      </c>
      <c r="AC86" s="1460">
        <f>'5C1AN_StLandry'!$Z$83</f>
        <v>25215</v>
      </c>
      <c r="AD86" s="1460">
        <f>'5C1AN_StLandry'!$Z$84</f>
        <v>20172</v>
      </c>
      <c r="AE86" s="219">
        <f>'5C1AN_StLandry'!$Z$85</f>
        <v>1071576</v>
      </c>
      <c r="AF86" s="216">
        <f>'5C1AN_StLandry'!$AA$85</f>
        <v>990159</v>
      </c>
      <c r="AG86" s="216">
        <f>'5C1AN_StLandry'!$AB$85</f>
        <v>81417</v>
      </c>
      <c r="AH86" s="219">
        <f>'5C1AN_StLandry'!$AC$85</f>
        <v>81417</v>
      </c>
      <c r="AI86" s="221">
        <f>'5C1AN_StLandry'!$AD$79</f>
        <v>0</v>
      </c>
      <c r="AJ86" s="895">
        <f>'5C1AN_StLandry'!$AD$80</f>
        <v>0</v>
      </c>
      <c r="AK86" s="895">
        <f>'5C1AN_StLandry'!$AD$81</f>
        <v>0</v>
      </c>
      <c r="AL86" s="222">
        <f>'5C1AN_StLandry'!$AD$85</f>
        <v>1071576</v>
      </c>
      <c r="AM86" s="222">
        <f t="shared" si="20"/>
        <v>1074148</v>
      </c>
      <c r="AN86" s="223"/>
      <c r="AO86" s="224">
        <f>'5C1AN_StLandry'!$AF$85</f>
        <v>0</v>
      </c>
      <c r="AP86" s="215">
        <f>'5C1AN_StLandry'!$AG$85</f>
        <v>195</v>
      </c>
      <c r="AQ86" s="223">
        <f>'5C1AN_StLandry'!$AH$85</f>
        <v>659413</v>
      </c>
      <c r="AR86" s="215">
        <f>'5C1AN_StLandry'!$AI$85</f>
        <v>-6</v>
      </c>
      <c r="AS86" s="225">
        <f>'5C1AN_StLandry'!$AJ$85</f>
        <v>-10101</v>
      </c>
      <c r="AT86" s="226">
        <f>'5C1AN_StLandry'!$AK$85</f>
        <v>649312</v>
      </c>
      <c r="AU86" s="224">
        <f>'5C1AN_StLandry'!$AL$85</f>
        <v>649312</v>
      </c>
      <c r="AV86" s="227"/>
      <c r="AW86" s="227">
        <f>'5C1AN_StLandry'!$AM$85</f>
        <v>-1624</v>
      </c>
      <c r="AX86" s="224">
        <f>'5C1AN_StLandry'!$AN$85</f>
        <v>647688</v>
      </c>
      <c r="AY86" s="225">
        <f>'5C1AN_StLandry'!$AO$85</f>
        <v>0</v>
      </c>
      <c r="AZ86" s="224">
        <f>'5C1AN_StLandry'!$AP$85</f>
        <v>647688</v>
      </c>
      <c r="BA86" s="224">
        <f>'5C1AN_StLandry'!$AP$85-AW86</f>
        <v>649312</v>
      </c>
      <c r="BB86" s="225">
        <f>'5C1AN_StLandry'!$AQ$85</f>
        <v>591992</v>
      </c>
      <c r="BC86" s="225">
        <f>'5C1AN_StLandry'!$AR$85</f>
        <v>55696</v>
      </c>
      <c r="BD86" s="224">
        <f>'5C1AN_StLandry'!$AS$85</f>
        <v>55696</v>
      </c>
      <c r="BE86" s="225">
        <f t="shared" si="28"/>
        <v>1723460</v>
      </c>
      <c r="BF86" s="225">
        <f t="shared" si="22"/>
        <v>137113</v>
      </c>
      <c r="BG86" s="227">
        <f t="shared" si="23"/>
        <v>2572</v>
      </c>
      <c r="BH86" s="227">
        <f>VLOOKUP($A86,'5C1_NewType 2'!$A$7:$BE$41,COLUMN('5C1_NewType 2'!$BA:$BA),FALSE)</f>
        <v>2572</v>
      </c>
      <c r="BI86" s="227">
        <f t="shared" si="29"/>
        <v>0</v>
      </c>
      <c r="BJ86" s="227">
        <f t="shared" si="30"/>
        <v>1624</v>
      </c>
      <c r="BK86" s="227">
        <f>'5C1AN_StLandry'!$AW$85</f>
        <v>1624</v>
      </c>
      <c r="BL86" s="227">
        <f t="shared" si="31"/>
        <v>0</v>
      </c>
    </row>
    <row r="87" spans="1:64" ht="16.5" customHeight="1" x14ac:dyDescent="0.2">
      <c r="A87" s="212" t="s">
        <v>668</v>
      </c>
      <c r="B87" s="312" t="s">
        <v>668</v>
      </c>
      <c r="C87" s="228" t="s">
        <v>1084</v>
      </c>
      <c r="D87" s="232">
        <f>'5C1AE_NobleMinds'!$C$85</f>
        <v>107</v>
      </c>
      <c r="E87" s="230"/>
      <c r="F87" s="230">
        <f>'5C1AE_NobleMinds'!$E$85</f>
        <v>378236.11066872184</v>
      </c>
      <c r="G87" s="1317"/>
      <c r="H87" s="1317"/>
      <c r="I87" s="232">
        <f>'5C1AE_NobleMinds'!$F$85</f>
        <v>91</v>
      </c>
      <c r="J87" s="230">
        <f>'5C1AE_NobleMinds'!$H$85</f>
        <v>43241.722409790593</v>
      </c>
      <c r="K87" s="232">
        <f>'5C1AE_NobleMinds'!$I$85</f>
        <v>0</v>
      </c>
      <c r="L87" s="230">
        <f>'5C1AE_NobleMinds'!$K$85</f>
        <v>0</v>
      </c>
      <c r="M87" s="232">
        <f>'5C1AE_NobleMinds'!$L$85</f>
        <v>24</v>
      </c>
      <c r="N87" s="230">
        <f>'5C1AE_NobleMinds'!$N$85</f>
        <v>76708.060073206376</v>
      </c>
      <c r="O87" s="232">
        <f>'5C1AE_NobleMinds'!$O$85</f>
        <v>0</v>
      </c>
      <c r="P87" s="230">
        <f>'5C1AE_NobleMinds'!$Q$85</f>
        <v>0</v>
      </c>
      <c r="Q87" s="1177">
        <f t="shared" ref="Q87:Q110" si="32">F87+H87+J87+L87+N87+P87</f>
        <v>498185.89315171883</v>
      </c>
      <c r="R87" s="233"/>
      <c r="S87" s="230">
        <f>'5C1AE_NobleMinds'!$S$85</f>
        <v>97808</v>
      </c>
      <c r="T87" s="230">
        <f>'5C1AE_NobleMinds'!$T$85</f>
        <v>15074</v>
      </c>
      <c r="U87" s="234">
        <f>'5C1AE_NobleMinds'!$U$85</f>
        <v>112882</v>
      </c>
      <c r="V87" s="233">
        <f>'5C1AE_NobleMinds'!$V$85</f>
        <v>611067</v>
      </c>
      <c r="W87" s="231"/>
      <c r="X87" s="231">
        <f>'5C1AE_NobleMinds'!$W$85</f>
        <v>-1529</v>
      </c>
      <c r="Y87" s="233">
        <f>'5C1AE_NobleMinds'!$X$85</f>
        <v>609538</v>
      </c>
      <c r="Z87" s="230">
        <f>'5C1AE_NobleMinds'!$Y$85</f>
        <v>0</v>
      </c>
      <c r="AA87" s="235">
        <f>'5C1AE_NobleMinds'!$Z$78</f>
        <v>0</v>
      </c>
      <c r="AB87" s="892">
        <f>'5C1AE_NobleMinds'!$Z$82</f>
        <v>0</v>
      </c>
      <c r="AC87" s="1461">
        <f>'5C1AE_NobleMinds'!$Z$83</f>
        <v>17601</v>
      </c>
      <c r="AD87" s="1461">
        <f>'5C1AE_NobleMinds'!$Z$84</f>
        <v>14081</v>
      </c>
      <c r="AE87" s="233">
        <f>'5C1AE_NobleMinds'!$Z$85</f>
        <v>641220</v>
      </c>
      <c r="AF87" s="236">
        <f>'5C1AE_NobleMinds'!$AA$85</f>
        <v>567259</v>
      </c>
      <c r="AG87" s="230">
        <f>'5C1AE_NobleMinds'!$AB$85</f>
        <v>73961</v>
      </c>
      <c r="AH87" s="237">
        <f>'5C1AE_NobleMinds'!$AC$85</f>
        <v>73961</v>
      </c>
      <c r="AI87" s="235">
        <f>'5C1AE_NobleMinds'!$AD$79</f>
        <v>0</v>
      </c>
      <c r="AJ87" s="896">
        <f>'5C1AE_NobleMinds'!$AD$80</f>
        <v>0</v>
      </c>
      <c r="AK87" s="896">
        <f>'5C1AE_NobleMinds'!$AD$81</f>
        <v>20070</v>
      </c>
      <c r="AL87" s="237">
        <f>'5C1AE_NobleMinds'!$AD$85</f>
        <v>661290</v>
      </c>
      <c r="AM87" s="237">
        <f t="shared" si="20"/>
        <v>662819</v>
      </c>
      <c r="AN87" s="238"/>
      <c r="AO87" s="239">
        <f>'5C1AE_NobleMinds'!$AF$85</f>
        <v>721235</v>
      </c>
      <c r="AP87" s="229">
        <f>'5C1AE_NobleMinds'!$AG$85</f>
        <v>21</v>
      </c>
      <c r="AQ87" s="238">
        <f>'5C1AE_NobleMinds'!$AH$85</f>
        <v>144171</v>
      </c>
      <c r="AR87" s="229">
        <f>'5C1AE_NobleMinds'!$AI$85</f>
        <v>2</v>
      </c>
      <c r="AS87" s="240">
        <f>'5C1AE_NobleMinds'!$AJ$85</f>
        <v>6625</v>
      </c>
      <c r="AT87" s="241">
        <f>'5C1AE_NobleMinds'!$AK$85</f>
        <v>150796</v>
      </c>
      <c r="AU87" s="239">
        <f>'5C1AE_NobleMinds'!$AL$85</f>
        <v>872031</v>
      </c>
      <c r="AV87" s="889"/>
      <c r="AW87" s="242">
        <f>'5C1AE_NobleMinds'!$AM$85</f>
        <v>-2180</v>
      </c>
      <c r="AX87" s="239">
        <f>'5C1AE_NobleMinds'!$AN$85</f>
        <v>869851</v>
      </c>
      <c r="AY87" s="240">
        <f>'5C1AE_NobleMinds'!$AO$85</f>
        <v>0</v>
      </c>
      <c r="AZ87" s="904">
        <f>'5C1AE_NobleMinds'!$AP$85</f>
        <v>869851</v>
      </c>
      <c r="BA87" s="239">
        <f>'5C1AE_NobleMinds'!$AP$85-AW87</f>
        <v>872031</v>
      </c>
      <c r="BB87" s="240">
        <f>'5C1AE_NobleMinds'!$AQ$85</f>
        <v>766604</v>
      </c>
      <c r="BC87" s="240">
        <f>'5C1AE_NobleMinds'!$AR$85</f>
        <v>103247</v>
      </c>
      <c r="BD87" s="239">
        <f>'5C1AE_NobleMinds'!$AS$85</f>
        <v>103247</v>
      </c>
      <c r="BE87" s="240">
        <f t="shared" ref="BE87:BE110" si="33">AM87+BA87</f>
        <v>1534850</v>
      </c>
      <c r="BF87" s="240">
        <f t="shared" si="22"/>
        <v>177208</v>
      </c>
      <c r="BG87" s="242">
        <f t="shared" si="23"/>
        <v>1529</v>
      </c>
      <c r="BH87" s="242">
        <f>VLOOKUP($A87,'5C1_NewType 2'!$A$7:$BE$41,COLUMN('5C1_NewType 2'!$BA:$BA),FALSE)</f>
        <v>1525</v>
      </c>
      <c r="BI87" s="242">
        <f t="shared" ref="BI87:BI110" si="34">BG87-BH87</f>
        <v>4</v>
      </c>
      <c r="BJ87" s="242">
        <f t="shared" ref="BJ87:BJ110" si="35">-AW87</f>
        <v>2180</v>
      </c>
      <c r="BK87" s="242">
        <f>'5C1AE_NobleMinds'!$AW$85</f>
        <v>2194</v>
      </c>
      <c r="BL87" s="242">
        <f t="shared" ref="BL87:BL110" si="36">BJ87-BK87</f>
        <v>-14</v>
      </c>
    </row>
    <row r="88" spans="1:64" ht="16.5" customHeight="1" x14ac:dyDescent="0.2">
      <c r="A88" s="210" t="s">
        <v>483</v>
      </c>
      <c r="B88" s="310" t="s">
        <v>319</v>
      </c>
      <c r="C88" s="197" t="s">
        <v>813</v>
      </c>
      <c r="D88" s="201">
        <f>'5C1J_JCFAEast'!$C$85</f>
        <v>183</v>
      </c>
      <c r="E88" s="199"/>
      <c r="F88" s="199">
        <f>'5C1J_JCFAEast'!$E$85</f>
        <v>705905.57082358026</v>
      </c>
      <c r="G88" s="1314"/>
      <c r="H88" s="1314"/>
      <c r="I88" s="201">
        <f>'5C1J_JCFAEast'!$F$85</f>
        <v>146</v>
      </c>
      <c r="J88" s="199">
        <f>'5C1J_JCFAEast'!$H$85</f>
        <v>71324.973483218142</v>
      </c>
      <c r="K88" s="201">
        <f>'5C1J_JCFAEast'!$I$85</f>
        <v>96</v>
      </c>
      <c r="L88" s="199">
        <f>'5C1J_JCFAEast'!$K$85</f>
        <v>12632.94062364055</v>
      </c>
      <c r="M88" s="201">
        <f>'5C1J_JCFAEast'!$L$85</f>
        <v>22</v>
      </c>
      <c r="N88" s="199">
        <f>'5C1J_JCFAEast'!$N$85</f>
        <v>73262.635628692733</v>
      </c>
      <c r="O88" s="201">
        <f>'5C1J_JCFAEast'!$O$85</f>
        <v>0</v>
      </c>
      <c r="P88" s="199">
        <f>'5C1J_JCFAEast'!$Q$85</f>
        <v>0</v>
      </c>
      <c r="Q88" s="1175">
        <f t="shared" si="32"/>
        <v>863126.12055913161</v>
      </c>
      <c r="R88" s="202"/>
      <c r="S88" s="199">
        <f>'5C1J_JCFAEast'!$S$85</f>
        <v>-71974</v>
      </c>
      <c r="T88" s="199">
        <f>'5C1J_JCFAEast'!$T$85</f>
        <v>-50647</v>
      </c>
      <c r="U88" s="203">
        <f>'5C1J_JCFAEast'!$U$85</f>
        <v>-122621</v>
      </c>
      <c r="V88" s="202">
        <f>'5C1J_JCFAEast'!$V$85</f>
        <v>740504</v>
      </c>
      <c r="W88" s="200"/>
      <c r="X88" s="200">
        <f>'5C1J_JCFAEast'!$W$85</f>
        <v>-1851</v>
      </c>
      <c r="Y88" s="202">
        <f>'5C1J_JCFAEast'!$X$85</f>
        <v>738653</v>
      </c>
      <c r="Z88" s="199">
        <f>'5C1J_JCFAEast'!$Y$85</f>
        <v>-6041</v>
      </c>
      <c r="AA88" s="213">
        <f>'5C1J_JCFAEast'!$Z$78</f>
        <v>0</v>
      </c>
      <c r="AB88" s="891">
        <f>'5C1J_JCFAEast'!$Z$82</f>
        <v>19531</v>
      </c>
      <c r="AC88" s="1459">
        <f>'5C1J_JCFAEast'!$Z$83</f>
        <v>35288</v>
      </c>
      <c r="AD88" s="1459">
        <f>'5C1J_JCFAEast'!$Z$84</f>
        <v>28231</v>
      </c>
      <c r="AE88" s="202">
        <f>'5C1J_JCFAEast'!$Z$85</f>
        <v>815662</v>
      </c>
      <c r="AF88" s="199">
        <f>'5C1J_JCFAEast'!$AA$85</f>
        <v>746432</v>
      </c>
      <c r="AG88" s="199">
        <f>'5C1J_JCFAEast'!$AB$85</f>
        <v>69230</v>
      </c>
      <c r="AH88" s="202">
        <f>'5C1J_JCFAEast'!$AC$85</f>
        <v>69230</v>
      </c>
      <c r="AI88" s="213">
        <f>'5C1J_JCFAEast'!$AD$79</f>
        <v>0</v>
      </c>
      <c r="AJ88" s="894">
        <f>'5C1J_JCFAEast'!$AD$80</f>
        <v>10000</v>
      </c>
      <c r="AK88" s="894">
        <f>'5C1J_JCFAEast'!$AD$81</f>
        <v>0</v>
      </c>
      <c r="AL88" s="204">
        <f>'5C1J_JCFAEast'!$AD$85</f>
        <v>825662</v>
      </c>
      <c r="AM88" s="204">
        <f t="shared" si="20"/>
        <v>827513</v>
      </c>
      <c r="AN88" s="205"/>
      <c r="AO88" s="206">
        <f>'5C1J_JCFAEast'!$AF$85</f>
        <v>1274042</v>
      </c>
      <c r="AP88" s="198">
        <f>'5C1J_JCFAEast'!$AG$85</f>
        <v>-18</v>
      </c>
      <c r="AQ88" s="205">
        <f>'5C1J_JCFAEast'!$AH$85</f>
        <v>-142403</v>
      </c>
      <c r="AR88" s="198">
        <f>'5C1J_JCFAEast'!$AI$85</f>
        <v>-23</v>
      </c>
      <c r="AS88" s="207">
        <f>'5C1J_JCFAEast'!$AJ$85</f>
        <v>-73411</v>
      </c>
      <c r="AT88" s="208">
        <f>'5C1J_JCFAEast'!$AK$85</f>
        <v>-215814</v>
      </c>
      <c r="AU88" s="206">
        <f>'5C1J_JCFAEast'!$AL$85</f>
        <v>1058228</v>
      </c>
      <c r="AV88" s="888"/>
      <c r="AW88" s="209">
        <f>'5C1J_JCFAEast'!$AM$85</f>
        <v>-2646</v>
      </c>
      <c r="AX88" s="206">
        <f>'5C1J_JCFAEast'!$AN$85</f>
        <v>1055582</v>
      </c>
      <c r="AY88" s="207">
        <f>'5C1J_JCFAEast'!$AO$85</f>
        <v>-7970</v>
      </c>
      <c r="AZ88" s="903">
        <f>'5C1J_JCFAEast'!$AP$85</f>
        <v>1047612</v>
      </c>
      <c r="BA88" s="206">
        <f>'5C1J_JCFAEast'!$AP$85-AW88</f>
        <v>1050258</v>
      </c>
      <c r="BB88" s="207">
        <f>'5C1J_JCFAEast'!$AQ$85</f>
        <v>983467</v>
      </c>
      <c r="BC88" s="207">
        <f>'5C1J_JCFAEast'!$AR$85</f>
        <v>64145</v>
      </c>
      <c r="BD88" s="206">
        <f>'5C1J_JCFAEast'!$AS$85</f>
        <v>64145</v>
      </c>
      <c r="BE88" s="207">
        <f t="shared" si="33"/>
        <v>1877771</v>
      </c>
      <c r="BF88" s="207">
        <f t="shared" si="22"/>
        <v>133375</v>
      </c>
      <c r="BG88" s="209">
        <f t="shared" si="23"/>
        <v>1851</v>
      </c>
      <c r="BH88" s="209">
        <f>VLOOKUP($A88,'5C1_NewType 2'!$A$7:$BE$41,COLUMN('5C1_NewType 2'!$BA:$BA),FALSE)</f>
        <v>1816</v>
      </c>
      <c r="BI88" s="209">
        <f t="shared" si="34"/>
        <v>35</v>
      </c>
      <c r="BJ88" s="209">
        <f t="shared" si="35"/>
        <v>2646</v>
      </c>
      <c r="BK88" s="209">
        <f>'5C1J_JCFAEast'!$AW$85</f>
        <v>2648</v>
      </c>
      <c r="BL88" s="209">
        <f t="shared" si="36"/>
        <v>-2</v>
      </c>
    </row>
    <row r="89" spans="1:64" ht="16.5" customHeight="1" x14ac:dyDescent="0.2">
      <c r="A89" s="211" t="s">
        <v>484</v>
      </c>
      <c r="B89" s="311" t="s">
        <v>335</v>
      </c>
      <c r="C89" s="214" t="s">
        <v>273</v>
      </c>
      <c r="D89" s="218">
        <f>'5C1Q_Advantage'!$C$85</f>
        <v>518</v>
      </c>
      <c r="E89" s="216"/>
      <c r="F89" s="216">
        <f>'5C1Q_Advantage'!$E$85</f>
        <v>2368268.488577737</v>
      </c>
      <c r="G89" s="1316"/>
      <c r="H89" s="1316"/>
      <c r="I89" s="218">
        <f>'5C1Q_Advantage'!$F$85</f>
        <v>504</v>
      </c>
      <c r="J89" s="216">
        <f>'5C1Q_Advantage'!$H$85</f>
        <v>293656.40989896067</v>
      </c>
      <c r="K89" s="218">
        <f>'5C1Q_Advantage'!$I$85</f>
        <v>232</v>
      </c>
      <c r="L89" s="216">
        <f>'5C1Q_Advantage'!$K$85</f>
        <v>37699.394972701106</v>
      </c>
      <c r="M89" s="218">
        <f>'5C1Q_Advantage'!$L$85</f>
        <v>42</v>
      </c>
      <c r="N89" s="216">
        <f>'5C1Q_Advantage'!$N$85</f>
        <v>165635.51013748412</v>
      </c>
      <c r="O89" s="218">
        <f>'5C1Q_Advantage'!$O$85</f>
        <v>0</v>
      </c>
      <c r="P89" s="216">
        <f>'5C1Q_Advantage'!$Q$85</f>
        <v>0</v>
      </c>
      <c r="Q89" s="1080">
        <f t="shared" si="32"/>
        <v>2865259.8035868825</v>
      </c>
      <c r="R89" s="219"/>
      <c r="S89" s="216">
        <f>'5C1Q_Advantage'!$S$85</f>
        <v>-58696</v>
      </c>
      <c r="T89" s="216">
        <f>'5C1Q_Advantage'!$T$85</f>
        <v>-110928</v>
      </c>
      <c r="U89" s="220">
        <f>'5C1Q_Advantage'!$U$85</f>
        <v>-169624</v>
      </c>
      <c r="V89" s="219">
        <f>'5C1Q_Advantage'!$V$85</f>
        <v>2695636</v>
      </c>
      <c r="W89" s="217"/>
      <c r="X89" s="217">
        <f>'5C1Q_Advantage'!$W$85</f>
        <v>-6739</v>
      </c>
      <c r="Y89" s="219">
        <f>'5C1Q_Advantage'!$X$85</f>
        <v>2688897</v>
      </c>
      <c r="Z89" s="216">
        <f>'5C1Q_Advantage'!$Y$85</f>
        <v>0</v>
      </c>
      <c r="AA89" s="221">
        <f>'5C1Q_Advantage'!$Z$78</f>
        <v>0</v>
      </c>
      <c r="AB89" s="221">
        <f>'5C1Q_Advantage'!$Z$82</f>
        <v>0</v>
      </c>
      <c r="AC89" s="1460">
        <f>'5C1Q_Advantage'!$Z$83</f>
        <v>74003</v>
      </c>
      <c r="AD89" s="1460">
        <f>'5C1Q_Advantage'!$Z$84</f>
        <v>59202</v>
      </c>
      <c r="AE89" s="219">
        <f>'5C1Q_Advantage'!$Z$85</f>
        <v>2822102</v>
      </c>
      <c r="AF89" s="216">
        <f>'5C1Q_Advantage'!$AA$85</f>
        <v>2617762</v>
      </c>
      <c r="AG89" s="216">
        <f>'5C1Q_Advantage'!$AB$85</f>
        <v>204340</v>
      </c>
      <c r="AH89" s="219">
        <f>'5C1Q_Advantage'!$AC$85</f>
        <v>204340</v>
      </c>
      <c r="AI89" s="221">
        <f>'5C1Q_Advantage'!$AD$79</f>
        <v>0</v>
      </c>
      <c r="AJ89" s="895">
        <f>'5C1Q_Advantage'!$AD$80</f>
        <v>0</v>
      </c>
      <c r="AK89" s="895">
        <f>'5C1Q_Advantage'!$AD$81</f>
        <v>0</v>
      </c>
      <c r="AL89" s="222">
        <f>'5C1Q_Advantage'!$AD$85</f>
        <v>2822102</v>
      </c>
      <c r="AM89" s="222">
        <f t="shared" si="20"/>
        <v>2828841</v>
      </c>
      <c r="AN89" s="223"/>
      <c r="AO89" s="224">
        <f>'5C1Q_Advantage'!$AF$85</f>
        <v>3301116</v>
      </c>
      <c r="AP89" s="215">
        <f>'5C1Q_Advantage'!$AG$85</f>
        <v>-5</v>
      </c>
      <c r="AQ89" s="223">
        <f>'5C1Q_Advantage'!$AH$85</f>
        <v>5267</v>
      </c>
      <c r="AR89" s="215">
        <f>'5C1Q_Advantage'!$AI$85</f>
        <v>-40</v>
      </c>
      <c r="AS89" s="225">
        <f>'5C1Q_Advantage'!$AJ$85</f>
        <v>-135481</v>
      </c>
      <c r="AT89" s="226">
        <f>'5C1Q_Advantage'!$AK$85</f>
        <v>-130214</v>
      </c>
      <c r="AU89" s="224">
        <f>'5C1Q_Advantage'!$AL$85</f>
        <v>3170902</v>
      </c>
      <c r="AV89" s="227"/>
      <c r="AW89" s="227">
        <f>'5C1Q_Advantage'!$AM$85</f>
        <v>-7928</v>
      </c>
      <c r="AX89" s="224">
        <f>'5C1Q_Advantage'!$AN$85</f>
        <v>3162974</v>
      </c>
      <c r="AY89" s="225">
        <f>'5C1Q_Advantage'!$AO$85</f>
        <v>0</v>
      </c>
      <c r="AZ89" s="224">
        <f>'5C1Q_Advantage'!$AP$85</f>
        <v>3162974</v>
      </c>
      <c r="BA89" s="224">
        <f>'5C1Q_Advantage'!$AP$85-AW89</f>
        <v>3170902</v>
      </c>
      <c r="BB89" s="225">
        <f>'5C1Q_Advantage'!$AQ$85</f>
        <v>2865819</v>
      </c>
      <c r="BC89" s="225">
        <f>'5C1Q_Advantage'!$AR$85</f>
        <v>297155</v>
      </c>
      <c r="BD89" s="224">
        <f>'5C1Q_Advantage'!$AS$85</f>
        <v>297155</v>
      </c>
      <c r="BE89" s="225">
        <f t="shared" si="33"/>
        <v>5999743</v>
      </c>
      <c r="BF89" s="225">
        <f t="shared" si="22"/>
        <v>501495</v>
      </c>
      <c r="BG89" s="227">
        <f t="shared" si="23"/>
        <v>6739</v>
      </c>
      <c r="BH89" s="227">
        <f>VLOOKUP($A89,'5C1_NewType 2'!$A$7:$BE$41,COLUMN('5C1_NewType 2'!$BA:$BA),FALSE)</f>
        <v>6733</v>
      </c>
      <c r="BI89" s="227">
        <f t="shared" si="34"/>
        <v>6</v>
      </c>
      <c r="BJ89" s="227">
        <f t="shared" si="35"/>
        <v>7928</v>
      </c>
      <c r="BK89" s="227">
        <f>'5C1Q_Advantage'!$AW$85</f>
        <v>7928</v>
      </c>
      <c r="BL89" s="227">
        <f t="shared" si="36"/>
        <v>0</v>
      </c>
    </row>
    <row r="90" spans="1:64" ht="16.5" customHeight="1" x14ac:dyDescent="0.2">
      <c r="A90" s="211" t="s">
        <v>669</v>
      </c>
      <c r="B90" s="311" t="s">
        <v>669</v>
      </c>
      <c r="C90" s="214" t="s">
        <v>799</v>
      </c>
      <c r="D90" s="218">
        <f>'5C1AF_JCFA-Laf'!$C$85</f>
        <v>67</v>
      </c>
      <c r="E90" s="216"/>
      <c r="F90" s="216">
        <f>'5C1AF_JCFA-Laf'!$E$85</f>
        <v>260497.08192270363</v>
      </c>
      <c r="G90" s="1316"/>
      <c r="H90" s="1316"/>
      <c r="I90" s="218">
        <f>'5C1AF_JCFA-Laf'!$F$85</f>
        <v>59</v>
      </c>
      <c r="J90" s="216">
        <f>'5C1AF_JCFA-Laf'!$H$85</f>
        <v>31272.112934243978</v>
      </c>
      <c r="K90" s="218">
        <f>'5C1AF_JCFA-Laf'!$I$85</f>
        <v>16</v>
      </c>
      <c r="L90" s="216">
        <f>'5C1AF_JCFA-Laf'!$K$85</f>
        <v>2262.2245237851598</v>
      </c>
      <c r="M90" s="218">
        <f>'5C1AF_JCFA-Laf'!$L$85</f>
        <v>13</v>
      </c>
      <c r="N90" s="216">
        <f>'5C1AF_JCFA-Laf'!$N$85</f>
        <v>48150.683105455479</v>
      </c>
      <c r="O90" s="218">
        <f>'5C1AF_JCFA-Laf'!$O$85</f>
        <v>0</v>
      </c>
      <c r="P90" s="216">
        <f>'5C1AF_JCFA-Laf'!$Q$85</f>
        <v>0</v>
      </c>
      <c r="Q90" s="1080">
        <f t="shared" si="32"/>
        <v>342182.10248618823</v>
      </c>
      <c r="R90" s="219"/>
      <c r="S90" s="216">
        <f>'5C1AF_JCFA-Laf'!$S$85</f>
        <v>-41813</v>
      </c>
      <c r="T90" s="216">
        <f>'5C1AF_JCFA-Laf'!$T$85</f>
        <v>-3289</v>
      </c>
      <c r="U90" s="220">
        <f>'5C1AF_JCFA-Laf'!$U$85</f>
        <v>-45102</v>
      </c>
      <c r="V90" s="219">
        <f>'5C1AF_JCFA-Laf'!$V$85</f>
        <v>297079</v>
      </c>
      <c r="W90" s="217"/>
      <c r="X90" s="217">
        <f>'5C1AF_JCFA-Laf'!$W$85</f>
        <v>-743</v>
      </c>
      <c r="Y90" s="219">
        <f>'5C1AF_JCFA-Laf'!$X$85</f>
        <v>296336</v>
      </c>
      <c r="Z90" s="216">
        <f>'5C1AF_JCFA-Laf'!$Y$85</f>
        <v>0</v>
      </c>
      <c r="AA90" s="221">
        <f>'5C1AF_JCFA-Laf'!$Z$78</f>
        <v>0</v>
      </c>
      <c r="AB90" s="221">
        <f>'5C1AF_JCFA-Laf'!$Z$82</f>
        <v>0</v>
      </c>
      <c r="AC90" s="1460">
        <f>'5C1AF_JCFA-Laf'!$Z$83</f>
        <v>11518</v>
      </c>
      <c r="AD90" s="1460">
        <f>'5C1AF_JCFA-Laf'!$Z$84</f>
        <v>9214</v>
      </c>
      <c r="AE90" s="219">
        <f>'5C1AF_JCFA-Laf'!$Z$85</f>
        <v>317068</v>
      </c>
      <c r="AF90" s="216">
        <f>'5C1AF_JCFA-Laf'!$AA$85</f>
        <v>298379</v>
      </c>
      <c r="AG90" s="216">
        <f>'5C1AF_JCFA-Laf'!$AB$85</f>
        <v>18689</v>
      </c>
      <c r="AH90" s="219">
        <f>'5C1AF_JCFA-Laf'!$AC$85</f>
        <v>18689</v>
      </c>
      <c r="AI90" s="221">
        <f>'5C1AF_JCFA-Laf'!$AD$79</f>
        <v>0</v>
      </c>
      <c r="AJ90" s="895">
        <f>'5C1AF_JCFA-Laf'!$AD$80</f>
        <v>10000</v>
      </c>
      <c r="AK90" s="895">
        <f>'5C1AF_JCFA-Laf'!$AD$81</f>
        <v>0</v>
      </c>
      <c r="AL90" s="222">
        <f>'5C1AF_JCFA-Laf'!$AD$85</f>
        <v>327068</v>
      </c>
      <c r="AM90" s="222">
        <f t="shared" si="20"/>
        <v>327811</v>
      </c>
      <c r="AN90" s="223"/>
      <c r="AO90" s="224">
        <f>'5C1AF_JCFA-Laf'!$AF$85</f>
        <v>395015</v>
      </c>
      <c r="AP90" s="215">
        <f>'5C1AF_JCFA-Laf'!$AG$85</f>
        <v>-4</v>
      </c>
      <c r="AQ90" s="223">
        <f>'5C1AF_JCFA-Laf'!$AH$85</f>
        <v>-10720</v>
      </c>
      <c r="AR90" s="215">
        <f>'5C1AF_JCFA-Laf'!$AI$85</f>
        <v>-3</v>
      </c>
      <c r="AS90" s="225">
        <f>'5C1AF_JCFA-Laf'!$AJ$85</f>
        <v>-8780</v>
      </c>
      <c r="AT90" s="226">
        <f>'5C1AF_JCFA-Laf'!$AK$85</f>
        <v>-19500</v>
      </c>
      <c r="AU90" s="224">
        <f>'5C1AF_JCFA-Laf'!$AL$85</f>
        <v>375515</v>
      </c>
      <c r="AV90" s="227"/>
      <c r="AW90" s="227">
        <f>'5C1AF_JCFA-Laf'!$AM$85</f>
        <v>-938</v>
      </c>
      <c r="AX90" s="224">
        <f>'5C1AF_JCFA-Laf'!$AN$85</f>
        <v>374577</v>
      </c>
      <c r="AY90" s="225">
        <f>'5C1AF_JCFA-Laf'!$AO$85</f>
        <v>0</v>
      </c>
      <c r="AZ90" s="224">
        <f>'5C1AF_JCFA-Laf'!$AP$85</f>
        <v>374577</v>
      </c>
      <c r="BA90" s="224">
        <f>'5C1AF_JCFA-Laf'!$AP$85-AW90</f>
        <v>375515</v>
      </c>
      <c r="BB90" s="225">
        <f>'5C1AF_JCFA-Laf'!$AQ$85</f>
        <v>343046</v>
      </c>
      <c r="BC90" s="225">
        <f>'5C1AF_JCFA-Laf'!$AR$85</f>
        <v>31531</v>
      </c>
      <c r="BD90" s="224">
        <f>'5C1AF_JCFA-Laf'!$AS$85</f>
        <v>31531</v>
      </c>
      <c r="BE90" s="225">
        <f t="shared" si="33"/>
        <v>703326</v>
      </c>
      <c r="BF90" s="225">
        <f t="shared" si="22"/>
        <v>50220</v>
      </c>
      <c r="BG90" s="227">
        <f t="shared" si="23"/>
        <v>743</v>
      </c>
      <c r="BH90" s="227">
        <f>VLOOKUP($A90,'5C1_NewType 2'!$A$7:$BE$41,COLUMN('5C1_NewType 2'!$BA:$BA),FALSE)</f>
        <v>730</v>
      </c>
      <c r="BI90" s="227">
        <f t="shared" si="34"/>
        <v>13</v>
      </c>
      <c r="BJ90" s="227">
        <f t="shared" si="35"/>
        <v>938</v>
      </c>
      <c r="BK90" s="227">
        <f>'5C1AF_JCFA-Laf'!$AW$85</f>
        <v>938</v>
      </c>
      <c r="BL90" s="227">
        <f t="shared" si="36"/>
        <v>0</v>
      </c>
    </row>
    <row r="91" spans="1:64" ht="16.5" customHeight="1" x14ac:dyDescent="0.2">
      <c r="A91" s="211" t="s">
        <v>485</v>
      </c>
      <c r="B91" s="311" t="s">
        <v>343</v>
      </c>
      <c r="C91" s="214" t="s">
        <v>388</v>
      </c>
      <c r="D91" s="218">
        <f>'5C1W_Willow'!$C$85</f>
        <v>621</v>
      </c>
      <c r="E91" s="216"/>
      <c r="F91" s="216">
        <f>'5C1W_Willow'!$E$85</f>
        <v>2376099.242024411</v>
      </c>
      <c r="G91" s="1316"/>
      <c r="H91" s="1316"/>
      <c r="I91" s="218">
        <f>'5C1W_Willow'!$F$85</f>
        <v>618</v>
      </c>
      <c r="J91" s="216">
        <f>'5C1W_Willow'!$H$85</f>
        <v>322742.9159820333</v>
      </c>
      <c r="K91" s="218">
        <f>'5C1W_Willow'!$I$85</f>
        <v>204</v>
      </c>
      <c r="L91" s="216">
        <f>'5C1W_Willow'!$K$85</f>
        <v>29091.373634599924</v>
      </c>
      <c r="M91" s="218">
        <f>'5C1W_Willow'!$L$85</f>
        <v>62</v>
      </c>
      <c r="N91" s="216">
        <f>'5C1W_Willow'!$N$85</f>
        <v>219682.42257990915</v>
      </c>
      <c r="O91" s="218">
        <f>'5C1W_Willow'!$O$85</f>
        <v>0</v>
      </c>
      <c r="P91" s="216">
        <f>'5C1W_Willow'!$Q$85</f>
        <v>0</v>
      </c>
      <c r="Q91" s="1080">
        <f t="shared" si="32"/>
        <v>2947615.9542209534</v>
      </c>
      <c r="R91" s="219"/>
      <c r="S91" s="216">
        <f>'5C1W_Willow'!$S$85</f>
        <v>220235</v>
      </c>
      <c r="T91" s="216">
        <f>'5C1W_Willow'!$T$85</f>
        <v>-103847</v>
      </c>
      <c r="U91" s="220">
        <f>'5C1W_Willow'!$U$85</f>
        <v>116388</v>
      </c>
      <c r="V91" s="219">
        <f>'5C1W_Willow'!$V$85</f>
        <v>3064004</v>
      </c>
      <c r="W91" s="217"/>
      <c r="X91" s="217">
        <f>'5C1W_Willow'!$W$85</f>
        <v>-7660</v>
      </c>
      <c r="Y91" s="219">
        <f>'5C1W_Willow'!$X$85</f>
        <v>3056344</v>
      </c>
      <c r="Z91" s="216">
        <f>'5C1W_Willow'!$Y$85</f>
        <v>0</v>
      </c>
      <c r="AA91" s="221">
        <f>'5C1W_Willow'!$Z$78</f>
        <v>0</v>
      </c>
      <c r="AB91" s="221">
        <f>'5C1W_Willow'!$Z$82</f>
        <v>0</v>
      </c>
      <c r="AC91" s="1460">
        <f>'5C1W_Willow'!$Z$83</f>
        <v>74400</v>
      </c>
      <c r="AD91" s="1460">
        <f>'5C1W_Willow'!$Z$84</f>
        <v>59521</v>
      </c>
      <c r="AE91" s="219">
        <f>'5C1W_Willow'!$Z$85</f>
        <v>3190265</v>
      </c>
      <c r="AF91" s="216">
        <f>'5C1W_Willow'!$AA$85</f>
        <v>2912757</v>
      </c>
      <c r="AG91" s="216">
        <f>'5C1W_Willow'!$AB$85</f>
        <v>277508</v>
      </c>
      <c r="AH91" s="219">
        <f>'5C1W_Willow'!$AC$85</f>
        <v>277508</v>
      </c>
      <c r="AI91" s="221">
        <f>'5C1W_Willow'!$AD$79</f>
        <v>0</v>
      </c>
      <c r="AJ91" s="895">
        <f>'5C1W_Willow'!$AD$80</f>
        <v>0</v>
      </c>
      <c r="AK91" s="895">
        <f>'5C1W_Willow'!$AD$81</f>
        <v>0</v>
      </c>
      <c r="AL91" s="222">
        <f>'5C1W_Willow'!$AD$85</f>
        <v>3190265</v>
      </c>
      <c r="AM91" s="222">
        <f t="shared" si="20"/>
        <v>3197925</v>
      </c>
      <c r="AN91" s="223"/>
      <c r="AO91" s="224">
        <f>'5C1W_Willow'!$AF$85</f>
        <v>3732774</v>
      </c>
      <c r="AP91" s="215">
        <f>'5C1W_Willow'!$AG$85</f>
        <v>57</v>
      </c>
      <c r="AQ91" s="223">
        <f>'5C1W_Willow'!$AH$85</f>
        <v>330085</v>
      </c>
      <c r="AR91" s="215">
        <f>'5C1W_Willow'!$AI$85</f>
        <v>-47</v>
      </c>
      <c r="AS91" s="225">
        <f>'5C1W_Willow'!$AJ$85</f>
        <v>-147457</v>
      </c>
      <c r="AT91" s="226">
        <f>'5C1W_Willow'!$AK$85</f>
        <v>182628</v>
      </c>
      <c r="AU91" s="224">
        <f>'5C1W_Willow'!$AL$85</f>
        <v>3915402</v>
      </c>
      <c r="AV91" s="227"/>
      <c r="AW91" s="227">
        <f>'5C1W_Willow'!$AM$85</f>
        <v>-9790</v>
      </c>
      <c r="AX91" s="224">
        <f>'5C1W_Willow'!$AN$85</f>
        <v>3905612</v>
      </c>
      <c r="AY91" s="225">
        <f>'5C1W_Willow'!$AO$85</f>
        <v>0</v>
      </c>
      <c r="AZ91" s="224">
        <f>'5C1W_Willow'!$AP$85</f>
        <v>3905612</v>
      </c>
      <c r="BA91" s="224">
        <f>'5C1W_Willow'!$AP$85-AW91</f>
        <v>3915402</v>
      </c>
      <c r="BB91" s="225">
        <f>'5C1W_Willow'!$AQ$85</f>
        <v>3516088</v>
      </c>
      <c r="BC91" s="225">
        <f>'5C1W_Willow'!$AR$85</f>
        <v>389524</v>
      </c>
      <c r="BD91" s="224">
        <f>'5C1W_Willow'!$AS$85</f>
        <v>389524</v>
      </c>
      <c r="BE91" s="225">
        <f t="shared" si="33"/>
        <v>7113327</v>
      </c>
      <c r="BF91" s="225">
        <f t="shared" si="22"/>
        <v>667032</v>
      </c>
      <c r="BG91" s="227">
        <f t="shared" si="23"/>
        <v>7660</v>
      </c>
      <c r="BH91" s="227">
        <f>VLOOKUP($A91,'5C1_NewType 2'!$A$7:$BE$41,COLUMN('5C1_NewType 2'!$BA:$BA),FALSE)</f>
        <v>7664</v>
      </c>
      <c r="BI91" s="227">
        <f t="shared" si="34"/>
        <v>-4</v>
      </c>
      <c r="BJ91" s="227">
        <f t="shared" si="35"/>
        <v>9790</v>
      </c>
      <c r="BK91" s="227">
        <f>'5C1W_Willow'!$AW$85</f>
        <v>9790</v>
      </c>
      <c r="BL91" s="227">
        <f t="shared" si="36"/>
        <v>0</v>
      </c>
    </row>
    <row r="92" spans="1:64" ht="16.5" customHeight="1" x14ac:dyDescent="0.2">
      <c r="A92" s="212" t="s">
        <v>528</v>
      </c>
      <c r="B92" s="312" t="s">
        <v>528</v>
      </c>
      <c r="C92" s="228" t="s">
        <v>529</v>
      </c>
      <c r="D92" s="232">
        <f>'5C1Z_LincolnPrep'!$C$85</f>
        <v>569</v>
      </c>
      <c r="E92" s="230"/>
      <c r="F92" s="230">
        <f>'5C1Z_LincolnPrep'!$E$85</f>
        <v>2447412.345152786</v>
      </c>
      <c r="G92" s="1317"/>
      <c r="H92" s="1317"/>
      <c r="I92" s="232">
        <f>'5C1Z_LincolnPrep'!$F$85</f>
        <v>550</v>
      </c>
      <c r="J92" s="230">
        <f>'5C1Z_LincolnPrep'!$H$85</f>
        <v>318029.91398788104</v>
      </c>
      <c r="K92" s="232">
        <f>'5C1Z_LincolnPrep'!$I$85</f>
        <v>117</v>
      </c>
      <c r="L92" s="230">
        <f>'5C1Z_LincolnPrep'!$K$85</f>
        <v>18766.466598364801</v>
      </c>
      <c r="M92" s="232">
        <f>'5C1Z_LincolnPrep'!$L$85</f>
        <v>106</v>
      </c>
      <c r="N92" s="230">
        <f>'5C1Z_LincolnPrep'!$N$85</f>
        <v>414820.95455601567</v>
      </c>
      <c r="O92" s="232">
        <f>'5C1Z_LincolnPrep'!$O$85</f>
        <v>7</v>
      </c>
      <c r="P92" s="230">
        <f>'5C1Z_LincolnPrep'!$Q$85</f>
        <v>11692.300375281015</v>
      </c>
      <c r="Q92" s="1177">
        <f t="shared" si="32"/>
        <v>3210721.9806703287</v>
      </c>
      <c r="R92" s="233"/>
      <c r="S92" s="230">
        <f>'5C1Z_LincolnPrep'!$S$85</f>
        <v>347687</v>
      </c>
      <c r="T92" s="230">
        <f>'5C1Z_LincolnPrep'!$T$85</f>
        <v>50964</v>
      </c>
      <c r="U92" s="234">
        <f>'5C1Z_LincolnPrep'!$U$85</f>
        <v>398651</v>
      </c>
      <c r="V92" s="233">
        <f>'5C1Z_LincolnPrep'!$V$85</f>
        <v>3609373</v>
      </c>
      <c r="W92" s="231"/>
      <c r="X92" s="231">
        <f>'5C1Z_LincolnPrep'!$W$85</f>
        <v>-9024</v>
      </c>
      <c r="Y92" s="233">
        <f>'5C1Z_LincolnPrep'!$X$85</f>
        <v>3600349</v>
      </c>
      <c r="Z92" s="230">
        <f>'5C1Z_LincolnPrep'!$Y$85</f>
        <v>0</v>
      </c>
      <c r="AA92" s="235">
        <f>'5C1Z_LincolnPrep'!$Z$78</f>
        <v>0</v>
      </c>
      <c r="AB92" s="892">
        <f>'5C1Z_LincolnPrep'!$Z$82</f>
        <v>103481</v>
      </c>
      <c r="AC92" s="1461">
        <f>'5C1Z_LincolnPrep'!$Z$83</f>
        <v>106342</v>
      </c>
      <c r="AD92" s="1461">
        <f>'5C1Z_LincolnPrep'!$Z$84</f>
        <v>85074</v>
      </c>
      <c r="AE92" s="233">
        <f>'5C1Z_LincolnPrep'!$Z$85</f>
        <v>3895246</v>
      </c>
      <c r="AF92" s="236">
        <f>'5C1Z_LincolnPrep'!$AA$85</f>
        <v>3453821</v>
      </c>
      <c r="AG92" s="230">
        <f>'5C1Z_LincolnPrep'!$AB$85</f>
        <v>441425</v>
      </c>
      <c r="AH92" s="237">
        <f>'5C1Z_LincolnPrep'!$AC$85</f>
        <v>441425</v>
      </c>
      <c r="AI92" s="235">
        <f>'5C1Z_LincolnPrep'!$AD$79</f>
        <v>0</v>
      </c>
      <c r="AJ92" s="896">
        <f>'5C1Z_LincolnPrep'!$AD$80</f>
        <v>10000</v>
      </c>
      <c r="AK92" s="896">
        <f>'5C1Z_LincolnPrep'!$AD$81</f>
        <v>0</v>
      </c>
      <c r="AL92" s="237">
        <f>'5C1Z_LincolnPrep'!$AD$85</f>
        <v>3905246</v>
      </c>
      <c r="AM92" s="237">
        <f t="shared" si="20"/>
        <v>3914270</v>
      </c>
      <c r="AN92" s="238"/>
      <c r="AO92" s="239">
        <f>'5C1Z_LincolnPrep'!$AF$85</f>
        <v>4187549</v>
      </c>
      <c r="AP92" s="229">
        <f>'5C1Z_LincolnPrep'!$AG$85</f>
        <v>62</v>
      </c>
      <c r="AQ92" s="238">
        <f>'5C1Z_LincolnPrep'!$AH$85</f>
        <v>570702</v>
      </c>
      <c r="AR92" s="229">
        <f>'5C1Z_LincolnPrep'!$AI$85</f>
        <v>14</v>
      </c>
      <c r="AS92" s="240">
        <f>'5C1Z_LincolnPrep'!$AJ$85</f>
        <v>50223</v>
      </c>
      <c r="AT92" s="241">
        <f>'5C1Z_LincolnPrep'!$AK$85</f>
        <v>620925</v>
      </c>
      <c r="AU92" s="239">
        <f>'5C1Z_LincolnPrep'!$AL$85</f>
        <v>4808474</v>
      </c>
      <c r="AV92" s="889"/>
      <c r="AW92" s="242">
        <f>'5C1Z_LincolnPrep'!$AM$85</f>
        <v>-12021</v>
      </c>
      <c r="AX92" s="239">
        <f>'5C1Z_LincolnPrep'!$AN$85</f>
        <v>4796453</v>
      </c>
      <c r="AY92" s="240">
        <f>'5C1Z_LincolnPrep'!$AO$85</f>
        <v>0</v>
      </c>
      <c r="AZ92" s="904">
        <f>'5C1Z_LincolnPrep'!$AP$85</f>
        <v>4796453</v>
      </c>
      <c r="BA92" s="239">
        <f>'5C1Z_LincolnPrep'!$AP$85-AW92</f>
        <v>4808474</v>
      </c>
      <c r="BB92" s="240">
        <f>'5C1Z_LincolnPrep'!$AQ$85</f>
        <v>4318272</v>
      </c>
      <c r="BC92" s="240">
        <f>'5C1Z_LincolnPrep'!$AR$85</f>
        <v>478181</v>
      </c>
      <c r="BD92" s="239">
        <f>'5C1Z_LincolnPrep'!$AS$85</f>
        <v>478181</v>
      </c>
      <c r="BE92" s="240">
        <f t="shared" si="33"/>
        <v>8722744</v>
      </c>
      <c r="BF92" s="240">
        <f t="shared" si="22"/>
        <v>919606</v>
      </c>
      <c r="BG92" s="242">
        <f t="shared" si="23"/>
        <v>9024</v>
      </c>
      <c r="BH92" s="242">
        <f>VLOOKUP($A92,'5C1_NewType 2'!$A$7:$BE$41,COLUMN('5C1_NewType 2'!$BA:$BA),FALSE)</f>
        <v>8976</v>
      </c>
      <c r="BI92" s="242">
        <f t="shared" si="34"/>
        <v>48</v>
      </c>
      <c r="BJ92" s="242">
        <f t="shared" si="35"/>
        <v>12021</v>
      </c>
      <c r="BK92" s="242">
        <f>'5C1Z_LincolnPrep'!$AW$85</f>
        <v>12021</v>
      </c>
      <c r="BL92" s="242">
        <f t="shared" si="36"/>
        <v>0</v>
      </c>
    </row>
    <row r="93" spans="1:64" ht="16.5" customHeight="1" x14ac:dyDescent="0.2">
      <c r="A93" s="210" t="s">
        <v>486</v>
      </c>
      <c r="B93" s="310" t="s">
        <v>336</v>
      </c>
      <c r="C93" s="197" t="s">
        <v>309</v>
      </c>
      <c r="D93" s="201">
        <f>'5C1R_Iberville'!$C$85</f>
        <v>526</v>
      </c>
      <c r="E93" s="199"/>
      <c r="F93" s="199">
        <f>'5C1R_Iberville'!$E$85</f>
        <v>1870815.537391078</v>
      </c>
      <c r="G93" s="1314"/>
      <c r="H93" s="1314"/>
      <c r="I93" s="201">
        <f>'5C1R_Iberville'!$F$85</f>
        <v>336</v>
      </c>
      <c r="J93" s="199">
        <f>'5C1R_Iberville'!$H$85</f>
        <v>133107.73453225807</v>
      </c>
      <c r="K93" s="201">
        <f>'5C1R_Iberville'!$I$85</f>
        <v>175</v>
      </c>
      <c r="L93" s="199">
        <f>'5C1R_Iberville'!$K$85</f>
        <v>20708.835801185669</v>
      </c>
      <c r="M93" s="201">
        <f>'5C1R_Iberville'!$L$85</f>
        <v>52</v>
      </c>
      <c r="N93" s="199">
        <f>'5C1R_Iberville'!$N$85</f>
        <v>138125.09715845733</v>
      </c>
      <c r="O93" s="201">
        <f>'5C1R_Iberville'!$O$85</f>
        <v>1</v>
      </c>
      <c r="P93" s="199">
        <f>'5C1R_Iberville'!$Q$85</f>
        <v>1130.0763875854041</v>
      </c>
      <c r="Q93" s="1175">
        <f t="shared" si="32"/>
        <v>2163887.2812705645</v>
      </c>
      <c r="R93" s="202"/>
      <c r="S93" s="199">
        <f>'5C1R_Iberville'!$S$85</f>
        <v>-94855</v>
      </c>
      <c r="T93" s="199">
        <f>'5C1R_Iberville'!$T$85</f>
        <v>8766</v>
      </c>
      <c r="U93" s="203">
        <f>'5C1R_Iberville'!$U$85</f>
        <v>-86089</v>
      </c>
      <c r="V93" s="202">
        <f>'5C1R_Iberville'!$V$85</f>
        <v>2077797</v>
      </c>
      <c r="W93" s="200"/>
      <c r="X93" s="200">
        <f>'5C1R_Iberville'!$W$85</f>
        <v>-5197</v>
      </c>
      <c r="Y93" s="202">
        <f>'5C1R_Iberville'!$X$85</f>
        <v>2072600</v>
      </c>
      <c r="Z93" s="199">
        <f>'5C1R_Iberville'!$Y$85</f>
        <v>0</v>
      </c>
      <c r="AA93" s="213">
        <f>'5C1R_Iberville'!$Z$78</f>
        <v>0</v>
      </c>
      <c r="AB93" s="891">
        <f>'5C1R_Iberville'!$Z$82</f>
        <v>0</v>
      </c>
      <c r="AC93" s="1459">
        <f>'5C1R_Iberville'!$Z$83</f>
        <v>40350</v>
      </c>
      <c r="AD93" s="1459">
        <f>'5C1R_Iberville'!$Z$84</f>
        <v>32279</v>
      </c>
      <c r="AE93" s="202">
        <f>'5C1R_Iberville'!$Z$85</f>
        <v>2145229</v>
      </c>
      <c r="AF93" s="199">
        <f>'5C1R_Iberville'!$AA$85</f>
        <v>1979216</v>
      </c>
      <c r="AG93" s="199">
        <f>'5C1R_Iberville'!$AB$85</f>
        <v>166013</v>
      </c>
      <c r="AH93" s="202">
        <f>'5C1R_Iberville'!$AC$85</f>
        <v>166013</v>
      </c>
      <c r="AI93" s="213">
        <f>'5C1R_Iberville'!$AD$79</f>
        <v>0</v>
      </c>
      <c r="AJ93" s="894">
        <f>'5C1R_Iberville'!$AD$80</f>
        <v>482</v>
      </c>
      <c r="AK93" s="894">
        <f>'5C1R_Iberville'!$AD$81</f>
        <v>0</v>
      </c>
      <c r="AL93" s="204">
        <f>'5C1R_Iberville'!$AD$85</f>
        <v>2145711</v>
      </c>
      <c r="AM93" s="204">
        <f t="shared" si="20"/>
        <v>2150908</v>
      </c>
      <c r="AN93" s="205"/>
      <c r="AO93" s="206">
        <f>'5C1R_Iberville'!$AF$85</f>
        <v>5145794</v>
      </c>
      <c r="AP93" s="198">
        <f>'5C1R_Iberville'!$AG$85</f>
        <v>-33</v>
      </c>
      <c r="AQ93" s="205">
        <f>'5C1R_Iberville'!$AH$85</f>
        <v>-391768</v>
      </c>
      <c r="AR93" s="198">
        <f>'5C1R_Iberville'!$AI$85</f>
        <v>9</v>
      </c>
      <c r="AS93" s="207">
        <f>'5C1R_Iberville'!$AJ$85</f>
        <v>75184</v>
      </c>
      <c r="AT93" s="208">
        <f>'5C1R_Iberville'!$AK$85</f>
        <v>-316584</v>
      </c>
      <c r="AU93" s="206">
        <f>'5C1R_Iberville'!$AL$85</f>
        <v>4829210</v>
      </c>
      <c r="AV93" s="888"/>
      <c r="AW93" s="209">
        <f>'5C1R_Iberville'!$AM$85</f>
        <v>-12071</v>
      </c>
      <c r="AX93" s="206">
        <f>'5C1R_Iberville'!$AN$85</f>
        <v>4817139</v>
      </c>
      <c r="AY93" s="207">
        <f>'5C1R_Iberville'!$AO$85</f>
        <v>0</v>
      </c>
      <c r="AZ93" s="903">
        <f>'5C1R_Iberville'!$AP$85</f>
        <v>4817139</v>
      </c>
      <c r="BA93" s="206">
        <f>'5C1R_Iberville'!$AP$85-AW93</f>
        <v>4829210</v>
      </c>
      <c r="BB93" s="207">
        <f>'5C1R_Iberville'!$AQ$85</f>
        <v>4377823</v>
      </c>
      <c r="BC93" s="207">
        <f>'5C1R_Iberville'!$AR$85</f>
        <v>439316</v>
      </c>
      <c r="BD93" s="206">
        <f>'5C1R_Iberville'!$AS$85</f>
        <v>439316</v>
      </c>
      <c r="BE93" s="207">
        <f t="shared" si="33"/>
        <v>6980118</v>
      </c>
      <c r="BF93" s="207">
        <f t="shared" si="22"/>
        <v>605329</v>
      </c>
      <c r="BG93" s="209">
        <f t="shared" si="23"/>
        <v>5197</v>
      </c>
      <c r="BH93" s="209">
        <f>VLOOKUP($A93,'5C1_NewType 2'!$A$7:$BE$41,COLUMN('5C1_NewType 2'!$BA:$BA),FALSE)</f>
        <v>5185</v>
      </c>
      <c r="BI93" s="209">
        <f t="shared" si="34"/>
        <v>12</v>
      </c>
      <c r="BJ93" s="209">
        <f t="shared" si="35"/>
        <v>12071</v>
      </c>
      <c r="BK93" s="209">
        <f>'5C1R_Iberville'!$AW$85</f>
        <v>12072</v>
      </c>
      <c r="BL93" s="209">
        <f t="shared" si="36"/>
        <v>-1</v>
      </c>
    </row>
    <row r="94" spans="1:64" ht="16.5" customHeight="1" x14ac:dyDescent="0.2">
      <c r="A94" s="211" t="s">
        <v>487</v>
      </c>
      <c r="B94" s="311" t="s">
        <v>321</v>
      </c>
      <c r="C94" s="214" t="s">
        <v>264</v>
      </c>
      <c r="D94" s="218">
        <f>'5C1N_Delta'!$C$85</f>
        <v>454</v>
      </c>
      <c r="E94" s="216"/>
      <c r="F94" s="216">
        <f>'5C1N_Delta'!$E$85</f>
        <v>2372367.202347653</v>
      </c>
      <c r="G94" s="1316"/>
      <c r="H94" s="1316"/>
      <c r="I94" s="218">
        <f>'5C1N_Delta'!$F$85</f>
        <v>286</v>
      </c>
      <c r="J94" s="216">
        <f>'5C1N_Delta'!$H$85</f>
        <v>195065.68494054113</v>
      </c>
      <c r="K94" s="218">
        <f>'5C1N_Delta'!$I$85</f>
        <v>351.5</v>
      </c>
      <c r="L94" s="216">
        <f>'5C1N_Delta'!$K$85</f>
        <v>66556.329160587105</v>
      </c>
      <c r="M94" s="218">
        <f>'5C1N_Delta'!$L$85</f>
        <v>55</v>
      </c>
      <c r="N94" s="216">
        <f>'5C1N_Delta'!$N$85</f>
        <v>253589.35681145662</v>
      </c>
      <c r="O94" s="218">
        <f>'5C1N_Delta'!$O$85</f>
        <v>8</v>
      </c>
      <c r="P94" s="216">
        <f>'5C1N_Delta'!$Q$85</f>
        <v>14568.368517584895</v>
      </c>
      <c r="Q94" s="1080">
        <f t="shared" si="32"/>
        <v>2902146.9417778226</v>
      </c>
      <c r="R94" s="219"/>
      <c r="S94" s="216">
        <f>'5C1N_Delta'!$S$85</f>
        <v>19527</v>
      </c>
      <c r="T94" s="216">
        <f>'5C1N_Delta'!$T$85</f>
        <v>7762</v>
      </c>
      <c r="U94" s="220">
        <f>'5C1N_Delta'!$U$85</f>
        <v>27289</v>
      </c>
      <c r="V94" s="219">
        <f>'5C1N_Delta'!$V$85</f>
        <v>2929436</v>
      </c>
      <c r="W94" s="217"/>
      <c r="X94" s="217">
        <f>'5C1N_Delta'!$W$85</f>
        <v>-7324</v>
      </c>
      <c r="Y94" s="219">
        <f>'5C1N_Delta'!$X$85</f>
        <v>2922112</v>
      </c>
      <c r="Z94" s="216">
        <f>'5C1N_Delta'!$Y$85</f>
        <v>0</v>
      </c>
      <c r="AA94" s="221">
        <f>'5C1N_Delta'!$Z$78</f>
        <v>0</v>
      </c>
      <c r="AB94" s="221">
        <f>'5C1N_Delta'!$Z$82</f>
        <v>0</v>
      </c>
      <c r="AC94" s="1460">
        <f>'5C1N_Delta'!$Z$83</f>
        <v>61147</v>
      </c>
      <c r="AD94" s="1460">
        <f>'5C1N_Delta'!$Z$84</f>
        <v>48919</v>
      </c>
      <c r="AE94" s="219">
        <f>'5C1N_Delta'!$Z$85</f>
        <v>3032178</v>
      </c>
      <c r="AF94" s="216">
        <f>'5C1N_Delta'!$AA$85</f>
        <v>2785096</v>
      </c>
      <c r="AG94" s="216">
        <f>'5C1N_Delta'!$AB$85</f>
        <v>247082</v>
      </c>
      <c r="AH94" s="219">
        <f>'5C1N_Delta'!$AC$85</f>
        <v>247082</v>
      </c>
      <c r="AI94" s="221">
        <f>'5C1N_Delta'!$AD$79</f>
        <v>0</v>
      </c>
      <c r="AJ94" s="895">
        <f>'5C1N_Delta'!$AD$80</f>
        <v>13978</v>
      </c>
      <c r="AK94" s="895">
        <f>'5C1N_Delta'!$AD$81</f>
        <v>0</v>
      </c>
      <c r="AL94" s="222">
        <f>'5C1N_Delta'!$AD$85</f>
        <v>3046156</v>
      </c>
      <c r="AM94" s="222">
        <f t="shared" si="20"/>
        <v>3053480</v>
      </c>
      <c r="AN94" s="223"/>
      <c r="AO94" s="224">
        <f>'5C1N_Delta'!$AF$85</f>
        <v>1974118</v>
      </c>
      <c r="AP94" s="215">
        <f>'5C1N_Delta'!$AG$85</f>
        <v>2</v>
      </c>
      <c r="AQ94" s="223">
        <f>'5C1N_Delta'!$AH$85</f>
        <v>-52210</v>
      </c>
      <c r="AR94" s="215">
        <f>'5C1N_Delta'!$AI$85</f>
        <v>7</v>
      </c>
      <c r="AS94" s="225">
        <f>'5C1N_Delta'!$AJ$85</f>
        <v>16137</v>
      </c>
      <c r="AT94" s="226">
        <f>'5C1N_Delta'!$AK$85</f>
        <v>-36073</v>
      </c>
      <c r="AU94" s="224">
        <f>'5C1N_Delta'!$AL$85</f>
        <v>1938045</v>
      </c>
      <c r="AV94" s="227"/>
      <c r="AW94" s="227">
        <f>'5C1N_Delta'!$AM$85</f>
        <v>-4845</v>
      </c>
      <c r="AX94" s="224">
        <f>'5C1N_Delta'!$AN$85</f>
        <v>1933200</v>
      </c>
      <c r="AY94" s="225">
        <f>'5C1N_Delta'!$AO$85</f>
        <v>0</v>
      </c>
      <c r="AZ94" s="224">
        <f>'5C1N_Delta'!$AP$85</f>
        <v>1933200</v>
      </c>
      <c r="BA94" s="224">
        <f>'5C1N_Delta'!$AP$85-AW94</f>
        <v>1938045</v>
      </c>
      <c r="BB94" s="225">
        <f>'5C1N_Delta'!$AQ$85</f>
        <v>1726359</v>
      </c>
      <c r="BC94" s="225">
        <f>'5C1N_Delta'!$AR$85</f>
        <v>206841</v>
      </c>
      <c r="BD94" s="224">
        <f>'5C1N_Delta'!$AS$85</f>
        <v>206841</v>
      </c>
      <c r="BE94" s="225">
        <f t="shared" si="33"/>
        <v>4991525</v>
      </c>
      <c r="BF94" s="225">
        <f t="shared" si="22"/>
        <v>453923</v>
      </c>
      <c r="BG94" s="227">
        <f t="shared" si="23"/>
        <v>7324</v>
      </c>
      <c r="BH94" s="227">
        <f>VLOOKUP($A94,'5C1_NewType 2'!$A$7:$BE$41,COLUMN('5C1_NewType 2'!$BA:$BA),FALSE)</f>
        <v>7324</v>
      </c>
      <c r="BI94" s="227">
        <f t="shared" si="34"/>
        <v>0</v>
      </c>
      <c r="BJ94" s="227">
        <f t="shared" si="35"/>
        <v>4845</v>
      </c>
      <c r="BK94" s="227">
        <f>'5C1N_Delta'!$AW$85</f>
        <v>4845</v>
      </c>
      <c r="BL94" s="227">
        <f t="shared" si="36"/>
        <v>0</v>
      </c>
    </row>
    <row r="95" spans="1:64" ht="16.5" customHeight="1" x14ac:dyDescent="0.2">
      <c r="A95" s="211" t="s">
        <v>488</v>
      </c>
      <c r="B95" s="311">
        <v>328002</v>
      </c>
      <c r="C95" s="214" t="s">
        <v>274</v>
      </c>
      <c r="D95" s="218">
        <f>'5C1S_LCColPrep'!$C$85</f>
        <v>504</v>
      </c>
      <c r="E95" s="216"/>
      <c r="F95" s="216">
        <f>'5C1S_LCColPrep'!$E$85</f>
        <v>1661032.383355102</v>
      </c>
      <c r="G95" s="1316"/>
      <c r="H95" s="1316"/>
      <c r="I95" s="218">
        <f>'5C1S_LCColPrep'!$F$85</f>
        <v>458</v>
      </c>
      <c r="J95" s="216">
        <f>'5C1S_LCColPrep'!$H$85</f>
        <v>214536.34529893569</v>
      </c>
      <c r="K95" s="218">
        <f>'5C1S_LCColPrep'!$I$85</f>
        <v>885.5</v>
      </c>
      <c r="L95" s="216">
        <f>'5C1S_LCColPrep'!$K$85</f>
        <v>113311.86974553025</v>
      </c>
      <c r="M95" s="218">
        <f>'5C1S_LCColPrep'!$L$85</f>
        <v>57</v>
      </c>
      <c r="N95" s="216">
        <f>'5C1S_LCColPrep'!$N$85</f>
        <v>182045.03297994242</v>
      </c>
      <c r="O95" s="218">
        <f>'5C1S_LCColPrep'!$O$85</f>
        <v>0</v>
      </c>
      <c r="P95" s="216">
        <f>'5C1S_LCColPrep'!$Q$85</f>
        <v>0</v>
      </c>
      <c r="Q95" s="1080">
        <f t="shared" si="32"/>
        <v>2170925.6313795103</v>
      </c>
      <c r="R95" s="219"/>
      <c r="S95" s="216">
        <f>'5C1S_LCColPrep'!$S$85</f>
        <v>-1041</v>
      </c>
      <c r="T95" s="216">
        <f>'5C1S_LCColPrep'!$T$85</f>
        <v>-31063</v>
      </c>
      <c r="U95" s="220">
        <f>'5C1S_LCColPrep'!$U$85</f>
        <v>-32104</v>
      </c>
      <c r="V95" s="219">
        <f>'5C1S_LCColPrep'!$V$85</f>
        <v>2138822</v>
      </c>
      <c r="W95" s="217"/>
      <c r="X95" s="217">
        <f>'5C1S_LCColPrep'!$W$85</f>
        <v>-5347</v>
      </c>
      <c r="Y95" s="219">
        <f>'5C1S_LCColPrep'!$X$85</f>
        <v>2133475</v>
      </c>
      <c r="Z95" s="216">
        <f>'5C1S_LCColPrep'!$Y$85</f>
        <v>-5030</v>
      </c>
      <c r="AA95" s="221">
        <f>'5C1S_LCColPrep'!$Z$78</f>
        <v>0</v>
      </c>
      <c r="AB95" s="221">
        <f>'5C1S_LCColPrep'!$Z$82</f>
        <v>3220</v>
      </c>
      <c r="AC95" s="1460">
        <f>'5C1S_LCColPrep'!$Z$83</f>
        <v>60915</v>
      </c>
      <c r="AD95" s="1460">
        <f>'5C1S_LCColPrep'!$Z$84</f>
        <v>48732</v>
      </c>
      <c r="AE95" s="219">
        <f>'5C1S_LCColPrep'!$Z$85</f>
        <v>2241312</v>
      </c>
      <c r="AF95" s="216">
        <f>'5C1S_LCColPrep'!$AA$85</f>
        <v>2079975</v>
      </c>
      <c r="AG95" s="216">
        <f>'5C1S_LCColPrep'!$AB$85</f>
        <v>161337</v>
      </c>
      <c r="AH95" s="219">
        <f>'5C1S_LCColPrep'!$AC$85</f>
        <v>161337</v>
      </c>
      <c r="AI95" s="221">
        <f>'5C1S_LCColPrep'!$AD$79</f>
        <v>0</v>
      </c>
      <c r="AJ95" s="895">
        <f>'5C1S_LCColPrep'!$AD$80</f>
        <v>42175</v>
      </c>
      <c r="AK95" s="895">
        <f>'5C1S_LCColPrep'!$AD$81</f>
        <v>0</v>
      </c>
      <c r="AL95" s="222">
        <f>'5C1S_LCColPrep'!$AD$85</f>
        <v>2283487</v>
      </c>
      <c r="AM95" s="222">
        <f t="shared" si="20"/>
        <v>2288834</v>
      </c>
      <c r="AN95" s="223"/>
      <c r="AO95" s="224">
        <f>'5C1S_LCColPrep'!$AF$85</f>
        <v>4231515</v>
      </c>
      <c r="AP95" s="215">
        <f>'5C1S_LCColPrep'!$AG$85</f>
        <v>13</v>
      </c>
      <c r="AQ95" s="223">
        <f>'5C1S_LCColPrep'!$AH$85</f>
        <v>109252</v>
      </c>
      <c r="AR95" s="215">
        <f>'5C1S_LCColPrep'!$AI$85</f>
        <v>-18</v>
      </c>
      <c r="AS95" s="225">
        <f>'5C1S_LCColPrep'!$AJ$85</f>
        <v>-75636</v>
      </c>
      <c r="AT95" s="226">
        <f>'5C1S_LCColPrep'!$AK$85</f>
        <v>33616</v>
      </c>
      <c r="AU95" s="224">
        <f>'5C1S_LCColPrep'!$AL$85</f>
        <v>4265131</v>
      </c>
      <c r="AV95" s="227"/>
      <c r="AW95" s="227">
        <f>'5C1S_LCColPrep'!$AM$85</f>
        <v>-10663</v>
      </c>
      <c r="AX95" s="224">
        <f>'5C1S_LCColPrep'!$AN$85</f>
        <v>4254468</v>
      </c>
      <c r="AY95" s="225">
        <f>'5C1S_LCColPrep'!$AO$85</f>
        <v>-10883</v>
      </c>
      <c r="AZ95" s="224">
        <f>'5C1S_LCColPrep'!$AP$85</f>
        <v>4243585</v>
      </c>
      <c r="BA95" s="224">
        <f>'5C1S_LCColPrep'!$AP$85-AW95</f>
        <v>4254248</v>
      </c>
      <c r="BB95" s="225">
        <f>'5C1S_LCColPrep'!$AQ$85</f>
        <v>3844766</v>
      </c>
      <c r="BC95" s="225">
        <f>'5C1S_LCColPrep'!$AR$85</f>
        <v>398819</v>
      </c>
      <c r="BD95" s="224">
        <f>'5C1S_LCColPrep'!$AS$85</f>
        <v>398819</v>
      </c>
      <c r="BE95" s="225">
        <f t="shared" si="33"/>
        <v>6543082</v>
      </c>
      <c r="BF95" s="225">
        <f t="shared" si="22"/>
        <v>560156</v>
      </c>
      <c r="BG95" s="227">
        <f t="shared" si="23"/>
        <v>5347</v>
      </c>
      <c r="BH95" s="227">
        <f>VLOOKUP($A95,'5C1_NewType 2'!$A$7:$BE$41,COLUMN('5C1_NewType 2'!$BA:$BA),FALSE)</f>
        <v>5343</v>
      </c>
      <c r="BI95" s="227">
        <f t="shared" si="34"/>
        <v>4</v>
      </c>
      <c r="BJ95" s="227">
        <f t="shared" si="35"/>
        <v>10663</v>
      </c>
      <c r="BK95" s="227">
        <f>'5C1S_LCColPrep'!$AW$85</f>
        <v>10663</v>
      </c>
      <c r="BL95" s="227">
        <f t="shared" si="36"/>
        <v>0</v>
      </c>
    </row>
    <row r="96" spans="1:64" ht="16.5" customHeight="1" x14ac:dyDescent="0.2">
      <c r="A96" s="211" t="s">
        <v>489</v>
      </c>
      <c r="B96" s="311" t="s">
        <v>337</v>
      </c>
      <c r="C96" s="214" t="s">
        <v>275</v>
      </c>
      <c r="D96" s="218">
        <f>'5C1T_Northeast'!$C$85</f>
        <v>180</v>
      </c>
      <c r="E96" s="216"/>
      <c r="F96" s="216">
        <f>'5C1T_Northeast'!$E$85</f>
        <v>933202.46614034264</v>
      </c>
      <c r="G96" s="1316"/>
      <c r="H96" s="1316"/>
      <c r="I96" s="218">
        <f>'5C1T_Northeast'!$F$85</f>
        <v>152</v>
      </c>
      <c r="J96" s="216">
        <f>'5C1T_Northeast'!$H$85</f>
        <v>102546.55672320808</v>
      </c>
      <c r="K96" s="218">
        <f>'5C1T_Northeast'!$I$85</f>
        <v>114.5</v>
      </c>
      <c r="L96" s="216">
        <f>'5C1T_Northeast'!$K$85</f>
        <v>21028.036464708817</v>
      </c>
      <c r="M96" s="218">
        <f>'5C1T_Northeast'!$L$85</f>
        <v>20</v>
      </c>
      <c r="N96" s="216">
        <f>'5C1T_Northeast'!$N$85</f>
        <v>92481.282119025636</v>
      </c>
      <c r="O96" s="218">
        <f>'5C1T_Northeast'!$O$85</f>
        <v>0</v>
      </c>
      <c r="P96" s="216">
        <f>'5C1T_Northeast'!$Q$85</f>
        <v>0</v>
      </c>
      <c r="Q96" s="1080">
        <f t="shared" si="32"/>
        <v>1149258.3414472851</v>
      </c>
      <c r="R96" s="219"/>
      <c r="S96" s="216">
        <f>'5C1T_Northeast'!$S$85</f>
        <v>-633</v>
      </c>
      <c r="T96" s="216">
        <f>'5C1T_Northeast'!$T$85</f>
        <v>6988</v>
      </c>
      <c r="U96" s="220">
        <f>'5C1T_Northeast'!$U$85</f>
        <v>6355</v>
      </c>
      <c r="V96" s="219">
        <f>'5C1T_Northeast'!$V$85</f>
        <v>1155613</v>
      </c>
      <c r="W96" s="217"/>
      <c r="X96" s="217">
        <f>'5C1T_Northeast'!$W$85</f>
        <v>-2889</v>
      </c>
      <c r="Y96" s="219">
        <f>'5C1T_Northeast'!$X$85</f>
        <v>1152724</v>
      </c>
      <c r="Z96" s="216">
        <f>'5C1T_Northeast'!$Y$85</f>
        <v>0</v>
      </c>
      <c r="AA96" s="221">
        <f>'5C1T_Northeast'!$Z$78</f>
        <v>0</v>
      </c>
      <c r="AB96" s="221">
        <f>'5C1T_Northeast'!$Z$82</f>
        <v>0</v>
      </c>
      <c r="AC96" s="1460">
        <f>'5C1T_Northeast'!$Z$83</f>
        <v>12052</v>
      </c>
      <c r="AD96" s="1460">
        <f>'5C1T_Northeast'!$Z$84</f>
        <v>9641</v>
      </c>
      <c r="AE96" s="219">
        <f>'5C1T_Northeast'!$Z$85</f>
        <v>1174417</v>
      </c>
      <c r="AF96" s="216">
        <f>'5C1T_Northeast'!$AA$85</f>
        <v>1079344</v>
      </c>
      <c r="AG96" s="216">
        <f>'5C1T_Northeast'!$AB$85</f>
        <v>95073</v>
      </c>
      <c r="AH96" s="219">
        <f>'5C1T_Northeast'!$AC$85</f>
        <v>95073</v>
      </c>
      <c r="AI96" s="221">
        <f>'5C1T_Northeast'!$AD$79</f>
        <v>0</v>
      </c>
      <c r="AJ96" s="895">
        <f>'5C1T_Northeast'!$AD$80</f>
        <v>10000</v>
      </c>
      <c r="AK96" s="895">
        <f>'5C1T_Northeast'!$AD$81</f>
        <v>0</v>
      </c>
      <c r="AL96" s="222">
        <f>'5C1T_Northeast'!$AD$85</f>
        <v>1184417</v>
      </c>
      <c r="AM96" s="222">
        <f t="shared" si="20"/>
        <v>1187306</v>
      </c>
      <c r="AN96" s="223"/>
      <c r="AO96" s="224">
        <f>'5C1T_Northeast'!$AF$85</f>
        <v>876131</v>
      </c>
      <c r="AP96" s="215">
        <f>'5C1T_Northeast'!$AG$85</f>
        <v>0</v>
      </c>
      <c r="AQ96" s="223">
        <f>'5C1T_Northeast'!$AH$85</f>
        <v>2523</v>
      </c>
      <c r="AR96" s="215">
        <f>'5C1T_Northeast'!$AI$85</f>
        <v>1</v>
      </c>
      <c r="AS96" s="225">
        <f>'5C1T_Northeast'!$AJ$85</f>
        <v>2068</v>
      </c>
      <c r="AT96" s="226">
        <f>'5C1T_Northeast'!$AK$85</f>
        <v>4591</v>
      </c>
      <c r="AU96" s="224">
        <f>'5C1T_Northeast'!$AL$85</f>
        <v>880722</v>
      </c>
      <c r="AV96" s="227"/>
      <c r="AW96" s="227">
        <f>'5C1T_Northeast'!$AM$85</f>
        <v>-2202</v>
      </c>
      <c r="AX96" s="224">
        <f>'5C1T_Northeast'!$AN$85</f>
        <v>878520</v>
      </c>
      <c r="AY96" s="225">
        <f>'5C1T_Northeast'!$AO$85</f>
        <v>0</v>
      </c>
      <c r="AZ96" s="224">
        <f>'5C1T_Northeast'!$AP$85</f>
        <v>878520</v>
      </c>
      <c r="BA96" s="224">
        <f>'5C1T_Northeast'!$AP$85-AW96</f>
        <v>880722</v>
      </c>
      <c r="BB96" s="225">
        <f>'5C1T_Northeast'!$AQ$85</f>
        <v>792202</v>
      </c>
      <c r="BC96" s="225">
        <f>'5C1T_Northeast'!$AR$85</f>
        <v>86318</v>
      </c>
      <c r="BD96" s="224">
        <f>'5C1T_Northeast'!$AS$85</f>
        <v>86318</v>
      </c>
      <c r="BE96" s="225">
        <f t="shared" si="33"/>
        <v>2068028</v>
      </c>
      <c r="BF96" s="225">
        <f t="shared" si="22"/>
        <v>181391</v>
      </c>
      <c r="BG96" s="227">
        <f t="shared" si="23"/>
        <v>2889</v>
      </c>
      <c r="BH96" s="227">
        <f>VLOOKUP($A96,'5C1_NewType 2'!$A$7:$BE$41,COLUMN('5C1_NewType 2'!$BA:$BA),FALSE)</f>
        <v>2889</v>
      </c>
      <c r="BI96" s="227">
        <f t="shared" si="34"/>
        <v>0</v>
      </c>
      <c r="BJ96" s="227">
        <f t="shared" si="35"/>
        <v>2202</v>
      </c>
      <c r="BK96" s="227">
        <f>'5C1T_Northeast'!$AW$85</f>
        <v>2202</v>
      </c>
      <c r="BL96" s="227">
        <f t="shared" si="36"/>
        <v>0</v>
      </c>
    </row>
    <row r="97" spans="1:64" ht="16.5" customHeight="1" x14ac:dyDescent="0.2">
      <c r="A97" s="212" t="s">
        <v>490</v>
      </c>
      <c r="B97" s="312" t="s">
        <v>338</v>
      </c>
      <c r="C97" s="228" t="s">
        <v>276</v>
      </c>
      <c r="D97" s="232">
        <f>'5C1U_AcadianaRen'!$C$85</f>
        <v>1400</v>
      </c>
      <c r="E97" s="230"/>
      <c r="F97" s="230">
        <f>'5C1U_AcadianaRen'!$E$85</f>
        <v>5497314.7412814917</v>
      </c>
      <c r="G97" s="1317"/>
      <c r="H97" s="1317"/>
      <c r="I97" s="232">
        <f>'5C1U_AcadianaRen'!$F$85</f>
        <v>686</v>
      </c>
      <c r="J97" s="230">
        <f>'5C1U_AcadianaRen'!$H$85</f>
        <v>371569.5005142343</v>
      </c>
      <c r="K97" s="232">
        <f>'5C1U_AcadianaRen'!$I$85</f>
        <v>424</v>
      </c>
      <c r="L97" s="230">
        <f>'5C1U_AcadianaRen'!$K$85</f>
        <v>61921.956858140788</v>
      </c>
      <c r="M97" s="232">
        <f>'5C1U_AcadianaRen'!$L$85</f>
        <v>87</v>
      </c>
      <c r="N97" s="230">
        <f>'5C1U_AcadianaRen'!$N$85</f>
        <v>319681.05219640699</v>
      </c>
      <c r="O97" s="232">
        <f>'5C1U_AcadianaRen'!$O$85</f>
        <v>53</v>
      </c>
      <c r="P97" s="230">
        <f>'5C1U_AcadianaRen'!$Q$85</f>
        <v>76186.517853323676</v>
      </c>
      <c r="Q97" s="1177">
        <f t="shared" si="32"/>
        <v>6326673.7687035967</v>
      </c>
      <c r="R97" s="233"/>
      <c r="S97" s="230">
        <f>'5C1U_AcadianaRen'!$S$85</f>
        <v>1172868</v>
      </c>
      <c r="T97" s="230">
        <f>'5C1U_AcadianaRen'!$T$85</f>
        <v>-5425</v>
      </c>
      <c r="U97" s="234">
        <f>'5C1U_AcadianaRen'!$U$85</f>
        <v>1167443</v>
      </c>
      <c r="V97" s="233">
        <f>'5C1U_AcadianaRen'!$V$85</f>
        <v>7494118</v>
      </c>
      <c r="W97" s="231"/>
      <c r="X97" s="231">
        <f>'5C1U_AcadianaRen'!$W$85</f>
        <v>-18735</v>
      </c>
      <c r="Y97" s="233">
        <f>'5C1U_AcadianaRen'!$X$85</f>
        <v>7475383</v>
      </c>
      <c r="Z97" s="230">
        <f>'5C1U_AcadianaRen'!$Y$85</f>
        <v>0</v>
      </c>
      <c r="AA97" s="235">
        <f>'5C1U_AcadianaRen'!$Z$78</f>
        <v>0</v>
      </c>
      <c r="AB97" s="892">
        <f>'5C1U_AcadianaRen'!$Z$82</f>
        <v>1904.7599999999984</v>
      </c>
      <c r="AC97" s="1461">
        <f>'5C1U_AcadianaRen'!$Z$83</f>
        <v>155521</v>
      </c>
      <c r="AD97" s="1461">
        <f>'5C1U_AcadianaRen'!$Z$84</f>
        <v>124417</v>
      </c>
      <c r="AE97" s="233">
        <f>'5C1U_AcadianaRen'!$Z$85</f>
        <v>7757225.7599999998</v>
      </c>
      <c r="AF97" s="236">
        <f>'5C1U_AcadianaRen'!$AA$85</f>
        <v>6922836</v>
      </c>
      <c r="AG97" s="230">
        <f>'5C1U_AcadianaRen'!$AB$85</f>
        <v>834389.76</v>
      </c>
      <c r="AH97" s="237">
        <f>'5C1U_AcadianaRen'!$AC$85</f>
        <v>834390</v>
      </c>
      <c r="AI97" s="235">
        <f>'5C1U_AcadianaRen'!$AD$79</f>
        <v>0</v>
      </c>
      <c r="AJ97" s="896">
        <f>'5C1U_AcadianaRen'!$AD$80</f>
        <v>31812</v>
      </c>
      <c r="AK97" s="896">
        <f>'5C1U_AcadianaRen'!$AD$81</f>
        <v>0</v>
      </c>
      <c r="AL97" s="237">
        <f>'5C1U_AcadianaRen'!$AD$85</f>
        <v>7789037.7599999998</v>
      </c>
      <c r="AM97" s="237">
        <f t="shared" si="20"/>
        <v>7807772.7599999998</v>
      </c>
      <c r="AN97" s="238"/>
      <c r="AO97" s="239">
        <f>'5C1U_AcadianaRen'!$AF$85</f>
        <v>8193829</v>
      </c>
      <c r="AP97" s="229">
        <f>'5C1U_AcadianaRen'!$AG$85</f>
        <v>256</v>
      </c>
      <c r="AQ97" s="238">
        <f>'5C1U_AcadianaRen'!$AH$85</f>
        <v>1428237</v>
      </c>
      <c r="AR97" s="229">
        <f>'5C1U_AcadianaRen'!$AI$85</f>
        <v>-5</v>
      </c>
      <c r="AS97" s="240">
        <f>'5C1U_AcadianaRen'!$AJ$85</f>
        <v>10651</v>
      </c>
      <c r="AT97" s="241">
        <f>'5C1U_AcadianaRen'!$AK$85</f>
        <v>1438888</v>
      </c>
      <c r="AU97" s="239">
        <f>'5C1U_AcadianaRen'!$AL$85</f>
        <v>9632717</v>
      </c>
      <c r="AV97" s="889"/>
      <c r="AW97" s="242">
        <f>'5C1U_AcadianaRen'!$AM$85</f>
        <v>-24082</v>
      </c>
      <c r="AX97" s="239">
        <f>'5C1U_AcadianaRen'!$AN$85</f>
        <v>9608635</v>
      </c>
      <c r="AY97" s="240">
        <f>'5C1U_AcadianaRen'!$AO$85</f>
        <v>0</v>
      </c>
      <c r="AZ97" s="904">
        <f>'5C1U_AcadianaRen'!$AP$85</f>
        <v>9608635</v>
      </c>
      <c r="BA97" s="239">
        <f>'5C1U_AcadianaRen'!$AP$85-AW97</f>
        <v>9632717</v>
      </c>
      <c r="BB97" s="240">
        <f>'5C1U_AcadianaRen'!$AQ$85</f>
        <v>8493825</v>
      </c>
      <c r="BC97" s="240">
        <f>'5C1U_AcadianaRen'!$AR$85</f>
        <v>1114810</v>
      </c>
      <c r="BD97" s="239">
        <f>'5C1U_AcadianaRen'!$AS$85</f>
        <v>1114810</v>
      </c>
      <c r="BE97" s="240">
        <f t="shared" si="33"/>
        <v>17440489.759999998</v>
      </c>
      <c r="BF97" s="240">
        <f t="shared" si="22"/>
        <v>1949200</v>
      </c>
      <c r="BG97" s="242">
        <f t="shared" si="23"/>
        <v>18735</v>
      </c>
      <c r="BH97" s="242">
        <f>VLOOKUP($A97,'5C1_NewType 2'!$A$7:$BE$41,COLUMN('5C1_NewType 2'!$BA:$BA),FALSE)</f>
        <v>18727</v>
      </c>
      <c r="BI97" s="242">
        <f t="shared" si="34"/>
        <v>8</v>
      </c>
      <c r="BJ97" s="242">
        <f t="shared" si="35"/>
        <v>24082</v>
      </c>
      <c r="BK97" s="242">
        <f>'5C1U_AcadianaRen'!$AW$85</f>
        <v>24082</v>
      </c>
      <c r="BL97" s="242">
        <f t="shared" si="36"/>
        <v>0</v>
      </c>
    </row>
    <row r="98" spans="1:64" ht="16.5" customHeight="1" x14ac:dyDescent="0.2">
      <c r="A98" s="210" t="s">
        <v>491</v>
      </c>
      <c r="B98" s="310" t="s">
        <v>322</v>
      </c>
      <c r="C98" s="197" t="s">
        <v>263</v>
      </c>
      <c r="D98" s="201">
        <f>'5C1I_LAKey'!$C$85</f>
        <v>429</v>
      </c>
      <c r="E98" s="199"/>
      <c r="F98" s="199">
        <f>'5C1I_LAKey'!$E$85</f>
        <v>1632576.4294918634</v>
      </c>
      <c r="G98" s="1314"/>
      <c r="H98" s="1314"/>
      <c r="I98" s="201">
        <f>'5C1I_LAKey'!$F$85</f>
        <v>292</v>
      </c>
      <c r="J98" s="199">
        <f>'5C1I_LAKey'!$H$85</f>
        <v>139300.32968180874</v>
      </c>
      <c r="K98" s="201">
        <f>'5C1I_LAKey'!$I$85</f>
        <v>0</v>
      </c>
      <c r="L98" s="199">
        <f>'5C1I_LAKey'!$K$85</f>
        <v>0</v>
      </c>
      <c r="M98" s="201">
        <f>'5C1I_LAKey'!$L$85</f>
        <v>249</v>
      </c>
      <c r="N98" s="199">
        <f>'5C1I_LAKey'!$N$85</f>
        <v>822340.23879878945</v>
      </c>
      <c r="O98" s="201">
        <f>'5C1I_LAKey'!$O$85</f>
        <v>0</v>
      </c>
      <c r="P98" s="199">
        <f>'5C1I_LAKey'!$Q$85</f>
        <v>0</v>
      </c>
      <c r="Q98" s="1175">
        <f t="shared" si="32"/>
        <v>2594216.9979724614</v>
      </c>
      <c r="R98" s="202"/>
      <c r="S98" s="199">
        <f>'5C1I_LAKey'!$S$85</f>
        <v>23417</v>
      </c>
      <c r="T98" s="199">
        <f>'5C1I_LAKey'!$T$85</f>
        <v>81829</v>
      </c>
      <c r="U98" s="203">
        <f>'5C1I_LAKey'!$U$85</f>
        <v>105246</v>
      </c>
      <c r="V98" s="202">
        <f>'5C1I_LAKey'!$V$85</f>
        <v>2699464</v>
      </c>
      <c r="W98" s="200"/>
      <c r="X98" s="200">
        <f>'5C1I_LAKey'!$W$85</f>
        <v>-6750</v>
      </c>
      <c r="Y98" s="202">
        <f>'5C1I_LAKey'!$X$85</f>
        <v>2692714</v>
      </c>
      <c r="Z98" s="199">
        <f>'5C1I_LAKey'!$Y$85</f>
        <v>0</v>
      </c>
      <c r="AA98" s="213">
        <f>'5C1I_LAKey'!$Z$78</f>
        <v>0</v>
      </c>
      <c r="AB98" s="891">
        <f>'5C1I_LAKey'!$Z$82</f>
        <v>0</v>
      </c>
      <c r="AC98" s="1459">
        <f>'5C1I_LAKey'!$Z$83</f>
        <v>81555</v>
      </c>
      <c r="AD98" s="1459">
        <f>'5C1I_LAKey'!$Z$84</f>
        <v>65244</v>
      </c>
      <c r="AE98" s="202">
        <f>'5C1I_LAKey'!$Z$85</f>
        <v>2839513</v>
      </c>
      <c r="AF98" s="199">
        <f>'5C1I_LAKey'!$AA$85</f>
        <v>2579896</v>
      </c>
      <c r="AG98" s="199">
        <f>'5C1I_LAKey'!$AB$85</f>
        <v>259617</v>
      </c>
      <c r="AH98" s="202">
        <f>'5C1I_LAKey'!$AC$85</f>
        <v>259617</v>
      </c>
      <c r="AI98" s="213">
        <f>'5C1I_LAKey'!$AD$79</f>
        <v>0</v>
      </c>
      <c r="AJ98" s="894">
        <f>'5C1I_LAKey'!$AD$80</f>
        <v>4097</v>
      </c>
      <c r="AK98" s="894">
        <f>'5C1I_LAKey'!$AD$81</f>
        <v>0</v>
      </c>
      <c r="AL98" s="204">
        <f>'5C1I_LAKey'!$AD$85</f>
        <v>2843610</v>
      </c>
      <c r="AM98" s="204">
        <f t="shared" si="20"/>
        <v>2850360</v>
      </c>
      <c r="AN98" s="205"/>
      <c r="AO98" s="206">
        <f>'5C1I_LAKey'!$AF$85</f>
        <v>3399177</v>
      </c>
      <c r="AP98" s="198">
        <f>'5C1I_LAKey'!$AG$85</f>
        <v>10</v>
      </c>
      <c r="AQ98" s="205">
        <f>'5C1I_LAKey'!$AH$85</f>
        <v>24565</v>
      </c>
      <c r="AR98" s="198">
        <f>'5C1I_LAKey'!$AI$85</f>
        <v>6</v>
      </c>
      <c r="AS98" s="207">
        <f>'5C1I_LAKey'!$AJ$85</f>
        <v>27823</v>
      </c>
      <c r="AT98" s="208">
        <f>'5C1I_LAKey'!$AK$85</f>
        <v>52388</v>
      </c>
      <c r="AU98" s="206">
        <f>'5C1I_LAKey'!$AL$85</f>
        <v>3451565</v>
      </c>
      <c r="AV98" s="888"/>
      <c r="AW98" s="209">
        <f>'5C1I_LAKey'!$AM$85</f>
        <v>-8629</v>
      </c>
      <c r="AX98" s="206">
        <f>'5C1I_LAKey'!$AN$85</f>
        <v>3442936</v>
      </c>
      <c r="AY98" s="207">
        <f>'5C1I_LAKey'!$AO$85</f>
        <v>0</v>
      </c>
      <c r="AZ98" s="903">
        <f>'5C1I_LAKey'!$AP$85</f>
        <v>3442936</v>
      </c>
      <c r="BA98" s="206">
        <f>'5C1I_LAKey'!$AP$85-AW98</f>
        <v>3451565</v>
      </c>
      <c r="BB98" s="207">
        <f>'5C1I_LAKey'!$AQ$85</f>
        <v>3117360</v>
      </c>
      <c r="BC98" s="207">
        <f>'5C1I_LAKey'!$AR$85</f>
        <v>325576</v>
      </c>
      <c r="BD98" s="206">
        <f>'5C1I_LAKey'!$AS$85</f>
        <v>325576</v>
      </c>
      <c r="BE98" s="207">
        <f t="shared" si="33"/>
        <v>6301925</v>
      </c>
      <c r="BF98" s="207">
        <f t="shared" si="22"/>
        <v>585193</v>
      </c>
      <c r="BG98" s="209">
        <f t="shared" si="23"/>
        <v>6750</v>
      </c>
      <c r="BH98" s="209">
        <f>VLOOKUP($A98,'5C1_NewType 2'!$A$7:$BE$41,COLUMN('5C1_NewType 2'!$BA:$BA),FALSE)</f>
        <v>6723</v>
      </c>
      <c r="BI98" s="209">
        <f t="shared" si="34"/>
        <v>27</v>
      </c>
      <c r="BJ98" s="209">
        <f t="shared" si="35"/>
        <v>8629</v>
      </c>
      <c r="BK98" s="209">
        <f>'5C1I_LAKey'!$AW$85</f>
        <v>8629</v>
      </c>
      <c r="BL98" s="209">
        <f t="shared" si="36"/>
        <v>0</v>
      </c>
    </row>
    <row r="99" spans="1:64" ht="16.5" customHeight="1" x14ac:dyDescent="0.2">
      <c r="A99" s="211" t="s">
        <v>492</v>
      </c>
      <c r="B99" s="311" t="s">
        <v>339</v>
      </c>
      <c r="C99" s="214" t="s">
        <v>277</v>
      </c>
      <c r="D99" s="218">
        <f>'5C1V_LafRen'!$C$85</f>
        <v>1000</v>
      </c>
      <c r="E99" s="216"/>
      <c r="F99" s="216">
        <f>'5C1V_LafRen'!$E$85</f>
        <v>3909795.1056257891</v>
      </c>
      <c r="G99" s="1316"/>
      <c r="H99" s="1316"/>
      <c r="I99" s="218">
        <f>'5C1V_LafRen'!$F$85</f>
        <v>821</v>
      </c>
      <c r="J99" s="216">
        <f>'5C1V_LafRen'!$H$85</f>
        <v>438619.91079120745</v>
      </c>
      <c r="K99" s="218">
        <f>'5C1V_LafRen'!$I$85</f>
        <v>43</v>
      </c>
      <c r="L99" s="216">
        <f>'5C1V_LafRen'!$K$85</f>
        <v>6443.704436214879</v>
      </c>
      <c r="M99" s="218">
        <f>'5C1V_LafRen'!$L$85</f>
        <v>74</v>
      </c>
      <c r="N99" s="216">
        <f>'5C1V_LafRen'!$N$85</f>
        <v>272467.7456608137</v>
      </c>
      <c r="O99" s="218">
        <f>'5C1V_LafRen'!$O$85</f>
        <v>29</v>
      </c>
      <c r="P99" s="216">
        <f>'5C1V_LafRen'!$Q$85</f>
        <v>43427.858637782207</v>
      </c>
      <c r="Q99" s="1080">
        <f t="shared" si="32"/>
        <v>4670754.3251518067</v>
      </c>
      <c r="R99" s="219"/>
      <c r="S99" s="216">
        <f>'5C1V_LafRen'!$S$85</f>
        <v>562142</v>
      </c>
      <c r="T99" s="216">
        <f>'5C1V_LafRen'!$T$85</f>
        <v>5757</v>
      </c>
      <c r="U99" s="220">
        <f>'5C1V_LafRen'!$U$85</f>
        <v>567899</v>
      </c>
      <c r="V99" s="219">
        <f>'5C1V_LafRen'!$V$85</f>
        <v>5238652</v>
      </c>
      <c r="W99" s="217"/>
      <c r="X99" s="217">
        <f>'5C1V_LafRen'!$W$85</f>
        <v>-13097</v>
      </c>
      <c r="Y99" s="219">
        <f>'5C1V_LafRen'!$X$85</f>
        <v>5225555</v>
      </c>
      <c r="Z99" s="216">
        <f>'5C1V_LafRen'!$Y$85</f>
        <v>3548</v>
      </c>
      <c r="AA99" s="221">
        <f>'5C1V_LafRen'!$Z$78</f>
        <v>0</v>
      </c>
      <c r="AB99" s="221">
        <f>'5C1V_LafRen'!$Z$82</f>
        <v>0</v>
      </c>
      <c r="AC99" s="1460">
        <f>'5C1V_LafRen'!$Z$83</f>
        <v>124768</v>
      </c>
      <c r="AD99" s="1460">
        <f>'5C1V_LafRen'!$Z$84</f>
        <v>99815</v>
      </c>
      <c r="AE99" s="219">
        <f>'5C1V_LafRen'!$Z$85</f>
        <v>5453686</v>
      </c>
      <c r="AF99" s="216">
        <f>'5C1V_LafRen'!$AA$85</f>
        <v>4908683</v>
      </c>
      <c r="AG99" s="216">
        <f>'5C1V_LafRen'!$AB$85</f>
        <v>545003</v>
      </c>
      <c r="AH99" s="219">
        <f>'5C1V_LafRen'!$AC$85</f>
        <v>545003</v>
      </c>
      <c r="AI99" s="221">
        <f>'5C1V_LafRen'!$AD$79</f>
        <v>0</v>
      </c>
      <c r="AJ99" s="895">
        <f>'5C1V_LafRen'!$AD$80</f>
        <v>10000</v>
      </c>
      <c r="AK99" s="895">
        <f>'5C1V_LafRen'!$AD$81</f>
        <v>0</v>
      </c>
      <c r="AL99" s="222">
        <f>'5C1V_LafRen'!$AD$85</f>
        <v>5463686</v>
      </c>
      <c r="AM99" s="222">
        <f t="shared" si="20"/>
        <v>5476783</v>
      </c>
      <c r="AN99" s="223"/>
      <c r="AO99" s="224">
        <f>'5C1V_LafRen'!$AF$85</f>
        <v>5756263</v>
      </c>
      <c r="AP99" s="215">
        <f>'5C1V_LafRen'!$AG$85</f>
        <v>118</v>
      </c>
      <c r="AQ99" s="223">
        <f>'5C1V_LafRen'!$AH$85</f>
        <v>633296</v>
      </c>
      <c r="AR99" s="215">
        <f>'5C1V_LafRen'!$AI$85</f>
        <v>2</v>
      </c>
      <c r="AS99" s="225">
        <f>'5C1V_LafRen'!$AJ$85</f>
        <v>10392</v>
      </c>
      <c r="AT99" s="226">
        <f>'5C1V_LafRen'!$AK$85</f>
        <v>643688</v>
      </c>
      <c r="AU99" s="224">
        <f>'5C1V_LafRen'!$AL$85</f>
        <v>6399951</v>
      </c>
      <c r="AV99" s="227"/>
      <c r="AW99" s="227">
        <f>'5C1V_LafRen'!$AM$85</f>
        <v>-15999</v>
      </c>
      <c r="AX99" s="224">
        <f>'5C1V_LafRen'!$AN$85</f>
        <v>6383952</v>
      </c>
      <c r="AY99" s="225">
        <f>'5C1V_LafRen'!$AO$85</f>
        <v>5787</v>
      </c>
      <c r="AZ99" s="224">
        <f>'5C1V_LafRen'!$AP$85</f>
        <v>6389739</v>
      </c>
      <c r="BA99" s="224">
        <f>'5C1V_LafRen'!$AP$85-AW99</f>
        <v>6405738</v>
      </c>
      <c r="BB99" s="225">
        <f>'5C1V_LafRen'!$AQ$85</f>
        <v>5699621</v>
      </c>
      <c r="BC99" s="225">
        <f>'5C1V_LafRen'!$AR$85</f>
        <v>690118</v>
      </c>
      <c r="BD99" s="224">
        <f>'5C1V_LafRen'!$AS$85</f>
        <v>690118</v>
      </c>
      <c r="BE99" s="225">
        <f t="shared" si="33"/>
        <v>11882521</v>
      </c>
      <c r="BF99" s="225">
        <f t="shared" si="22"/>
        <v>1235121</v>
      </c>
      <c r="BG99" s="227">
        <f t="shared" si="23"/>
        <v>13097</v>
      </c>
      <c r="BH99" s="227">
        <f>VLOOKUP($A99,'5C1_NewType 2'!$A$7:$BE$41,COLUMN('5C1_NewType 2'!$BA:$BA),FALSE)</f>
        <v>13098</v>
      </c>
      <c r="BI99" s="227">
        <f t="shared" si="34"/>
        <v>-1</v>
      </c>
      <c r="BJ99" s="227">
        <f t="shared" si="35"/>
        <v>15999</v>
      </c>
      <c r="BK99" s="227">
        <f>'5C1V_LafRen'!$AW$85</f>
        <v>15999</v>
      </c>
      <c r="BL99" s="227">
        <f t="shared" si="36"/>
        <v>0</v>
      </c>
    </row>
    <row r="100" spans="1:64" ht="16.5" customHeight="1" x14ac:dyDescent="0.2">
      <c r="A100" s="211" t="s">
        <v>493</v>
      </c>
      <c r="B100" s="311" t="s">
        <v>334</v>
      </c>
      <c r="C100" s="214" t="s">
        <v>272</v>
      </c>
      <c r="D100" s="218">
        <f>'5C1O_Impact'!$C$85</f>
        <v>380</v>
      </c>
      <c r="E100" s="216"/>
      <c r="F100" s="216">
        <f>'5C1O_Impact'!$E$85</f>
        <v>1650589.1626288062</v>
      </c>
      <c r="G100" s="1316"/>
      <c r="H100" s="1316"/>
      <c r="I100" s="218">
        <f>'5C1O_Impact'!$F$85</f>
        <v>333</v>
      </c>
      <c r="J100" s="216">
        <f>'5C1O_Impact'!$H$85</f>
        <v>183457.91661268187</v>
      </c>
      <c r="K100" s="218">
        <f>'5C1O_Impact'!$I$85</f>
        <v>41</v>
      </c>
      <c r="L100" s="216">
        <f>'5C1O_Impact'!$K$85</f>
        <v>6591.4724541100295</v>
      </c>
      <c r="M100" s="218">
        <f>'5C1O_Impact'!$L$85</f>
        <v>30</v>
      </c>
      <c r="N100" s="216">
        <f>'5C1O_Impact'!$N$85</f>
        <v>114234.15215373735</v>
      </c>
      <c r="O100" s="218">
        <f>'5C1O_Impact'!$O$85</f>
        <v>0</v>
      </c>
      <c r="P100" s="216">
        <f>'5C1O_Impact'!$Q$85</f>
        <v>0</v>
      </c>
      <c r="Q100" s="1080">
        <f t="shared" si="32"/>
        <v>1954872.7038493354</v>
      </c>
      <c r="R100" s="219"/>
      <c r="S100" s="216">
        <f>'5C1O_Impact'!$S$85</f>
        <v>111511</v>
      </c>
      <c r="T100" s="216">
        <f>'5C1O_Impact'!$T$85</f>
        <v>12164</v>
      </c>
      <c r="U100" s="220">
        <f>'5C1O_Impact'!$U$85</f>
        <v>123675</v>
      </c>
      <c r="V100" s="219">
        <f>'5C1O_Impact'!$V$85</f>
        <v>2078548</v>
      </c>
      <c r="W100" s="217"/>
      <c r="X100" s="217">
        <f>'5C1O_Impact'!$W$85</f>
        <v>-5197</v>
      </c>
      <c r="Y100" s="219">
        <f>'5C1O_Impact'!$X$85</f>
        <v>2073351</v>
      </c>
      <c r="Z100" s="216">
        <f>'5C1O_Impact'!$Y$85</f>
        <v>-3872</v>
      </c>
      <c r="AA100" s="221">
        <f>'5C1O_Impact'!$Z$78</f>
        <v>0</v>
      </c>
      <c r="AB100" s="221">
        <f>'5C1O_Impact'!$Z$82</f>
        <v>0</v>
      </c>
      <c r="AC100" s="1460">
        <f>'5C1O_Impact'!$Z$83</f>
        <v>62467</v>
      </c>
      <c r="AD100" s="1460">
        <f>'5C1O_Impact'!$Z$84</f>
        <v>49975</v>
      </c>
      <c r="AE100" s="219">
        <f>'5C1O_Impact'!$Z$85</f>
        <v>2181921</v>
      </c>
      <c r="AF100" s="216">
        <f>'5C1O_Impact'!$AA$85</f>
        <v>1979879</v>
      </c>
      <c r="AG100" s="216">
        <f>'5C1O_Impact'!$AB$85</f>
        <v>202042</v>
      </c>
      <c r="AH100" s="219">
        <f>'5C1O_Impact'!$AC$85</f>
        <v>202042</v>
      </c>
      <c r="AI100" s="221">
        <f>'5C1O_Impact'!$AD$79</f>
        <v>0</v>
      </c>
      <c r="AJ100" s="895">
        <f>'5C1O_Impact'!$AD$80</f>
        <v>3374</v>
      </c>
      <c r="AK100" s="895">
        <f>'5C1O_Impact'!$AD$81</f>
        <v>0</v>
      </c>
      <c r="AL100" s="222">
        <f>'5C1O_Impact'!$AD$85</f>
        <v>2185295</v>
      </c>
      <c r="AM100" s="222">
        <f t="shared" si="20"/>
        <v>2190492</v>
      </c>
      <c r="AN100" s="223"/>
      <c r="AO100" s="224">
        <f>'5C1O_Impact'!$AF$85</f>
        <v>2600278</v>
      </c>
      <c r="AP100" s="215">
        <f>'5C1O_Impact'!$AG$85</f>
        <v>0</v>
      </c>
      <c r="AQ100" s="223">
        <f>'5C1O_Impact'!$AH$85</f>
        <v>-234726</v>
      </c>
      <c r="AR100" s="215">
        <f>'5C1O_Impact'!$AI$85</f>
        <v>2</v>
      </c>
      <c r="AS100" s="225">
        <f>'5C1O_Impact'!$AJ$85</f>
        <v>22184</v>
      </c>
      <c r="AT100" s="226">
        <f>'5C1O_Impact'!$AK$85</f>
        <v>-212542</v>
      </c>
      <c r="AU100" s="224">
        <f>'5C1O_Impact'!$AL$85</f>
        <v>2387736</v>
      </c>
      <c r="AV100" s="227"/>
      <c r="AW100" s="227">
        <f>'5C1O_Impact'!$AM$85</f>
        <v>-5968</v>
      </c>
      <c r="AX100" s="224">
        <f>'5C1O_Impact'!$AN$85</f>
        <v>2381768</v>
      </c>
      <c r="AY100" s="225">
        <f>'5C1O_Impact'!$AO$85</f>
        <v>-7559</v>
      </c>
      <c r="AZ100" s="224">
        <f>'5C1O_Impact'!$AP$85</f>
        <v>2374209</v>
      </c>
      <c r="BA100" s="224">
        <f>'5C1O_Impact'!$AP$85-AW100</f>
        <v>2380177</v>
      </c>
      <c r="BB100" s="225">
        <f>'5C1O_Impact'!$AQ$85</f>
        <v>2174103</v>
      </c>
      <c r="BC100" s="225">
        <f>'5C1O_Impact'!$AR$85</f>
        <v>200106</v>
      </c>
      <c r="BD100" s="224">
        <f>'5C1O_Impact'!$AS$85</f>
        <v>200106</v>
      </c>
      <c r="BE100" s="225">
        <f t="shared" si="33"/>
        <v>4570669</v>
      </c>
      <c r="BF100" s="225">
        <f t="shared" si="22"/>
        <v>402148</v>
      </c>
      <c r="BG100" s="227">
        <f t="shared" si="23"/>
        <v>5197</v>
      </c>
      <c r="BH100" s="227">
        <f>VLOOKUP($A100,'5C1_NewType 2'!$A$7:$BE$41,COLUMN('5C1_NewType 2'!$BA:$BA),FALSE)</f>
        <v>5189</v>
      </c>
      <c r="BI100" s="227">
        <f t="shared" si="34"/>
        <v>8</v>
      </c>
      <c r="BJ100" s="227">
        <f t="shared" si="35"/>
        <v>5968</v>
      </c>
      <c r="BK100" s="227">
        <f>'5C1O_Impact'!$AW$85</f>
        <v>5968</v>
      </c>
      <c r="BL100" s="227">
        <f t="shared" si="36"/>
        <v>0</v>
      </c>
    </row>
    <row r="101" spans="1:64" ht="16.5" customHeight="1" x14ac:dyDescent="0.2">
      <c r="A101" s="211" t="s">
        <v>494</v>
      </c>
      <c r="B101" s="311">
        <v>343002</v>
      </c>
      <c r="C101" s="214" t="s">
        <v>445</v>
      </c>
      <c r="D101" s="218">
        <f>'5C2_LAVCA'!$C$85</f>
        <v>1918</v>
      </c>
      <c r="E101" s="216"/>
      <c r="F101" s="216">
        <f>'5C2_LAVCA'!$E$85</f>
        <v>7589659.7759309895</v>
      </c>
      <c r="G101" s="1316"/>
      <c r="H101" s="1316"/>
      <c r="I101" s="218">
        <f>'5C2_LAVCA'!$F$85</f>
        <v>1693</v>
      </c>
      <c r="J101" s="216">
        <f>'5C2_LAVCA'!$H$85</f>
        <v>899540.17040698125</v>
      </c>
      <c r="K101" s="218">
        <f>'5C2_LAVCA'!$I$85</f>
        <v>1509.5</v>
      </c>
      <c r="L101" s="216">
        <f>'5C2_LAVCA'!$K$85</f>
        <v>218220.94201838181</v>
      </c>
      <c r="M101" s="218">
        <f>'5C2_LAVCA'!$L$85</f>
        <v>270</v>
      </c>
      <c r="N101" s="216">
        <f>'5C2_LAVCA'!$N$85</f>
        <v>977138.97158015787</v>
      </c>
      <c r="O101" s="218">
        <f>'5C2_LAVCA'!$O$85</f>
        <v>44</v>
      </c>
      <c r="P101" s="216">
        <f>'5C2_LAVCA'!$Q$85</f>
        <v>65294.82421904536</v>
      </c>
      <c r="Q101" s="1080">
        <f t="shared" si="32"/>
        <v>9749854.6841555554</v>
      </c>
      <c r="R101" s="906">
        <f>'5C2_LAVCA'!$S$76</f>
        <v>1083321</v>
      </c>
      <c r="S101" s="906">
        <f>'5C2_LAVCA'!$T$85</f>
        <v>-38810</v>
      </c>
      <c r="T101" s="906">
        <f>'5C2_LAVCA'!$U$85</f>
        <v>-49093</v>
      </c>
      <c r="U101" s="906">
        <f>'5C2_LAVCA'!$V$85</f>
        <v>-87903</v>
      </c>
      <c r="V101" s="906">
        <f>'5C2_LAVCA'!$W$85</f>
        <v>9661951</v>
      </c>
      <c r="W101" s="216"/>
      <c r="X101" s="906">
        <f>'5C2_LAVCA'!$X$85</f>
        <v>-24153</v>
      </c>
      <c r="Y101" s="906">
        <f>'5C2_LAVCA'!$Y$85</f>
        <v>9637798</v>
      </c>
      <c r="Z101" s="906">
        <f>'5C2_LAVCA'!$Z$85</f>
        <v>-29678</v>
      </c>
      <c r="AA101" s="906">
        <f>'5C2_LAVCA'!$AA$78</f>
        <v>0</v>
      </c>
      <c r="AB101" s="906">
        <f>'5C2_LAVCA'!$AA$82</f>
        <v>67863</v>
      </c>
      <c r="AC101" s="1463">
        <f>'5C2_LAVCA'!$AA$83</f>
        <v>126516</v>
      </c>
      <c r="AD101" s="1463">
        <f>'5C2_LAVCA'!$AA$84</f>
        <v>101213</v>
      </c>
      <c r="AE101" s="906">
        <f>'5C2_LAVCA'!$AA$85</f>
        <v>9903712</v>
      </c>
      <c r="AF101" s="906">
        <f>'5C2_LAVCA'!$AB$85</f>
        <v>9051427</v>
      </c>
      <c r="AG101" s="906">
        <f>'5C2_LAVCA'!$AC$85</f>
        <v>852285</v>
      </c>
      <c r="AH101" s="906">
        <f>'5C2_LAVCA'!$AD$85</f>
        <v>852285</v>
      </c>
      <c r="AI101" s="906">
        <f>'5C2_LAVCA'!$AE$79</f>
        <v>0</v>
      </c>
      <c r="AJ101" s="908">
        <f>'5C2_LAVCA'!$AE$80</f>
        <v>99774</v>
      </c>
      <c r="AK101" s="908">
        <f>'5C2_LAVCA'!$AE$81</f>
        <v>0</v>
      </c>
      <c r="AL101" s="909">
        <f>'5C2_LAVCA'!$AE$85</f>
        <v>10003486</v>
      </c>
      <c r="AM101" s="909">
        <f t="shared" si="20"/>
        <v>10027639</v>
      </c>
      <c r="AN101" s="223"/>
      <c r="AO101" s="899">
        <f>'5C2_LAVCA'!$AG$85</f>
        <v>10180159</v>
      </c>
      <c r="AP101" s="907">
        <f>'5C2_LAVCA'!$AH$85</f>
        <v>-1</v>
      </c>
      <c r="AQ101" s="910">
        <f>'5C2_LAVCA'!$AI$85</f>
        <v>-5693</v>
      </c>
      <c r="AR101" s="907">
        <f>'5C2_LAVCA'!$AJ$85</f>
        <v>1</v>
      </c>
      <c r="AS101" s="899">
        <f>'5C2_LAVCA'!$AK$85</f>
        <v>39252</v>
      </c>
      <c r="AT101" s="899">
        <f>'5C2_LAVCA'!$AL$85</f>
        <v>33559</v>
      </c>
      <c r="AU101" s="899">
        <f>'5C2_LAVCA'!$AM$85</f>
        <v>10213718</v>
      </c>
      <c r="AV101" s="899"/>
      <c r="AW101" s="899">
        <f>'5C2_LAVCA'!$AN$85</f>
        <v>-25532</v>
      </c>
      <c r="AX101" s="899">
        <f>'5C2_LAVCA'!$AO$85</f>
        <v>10188186</v>
      </c>
      <c r="AY101" s="899">
        <f>'5C2_LAVCA'!$AP$85</f>
        <v>-21778</v>
      </c>
      <c r="AZ101" s="899">
        <f>'5C2_LAVCA'!$AQ$85</f>
        <v>10166408</v>
      </c>
      <c r="BA101" s="899">
        <f>'5C2_LAVCA'!$AQ$85-AW101</f>
        <v>10191940</v>
      </c>
      <c r="BB101" s="899">
        <f>'5C2_LAVCA'!$AR$85</f>
        <v>9208884</v>
      </c>
      <c r="BC101" s="899">
        <f>'5C2_LAVCA'!$AS$85</f>
        <v>957524</v>
      </c>
      <c r="BD101" s="899">
        <f>'5C2_LAVCA'!$AT$85</f>
        <v>957524</v>
      </c>
      <c r="BE101" s="899">
        <f t="shared" si="33"/>
        <v>20219579</v>
      </c>
      <c r="BF101" s="899">
        <f t="shared" si="22"/>
        <v>1809809</v>
      </c>
      <c r="BG101" s="899">
        <f t="shared" si="23"/>
        <v>24153</v>
      </c>
      <c r="BH101" s="899">
        <f>VLOOKUP($A101,'5C1_NewType 2'!$A$7:$BE$41,COLUMN('5C1_NewType 2'!$BA:$BA),FALSE)</f>
        <v>24046</v>
      </c>
      <c r="BI101" s="899">
        <f t="shared" si="34"/>
        <v>107</v>
      </c>
      <c r="BJ101" s="899">
        <f t="shared" si="35"/>
        <v>25532</v>
      </c>
      <c r="BK101" s="899">
        <f>'5C2_LAVCA'!$AX$85</f>
        <v>25547</v>
      </c>
      <c r="BL101" s="899">
        <f t="shared" si="36"/>
        <v>-15</v>
      </c>
    </row>
    <row r="102" spans="1:64" ht="16.5" customHeight="1" x14ac:dyDescent="0.2">
      <c r="A102" s="212" t="s">
        <v>495</v>
      </c>
      <c r="B102" s="312">
        <v>328001</v>
      </c>
      <c r="C102" s="228" t="s">
        <v>266</v>
      </c>
      <c r="D102" s="232">
        <f>'5C1H_Southwest'!$C$85</f>
        <v>570</v>
      </c>
      <c r="E102" s="230"/>
      <c r="F102" s="230">
        <f>'5C1H_Southwest'!$E$85</f>
        <v>1875916.882454009</v>
      </c>
      <c r="G102" s="1317"/>
      <c r="H102" s="1317"/>
      <c r="I102" s="232">
        <f>'5C1H_Southwest'!$F$85</f>
        <v>542</v>
      </c>
      <c r="J102" s="230">
        <f>'5C1H_Southwest'!$H$85</f>
        <v>253883.62260267063</v>
      </c>
      <c r="K102" s="232">
        <f>'5C1H_Southwest'!$I$85</f>
        <v>103</v>
      </c>
      <c r="L102" s="230">
        <f>'5C1H_Southwest'!$K$85</f>
        <v>13158.342734690576</v>
      </c>
      <c r="M102" s="232">
        <f>'5C1H_Southwest'!$L$85</f>
        <v>67</v>
      </c>
      <c r="N102" s="230">
        <f>'5C1H_Southwest'!$N$85</f>
        <v>213982.75806414284</v>
      </c>
      <c r="O102" s="232">
        <f>'5C1H_Southwest'!$O$85</f>
        <v>0</v>
      </c>
      <c r="P102" s="230">
        <f>'5C1H_Southwest'!$Q$85</f>
        <v>0</v>
      </c>
      <c r="Q102" s="1177">
        <f t="shared" si="32"/>
        <v>2356941.6058555134</v>
      </c>
      <c r="R102" s="233"/>
      <c r="S102" s="230">
        <f>'5C1H_Southwest'!$S$85</f>
        <v>166296</v>
      </c>
      <c r="T102" s="230">
        <f>'5C1H_Southwest'!$T$85</f>
        <v>29594</v>
      </c>
      <c r="U102" s="234">
        <f>'5C1H_Southwest'!$U$85</f>
        <v>195890</v>
      </c>
      <c r="V102" s="233">
        <f>'5C1H_Southwest'!$V$85</f>
        <v>2552831</v>
      </c>
      <c r="W102" s="231"/>
      <c r="X102" s="231">
        <f>'5C1H_Southwest'!$W$85</f>
        <v>-6382</v>
      </c>
      <c r="Y102" s="233">
        <f>'5C1H_Southwest'!$X$85</f>
        <v>2546449</v>
      </c>
      <c r="Z102" s="230">
        <f>'5C1H_Southwest'!$Y$85</f>
        <v>0</v>
      </c>
      <c r="AA102" s="235">
        <f>'5C1H_Southwest'!$Z$78</f>
        <v>0</v>
      </c>
      <c r="AB102" s="892">
        <f>'5C1H_Southwest'!$Z$82</f>
        <v>0</v>
      </c>
      <c r="AC102" s="1461">
        <f>'5C1H_Southwest'!$Z$83</f>
        <v>78488</v>
      </c>
      <c r="AD102" s="1461">
        <f>'5C1H_Southwest'!$Z$84</f>
        <v>62791</v>
      </c>
      <c r="AE102" s="233">
        <f>'5C1H_Southwest'!$Z$85</f>
        <v>2687728</v>
      </c>
      <c r="AF102" s="236">
        <f>'5C1H_Southwest'!$AA$85</f>
        <v>2515323</v>
      </c>
      <c r="AG102" s="230">
        <f>'5C1H_Southwest'!$AB$85</f>
        <v>172405</v>
      </c>
      <c r="AH102" s="237">
        <f>'5C1H_Southwest'!$AC$85</f>
        <v>172405</v>
      </c>
      <c r="AI102" s="235">
        <f>'5C1H_Southwest'!$AD$79</f>
        <v>0</v>
      </c>
      <c r="AJ102" s="896">
        <f>'5C1H_Southwest'!$AD$80</f>
        <v>1687</v>
      </c>
      <c r="AK102" s="896">
        <f>'5C1H_Southwest'!$AD$81</f>
        <v>0</v>
      </c>
      <c r="AL102" s="237">
        <f>'5C1H_Southwest'!$AD$85</f>
        <v>2689415</v>
      </c>
      <c r="AM102" s="237">
        <f t="shared" si="20"/>
        <v>2695797</v>
      </c>
      <c r="AN102" s="238"/>
      <c r="AO102" s="239">
        <f>'5C1H_Southwest'!$AF$85</f>
        <v>4790109</v>
      </c>
      <c r="AP102" s="229">
        <f>'5C1H_Southwest'!$AG$85</f>
        <v>57</v>
      </c>
      <c r="AQ102" s="238">
        <f>'5C1H_Southwest'!$AH$85</f>
        <v>466795</v>
      </c>
      <c r="AR102" s="229">
        <f>'5C1H_Southwest'!$AI$85</f>
        <v>10</v>
      </c>
      <c r="AS102" s="240">
        <f>'5C1H_Southwest'!$AJ$85</f>
        <v>43549</v>
      </c>
      <c r="AT102" s="241">
        <f>'5C1H_Southwest'!$AK$85</f>
        <v>510344</v>
      </c>
      <c r="AU102" s="239">
        <f>'5C1H_Southwest'!$AL$85</f>
        <v>5300453</v>
      </c>
      <c r="AV102" s="889"/>
      <c r="AW102" s="242">
        <f>'5C1H_Southwest'!$AM$85</f>
        <v>-13252</v>
      </c>
      <c r="AX102" s="239">
        <f>'5C1H_Southwest'!$AN$85</f>
        <v>5287201</v>
      </c>
      <c r="AY102" s="240">
        <f>'5C1H_Southwest'!$AO$85</f>
        <v>0</v>
      </c>
      <c r="AZ102" s="904">
        <f>'5C1H_Southwest'!$AP$85</f>
        <v>5287201</v>
      </c>
      <c r="BA102" s="239">
        <f>'5C1H_Southwest'!$AP$85-AW102</f>
        <v>5300453</v>
      </c>
      <c r="BB102" s="240">
        <f>'5C1H_Southwest'!$AQ$85</f>
        <v>4875631</v>
      </c>
      <c r="BC102" s="240">
        <f>'5C1H_Southwest'!$AR$85</f>
        <v>411570</v>
      </c>
      <c r="BD102" s="239">
        <f>'5C1H_Southwest'!$AS$85</f>
        <v>411570</v>
      </c>
      <c r="BE102" s="240">
        <f t="shared" si="33"/>
        <v>7996250</v>
      </c>
      <c r="BF102" s="240">
        <f t="shared" si="22"/>
        <v>583975</v>
      </c>
      <c r="BG102" s="242">
        <f t="shared" si="23"/>
        <v>6382</v>
      </c>
      <c r="BH102" s="242">
        <f>VLOOKUP($A102,'5C1_NewType 2'!$A$7:$BE$41,COLUMN('5C1_NewType 2'!$BA:$BA),FALSE)</f>
        <v>6362</v>
      </c>
      <c r="BI102" s="242">
        <f t="shared" si="34"/>
        <v>20</v>
      </c>
      <c r="BJ102" s="242">
        <f t="shared" si="35"/>
        <v>13252</v>
      </c>
      <c r="BK102" s="242">
        <f>'5C1H_Southwest'!$AW$85</f>
        <v>13252</v>
      </c>
      <c r="BL102" s="242">
        <f t="shared" si="36"/>
        <v>0</v>
      </c>
    </row>
    <row r="103" spans="1:64" ht="16.5" customHeight="1" x14ac:dyDescent="0.2">
      <c r="A103" s="210" t="s">
        <v>496</v>
      </c>
      <c r="B103" s="310">
        <v>349001</v>
      </c>
      <c r="C103" s="197" t="s">
        <v>271</v>
      </c>
      <c r="D103" s="201">
        <f>'5C1G_JSClark'!$C$85</f>
        <v>248</v>
      </c>
      <c r="E103" s="199"/>
      <c r="F103" s="199">
        <f>'5C1G_JSClark'!$E$85</f>
        <v>1148822.3878272756</v>
      </c>
      <c r="G103" s="1314"/>
      <c r="H103" s="1314"/>
      <c r="I103" s="201">
        <f>'5C1G_JSClark'!$F$85</f>
        <v>247</v>
      </c>
      <c r="J103" s="199">
        <f>'5C1G_JSClark'!$H$85</f>
        <v>163321.64494573255</v>
      </c>
      <c r="K103" s="201">
        <f>'5C1G_JSClark'!$I$85</f>
        <v>213</v>
      </c>
      <c r="L103" s="199">
        <f>'5C1G_JSClark'!$K$85</f>
        <v>38373.556350137005</v>
      </c>
      <c r="M103" s="201">
        <f>'5C1G_JSClark'!$L$85</f>
        <v>7</v>
      </c>
      <c r="N103" s="199">
        <f>'5C1G_JSClark'!$N$85</f>
        <v>31558.286196727859</v>
      </c>
      <c r="O103" s="201">
        <f>'5C1G_JSClark'!$O$85</f>
        <v>0</v>
      </c>
      <c r="P103" s="199">
        <f>'5C1G_JSClark'!$Q$85</f>
        <v>0</v>
      </c>
      <c r="Q103" s="1175">
        <f t="shared" si="32"/>
        <v>1382075.875319873</v>
      </c>
      <c r="R103" s="202"/>
      <c r="S103" s="199">
        <f>'5C1G_JSClark'!$S$85</f>
        <v>162913</v>
      </c>
      <c r="T103" s="199">
        <f>'5C1G_JSClark'!$T$85</f>
        <v>-16149</v>
      </c>
      <c r="U103" s="203">
        <f>'5C1G_JSClark'!$U$85</f>
        <v>146764</v>
      </c>
      <c r="V103" s="202">
        <f>'5C1G_JSClark'!$V$85</f>
        <v>1528840</v>
      </c>
      <c r="W103" s="200"/>
      <c r="X103" s="200">
        <f>'5C1G_JSClark'!$W$85</f>
        <v>-3822</v>
      </c>
      <c r="Y103" s="202">
        <f>'5C1G_JSClark'!$X$85</f>
        <v>1525018</v>
      </c>
      <c r="Z103" s="199">
        <f>'5C1G_JSClark'!$Y$85</f>
        <v>4545</v>
      </c>
      <c r="AA103" s="213">
        <f>'5C1G_JSClark'!$Z$78</f>
        <v>0</v>
      </c>
      <c r="AB103" s="891">
        <f>'5C1G_JSClark'!$Z$82</f>
        <v>9853</v>
      </c>
      <c r="AC103" s="1459">
        <f>'5C1G_JSClark'!$Z$83</f>
        <v>41904</v>
      </c>
      <c r="AD103" s="1459">
        <f>'5C1G_JSClark'!$Z$84</f>
        <v>33523</v>
      </c>
      <c r="AE103" s="202">
        <f>'5C1G_JSClark'!$Z$85</f>
        <v>1614843</v>
      </c>
      <c r="AF103" s="199">
        <f>'5C1G_JSClark'!$AA$85</f>
        <v>1455480</v>
      </c>
      <c r="AG103" s="199">
        <f>'5C1G_JSClark'!$AB$85</f>
        <v>159363</v>
      </c>
      <c r="AH103" s="202">
        <f>'5C1G_JSClark'!$AC$85</f>
        <v>159363</v>
      </c>
      <c r="AI103" s="213">
        <f>'5C1G_JSClark'!$AD$79</f>
        <v>0</v>
      </c>
      <c r="AJ103" s="894">
        <f>'5C1G_JSClark'!$AD$80</f>
        <v>23377</v>
      </c>
      <c r="AK103" s="894">
        <f>'5C1G_JSClark'!$AD$81</f>
        <v>0</v>
      </c>
      <c r="AL103" s="204">
        <f>'5C1G_JSClark'!$AD$85</f>
        <v>1638220</v>
      </c>
      <c r="AM103" s="204">
        <f t="shared" si="20"/>
        <v>1642042</v>
      </c>
      <c r="AN103" s="205"/>
      <c r="AO103" s="206">
        <f>'5C1G_JSClark'!$AF$85</f>
        <v>835016</v>
      </c>
      <c r="AP103" s="198">
        <f>'5C1G_JSClark'!$AG$85</f>
        <v>32</v>
      </c>
      <c r="AQ103" s="205">
        <f>'5C1G_JSClark'!$AH$85</f>
        <v>111340</v>
      </c>
      <c r="AR103" s="198">
        <f>'5C1G_JSClark'!$AI$85</f>
        <v>-5</v>
      </c>
      <c r="AS103" s="207">
        <f>'5C1G_JSClark'!$AJ$85</f>
        <v>-8418</v>
      </c>
      <c r="AT103" s="208">
        <f>'5C1G_JSClark'!$AK$85</f>
        <v>102922</v>
      </c>
      <c r="AU103" s="206">
        <f>'5C1G_JSClark'!$AL$85</f>
        <v>937938</v>
      </c>
      <c r="AV103" s="888"/>
      <c r="AW103" s="209">
        <f>'5C1G_JSClark'!$AM$85</f>
        <v>-2345</v>
      </c>
      <c r="AX103" s="206">
        <f>'5C1G_JSClark'!$AN$85</f>
        <v>935593</v>
      </c>
      <c r="AY103" s="207">
        <f>'5C1G_JSClark'!$AO$85</f>
        <v>0</v>
      </c>
      <c r="AZ103" s="903">
        <f>'5C1G_JSClark'!$AP$85</f>
        <v>935593</v>
      </c>
      <c r="BA103" s="206">
        <f>'5C1G_JSClark'!$AP$85-AW103</f>
        <v>937938</v>
      </c>
      <c r="BB103" s="207">
        <f>'5C1G_JSClark'!$AQ$85</f>
        <v>836931</v>
      </c>
      <c r="BC103" s="207">
        <f>'5C1G_JSClark'!$AR$85</f>
        <v>98662</v>
      </c>
      <c r="BD103" s="206">
        <f>'5C1G_JSClark'!$AS$85</f>
        <v>98662</v>
      </c>
      <c r="BE103" s="207">
        <f t="shared" si="33"/>
        <v>2579980</v>
      </c>
      <c r="BF103" s="207">
        <f t="shared" si="22"/>
        <v>258025</v>
      </c>
      <c r="BG103" s="209">
        <f t="shared" si="23"/>
        <v>3822</v>
      </c>
      <c r="BH103" s="209">
        <f>VLOOKUP($A103,'5C1_NewType 2'!$A$7:$BE$41,COLUMN('5C1_NewType 2'!$BA:$BA),FALSE)</f>
        <v>3822</v>
      </c>
      <c r="BI103" s="209">
        <f t="shared" si="34"/>
        <v>0</v>
      </c>
      <c r="BJ103" s="209">
        <f t="shared" si="35"/>
        <v>2345</v>
      </c>
      <c r="BK103" s="209">
        <f>'5C1G_JSClark'!$AW$85</f>
        <v>2345</v>
      </c>
      <c r="BL103" s="209">
        <f t="shared" si="36"/>
        <v>0</v>
      </c>
    </row>
    <row r="104" spans="1:64" ht="16.5" customHeight="1" x14ac:dyDescent="0.2">
      <c r="A104" s="211" t="s">
        <v>409</v>
      </c>
      <c r="B104" s="311" t="s">
        <v>409</v>
      </c>
      <c r="C104" s="214" t="s">
        <v>506</v>
      </c>
      <c r="D104" s="218">
        <f>'5C1Y_GEOPrep'!$C$85</f>
        <v>710</v>
      </c>
      <c r="E104" s="216"/>
      <c r="F104" s="216">
        <f>'5C1Y_GEOPrep'!$E$85</f>
        <v>2571914.7308459738</v>
      </c>
      <c r="G104" s="1316"/>
      <c r="H104" s="1316"/>
      <c r="I104" s="218">
        <f>'5C1Y_GEOPrep'!$F$85</f>
        <v>642</v>
      </c>
      <c r="J104" s="216">
        <f>'5C1Y_GEOPrep'!$H$85</f>
        <v>295705.59881630779</v>
      </c>
      <c r="K104" s="218">
        <f>'5C1Y_GEOPrep'!$I$85</f>
        <v>211</v>
      </c>
      <c r="L104" s="216">
        <f>'5C1Y_GEOPrep'!$K$85</f>
        <v>26652.698570684315</v>
      </c>
      <c r="M104" s="218">
        <f>'5C1Y_GEOPrep'!$L$85</f>
        <v>88</v>
      </c>
      <c r="N104" s="216">
        <f>'5C1Y_GEOPrep'!$N$85</f>
        <v>274971.62616454123</v>
      </c>
      <c r="O104" s="218">
        <f>'5C1Y_GEOPrep'!$O$85</f>
        <v>2</v>
      </c>
      <c r="P104" s="216">
        <f>'5C1Y_GEOPrep'!$Q$85</f>
        <v>3133.9959254700607</v>
      </c>
      <c r="Q104" s="1080">
        <f t="shared" si="32"/>
        <v>3172378.6503229775</v>
      </c>
      <c r="R104" s="219"/>
      <c r="S104" s="216">
        <f>'5C1Y_GEOPrep'!$S$85</f>
        <v>64074</v>
      </c>
      <c r="T104" s="216">
        <f>'5C1Y_GEOPrep'!$T$85</f>
        <v>-11763</v>
      </c>
      <c r="U104" s="220">
        <f>'5C1Y_GEOPrep'!$U$85</f>
        <v>52311</v>
      </c>
      <c r="V104" s="219">
        <f>'5C1Y_GEOPrep'!$V$85</f>
        <v>3224688</v>
      </c>
      <c r="W104" s="217"/>
      <c r="X104" s="217">
        <f>'5C1Y_GEOPrep'!$W$85</f>
        <v>-8061</v>
      </c>
      <c r="Y104" s="219">
        <f>'5C1Y_GEOPrep'!$X$85</f>
        <v>3216627</v>
      </c>
      <c r="Z104" s="216">
        <f>'5C1Y_GEOPrep'!$Y$85</f>
        <v>0</v>
      </c>
      <c r="AA104" s="221">
        <f>'5C1Y_GEOPrep'!$Z$78</f>
        <v>0</v>
      </c>
      <c r="AB104" s="221">
        <f>'5C1Y_GEOPrep'!$Z$82</f>
        <v>0</v>
      </c>
      <c r="AC104" s="1460">
        <f>'5C1Y_GEOPrep'!$Z$83</f>
        <v>111983</v>
      </c>
      <c r="AD104" s="1460">
        <f>'5C1Y_GEOPrep'!$Z$84</f>
        <v>89586</v>
      </c>
      <c r="AE104" s="219">
        <f>'5C1Y_GEOPrep'!$Z$85</f>
        <v>3418196</v>
      </c>
      <c r="AF104" s="216">
        <f>'5C1Y_GEOPrep'!$AA$85</f>
        <v>3126647</v>
      </c>
      <c r="AG104" s="216">
        <f>'5C1Y_GEOPrep'!$AB$85</f>
        <v>291549</v>
      </c>
      <c r="AH104" s="219">
        <f>'5C1Y_GEOPrep'!$AC$85</f>
        <v>291549</v>
      </c>
      <c r="AI104" s="221">
        <f>'5C1Y_GEOPrep'!$AD$79</f>
        <v>0</v>
      </c>
      <c r="AJ104" s="895">
        <f>'5C1Y_GEOPrep'!$AD$80</f>
        <v>0</v>
      </c>
      <c r="AK104" s="895">
        <f>'5C1Y_GEOPrep'!$AD$81</f>
        <v>0</v>
      </c>
      <c r="AL104" s="222">
        <f>'5C1Y_GEOPrep'!$AD$85</f>
        <v>3418196</v>
      </c>
      <c r="AM104" s="222">
        <f t="shared" si="20"/>
        <v>3426257</v>
      </c>
      <c r="AN104" s="223"/>
      <c r="AO104" s="224">
        <f>'5C1Y_GEOPrep'!$AF$85</f>
        <v>5778166</v>
      </c>
      <c r="AP104" s="215">
        <f>'5C1Y_GEOPrep'!$AG$85</f>
        <v>5</v>
      </c>
      <c r="AQ104" s="223">
        <f>'5C1Y_GEOPrep'!$AH$85</f>
        <v>-64781</v>
      </c>
      <c r="AR104" s="215">
        <f>'5C1Y_GEOPrep'!$AI$85</f>
        <v>-4</v>
      </c>
      <c r="AS104" s="225">
        <f>'5C1Y_GEOPrep'!$AJ$85</f>
        <v>-9737</v>
      </c>
      <c r="AT104" s="226">
        <f>'5C1Y_GEOPrep'!$AK$85</f>
        <v>-74518</v>
      </c>
      <c r="AU104" s="224">
        <f>'5C1Y_GEOPrep'!$AL$85</f>
        <v>5703648</v>
      </c>
      <c r="AV104" s="227"/>
      <c r="AW104" s="227">
        <f>'5C1Y_GEOPrep'!$AM$85</f>
        <v>-14260</v>
      </c>
      <c r="AX104" s="224">
        <f>'5C1Y_GEOPrep'!$AN$85</f>
        <v>5689388</v>
      </c>
      <c r="AY104" s="225">
        <f>'5C1Y_GEOPrep'!$AO$85</f>
        <v>0</v>
      </c>
      <c r="AZ104" s="224">
        <f>'5C1Y_GEOPrep'!$AP$85</f>
        <v>5689388</v>
      </c>
      <c r="BA104" s="224">
        <f>'5C1Y_GEOPrep'!$AP$85-AW104</f>
        <v>5703648</v>
      </c>
      <c r="BB104" s="225">
        <f>'5C1Y_GEOPrep'!$AQ$85</f>
        <v>5185371</v>
      </c>
      <c r="BC104" s="225">
        <f>'5C1Y_GEOPrep'!$AR$85</f>
        <v>504017</v>
      </c>
      <c r="BD104" s="224">
        <f>'5C1Y_GEOPrep'!$AS$85</f>
        <v>504017</v>
      </c>
      <c r="BE104" s="225">
        <f t="shared" si="33"/>
        <v>9129905</v>
      </c>
      <c r="BF104" s="225">
        <f t="shared" si="22"/>
        <v>795566</v>
      </c>
      <c r="BG104" s="227">
        <f t="shared" si="23"/>
        <v>8061</v>
      </c>
      <c r="BH104" s="227">
        <f>VLOOKUP($A104,'5C1_NewType 2'!$A$7:$BE$41,COLUMN('5C1_NewType 2'!$BA:$BA),FALSE)</f>
        <v>8054</v>
      </c>
      <c r="BI104" s="227">
        <f t="shared" si="34"/>
        <v>7</v>
      </c>
      <c r="BJ104" s="227">
        <f t="shared" si="35"/>
        <v>14260</v>
      </c>
      <c r="BK104" s="227">
        <f>'5C1Y_GEOPrep'!$AW$85</f>
        <v>14260</v>
      </c>
      <c r="BL104" s="227">
        <f t="shared" si="36"/>
        <v>0</v>
      </c>
    </row>
    <row r="105" spans="1:64" ht="16.5" customHeight="1" x14ac:dyDescent="0.2">
      <c r="A105" s="211" t="s">
        <v>819</v>
      </c>
      <c r="B105" s="311" t="s">
        <v>819</v>
      </c>
      <c r="C105" s="214" t="s">
        <v>816</v>
      </c>
      <c r="D105" s="218">
        <f>'5C1AI_Harmony'!$C$85</f>
        <v>170</v>
      </c>
      <c r="E105" s="216"/>
      <c r="F105" s="216">
        <f>'5C1AI_Harmony'!$E$85</f>
        <v>599536.171272957</v>
      </c>
      <c r="G105" s="1316"/>
      <c r="H105" s="1316"/>
      <c r="I105" s="218">
        <f>'5C1AI_Harmony'!$F$85</f>
        <v>138</v>
      </c>
      <c r="J105" s="216">
        <f>'5C1AI_Harmony'!$H$85</f>
        <v>65632.577633780078</v>
      </c>
      <c r="K105" s="218">
        <f>'5C1AI_Harmony'!$I$85</f>
        <v>10</v>
      </c>
      <c r="L105" s="216">
        <f>'5C1AI_Harmony'!$K$85</f>
        <v>1299.3988874876372</v>
      </c>
      <c r="M105" s="218">
        <f>'5C1AI_Harmony'!$L$85</f>
        <v>33</v>
      </c>
      <c r="N105" s="216">
        <f>'5C1AI_Harmony'!$N$85</f>
        <v>107483.93929407839</v>
      </c>
      <c r="O105" s="218">
        <f>'5C1AI_Harmony'!$O$85</f>
        <v>0</v>
      </c>
      <c r="P105" s="216">
        <f>'5C1AI_Harmony'!$Q$85</f>
        <v>0</v>
      </c>
      <c r="Q105" s="1080">
        <f t="shared" si="32"/>
        <v>773952.08708830306</v>
      </c>
      <c r="R105" s="219"/>
      <c r="S105" s="216">
        <f>'5C1AI_Harmony'!$S$85</f>
        <v>288202</v>
      </c>
      <c r="T105" s="216">
        <f>'5C1AI_Harmony'!$T$85</f>
        <v>36471</v>
      </c>
      <c r="U105" s="220">
        <f>'5C1AI_Harmony'!$U$85</f>
        <v>324673</v>
      </c>
      <c r="V105" s="219">
        <f>'5C1AI_Harmony'!$V$85</f>
        <v>1098625</v>
      </c>
      <c r="W105" s="217"/>
      <c r="X105" s="217">
        <f>'5C1AI_Harmony'!$W$85</f>
        <v>-2746</v>
      </c>
      <c r="Y105" s="219">
        <f>'5C1AI_Harmony'!$X$85</f>
        <v>1095879</v>
      </c>
      <c r="Z105" s="216">
        <f>'5C1AI_Harmony'!$Y$85</f>
        <v>0</v>
      </c>
      <c r="AA105" s="221">
        <f>'5C1AI_Harmony'!$Z$78</f>
        <v>0</v>
      </c>
      <c r="AB105" s="221">
        <f>'5C1AI_Harmony'!$Z$82</f>
        <v>32180.760000000002</v>
      </c>
      <c r="AC105" s="1460">
        <f>'5C1AI_Harmony'!$Z$83</f>
        <v>47108</v>
      </c>
      <c r="AD105" s="1460">
        <f>'5C1AI_Harmony'!$Z$84</f>
        <v>37686</v>
      </c>
      <c r="AE105" s="219">
        <f>'5C1AI_Harmony'!$Z$85</f>
        <v>1212853.76</v>
      </c>
      <c r="AF105" s="216">
        <f>'5C1AI_Harmony'!$AA$85</f>
        <v>1088063</v>
      </c>
      <c r="AG105" s="216">
        <f>'5C1AI_Harmony'!$AB$85</f>
        <v>124790.76000000001</v>
      </c>
      <c r="AH105" s="219">
        <f>'5C1AI_Harmony'!$AC$85</f>
        <v>124791</v>
      </c>
      <c r="AI105" s="221">
        <f>'5C1AI_Harmony'!$AD$79</f>
        <v>0</v>
      </c>
      <c r="AJ105" s="895">
        <f>'5C1AI_Harmony'!$AD$80</f>
        <v>10000</v>
      </c>
      <c r="AK105" s="895">
        <f>'5C1AI_Harmony'!$AD$81</f>
        <v>18973</v>
      </c>
      <c r="AL105" s="222">
        <f>'5C1AI_Harmony'!$AD$85</f>
        <v>1241826.76</v>
      </c>
      <c r="AM105" s="222">
        <f t="shared" si="20"/>
        <v>1244572.76</v>
      </c>
      <c r="AN105" s="223"/>
      <c r="AO105" s="224">
        <f>'5C1AI_Harmony'!$AF$85</f>
        <v>1133344</v>
      </c>
      <c r="AP105" s="215">
        <f>'5C1AI_Harmony'!$AG$85</f>
        <v>67</v>
      </c>
      <c r="AQ105" s="223">
        <f>'5C1AI_Harmony'!$AH$85</f>
        <v>449532</v>
      </c>
      <c r="AR105" s="215">
        <f>'5C1AI_Harmony'!$AI$85</f>
        <v>20</v>
      </c>
      <c r="AS105" s="225">
        <f>'5C1AI_Harmony'!$AJ$85</f>
        <v>66170</v>
      </c>
      <c r="AT105" s="226">
        <f>'5C1AI_Harmony'!$AK$85</f>
        <v>515702</v>
      </c>
      <c r="AU105" s="224">
        <f>'5C1AI_Harmony'!$AL$85</f>
        <v>1649046</v>
      </c>
      <c r="AV105" s="227"/>
      <c r="AW105" s="227">
        <f>'5C1AI_Harmony'!$AM$85</f>
        <v>-4123</v>
      </c>
      <c r="AX105" s="224">
        <f>'5C1AI_Harmony'!$AN$85</f>
        <v>1644923</v>
      </c>
      <c r="AY105" s="225">
        <f>'5C1AI_Harmony'!$AO$85</f>
        <v>0</v>
      </c>
      <c r="AZ105" s="224">
        <f>'5C1AI_Harmony'!$AP$85</f>
        <v>1644923</v>
      </c>
      <c r="BA105" s="224">
        <f>'5C1AI_Harmony'!$AP$85-AW105</f>
        <v>1649046</v>
      </c>
      <c r="BB105" s="225">
        <f>'5C1AI_Harmony'!$AQ$85</f>
        <v>1491598</v>
      </c>
      <c r="BC105" s="225">
        <f>'5C1AI_Harmony'!$AR$85</f>
        <v>153325</v>
      </c>
      <c r="BD105" s="224">
        <f>'5C1AI_Harmony'!$AS$85</f>
        <v>153325</v>
      </c>
      <c r="BE105" s="225">
        <f t="shared" si="33"/>
        <v>2893618.76</v>
      </c>
      <c r="BF105" s="225">
        <f t="shared" si="22"/>
        <v>278116</v>
      </c>
      <c r="BG105" s="227">
        <f t="shared" si="23"/>
        <v>2746</v>
      </c>
      <c r="BH105" s="227">
        <f>VLOOKUP($A105,'5C1_NewType 2'!$A$7:$BE$41,COLUMN('5C1_NewType 2'!$BA:$BA),FALSE)</f>
        <v>2742</v>
      </c>
      <c r="BI105" s="227">
        <f t="shared" si="34"/>
        <v>4</v>
      </c>
      <c r="BJ105" s="227">
        <f t="shared" si="35"/>
        <v>4123</v>
      </c>
      <c r="BK105" s="227">
        <f>'5C1AI_Harmony'!$AW$85</f>
        <v>4153</v>
      </c>
      <c r="BL105" s="227">
        <f t="shared" si="36"/>
        <v>-30</v>
      </c>
    </row>
    <row r="106" spans="1:64" ht="16.5" customHeight="1" x14ac:dyDescent="0.2">
      <c r="A106" s="211" t="s">
        <v>821</v>
      </c>
      <c r="B106" s="311" t="s">
        <v>821</v>
      </c>
      <c r="C106" s="214" t="s">
        <v>815</v>
      </c>
      <c r="D106" s="218">
        <f>'5C1AJ_Athlos'!$C$85</f>
        <v>1237</v>
      </c>
      <c r="E106" s="216"/>
      <c r="F106" s="216">
        <f>'5C1AJ_Athlos'!$E$85</f>
        <v>4795166.1765533322</v>
      </c>
      <c r="G106" s="1316"/>
      <c r="H106" s="1316"/>
      <c r="I106" s="218">
        <f>'5C1AJ_Athlos'!$F$85</f>
        <v>1045</v>
      </c>
      <c r="J106" s="216">
        <f>'5C1AJ_Athlos'!$H$85</f>
        <v>509535.03041023575</v>
      </c>
      <c r="K106" s="218">
        <f>'5C1AJ_Athlos'!$I$85</f>
        <v>0</v>
      </c>
      <c r="L106" s="216">
        <f>'5C1AJ_Athlos'!$K$85</f>
        <v>0</v>
      </c>
      <c r="M106" s="218">
        <f>'5C1AJ_Athlos'!$L$85</f>
        <v>103</v>
      </c>
      <c r="N106" s="216">
        <f>'5C1AJ_Athlos'!$N$85</f>
        <v>343862.15455646842</v>
      </c>
      <c r="O106" s="218">
        <f>'5C1AJ_Athlos'!$O$85</f>
        <v>26</v>
      </c>
      <c r="P106" s="216">
        <f>'5C1AJ_Athlos'!$Q$85</f>
        <v>34616.062231966964</v>
      </c>
      <c r="Q106" s="1080">
        <f t="shared" si="32"/>
        <v>5683179.4237520033</v>
      </c>
      <c r="R106" s="219"/>
      <c r="S106" s="216">
        <f>'5C1AJ_Athlos'!$S$85</f>
        <v>-184147</v>
      </c>
      <c r="T106" s="216">
        <f>'5C1AJ_Athlos'!$T$85</f>
        <v>-79814</v>
      </c>
      <c r="U106" s="220">
        <f>'5C1AJ_Athlos'!$U$85</f>
        <v>-263961</v>
      </c>
      <c r="V106" s="219">
        <f>'5C1AJ_Athlos'!$V$85</f>
        <v>5419218</v>
      </c>
      <c r="W106" s="217"/>
      <c r="X106" s="217">
        <f>'5C1AJ_Athlos'!$W$85</f>
        <v>-13549</v>
      </c>
      <c r="Y106" s="219">
        <f>'5C1AJ_Athlos'!$X$85</f>
        <v>5405669</v>
      </c>
      <c r="Z106" s="216">
        <f>'5C1AJ_Athlos'!$Y$85</f>
        <v>1647</v>
      </c>
      <c r="AA106" s="221">
        <f>'5C1AJ_Athlos'!$Z$78</f>
        <v>0</v>
      </c>
      <c r="AB106" s="221">
        <f>'5C1AJ_Athlos'!$Z$82</f>
        <v>0</v>
      </c>
      <c r="AC106" s="1460">
        <f>'5C1AJ_Athlos'!$Z$83</f>
        <v>152572</v>
      </c>
      <c r="AD106" s="1460">
        <f>'5C1AJ_Athlos'!$Z$84</f>
        <v>122057</v>
      </c>
      <c r="AE106" s="219">
        <f>'5C1AJ_Athlos'!$Z$85</f>
        <v>5681945</v>
      </c>
      <c r="AF106" s="216">
        <f>'5C1AJ_Athlos'!$AA$85</f>
        <v>5253241</v>
      </c>
      <c r="AG106" s="216">
        <f>'5C1AJ_Athlos'!$AB$85</f>
        <v>428704</v>
      </c>
      <c r="AH106" s="219">
        <f>'5C1AJ_Athlos'!$AC$85</f>
        <v>428704</v>
      </c>
      <c r="AI106" s="221">
        <f>'5C1AJ_Athlos'!$AD$79</f>
        <v>0</v>
      </c>
      <c r="AJ106" s="895">
        <f>'5C1AJ_Athlos'!$AD$80</f>
        <v>0</v>
      </c>
      <c r="AK106" s="895">
        <f>'5C1AJ_Athlos'!$AD$81</f>
        <v>0</v>
      </c>
      <c r="AL106" s="222">
        <f>'5C1AJ_Athlos'!$AD$85</f>
        <v>5681945</v>
      </c>
      <c r="AM106" s="222">
        <f t="shared" si="20"/>
        <v>5695494</v>
      </c>
      <c r="AN106" s="223"/>
      <c r="AO106" s="224">
        <f>'5C1AJ_Athlos'!$AF$85</f>
        <v>8397445</v>
      </c>
      <c r="AP106" s="215">
        <f>'5C1AJ_Athlos'!$AG$85</f>
        <v>-37</v>
      </c>
      <c r="AQ106" s="223">
        <f>'5C1AJ_Athlos'!$AH$85</f>
        <v>-251207</v>
      </c>
      <c r="AR106" s="215">
        <f>'5C1AJ_Athlos'!$AI$85</f>
        <v>-41</v>
      </c>
      <c r="AS106" s="225">
        <f>'5C1AJ_Athlos'!$AJ$85</f>
        <v>-142750</v>
      </c>
      <c r="AT106" s="226">
        <f>'5C1AJ_Athlos'!$AK$85</f>
        <v>-393957</v>
      </c>
      <c r="AU106" s="224">
        <f>'5C1AJ_Athlos'!$AL$85</f>
        <v>8003488</v>
      </c>
      <c r="AV106" s="227"/>
      <c r="AW106" s="227">
        <f>'5C1AJ_Athlos'!$AM$85</f>
        <v>-20008</v>
      </c>
      <c r="AX106" s="224">
        <f>'5C1AJ_Athlos'!$AN$85</f>
        <v>7983480</v>
      </c>
      <c r="AY106" s="225">
        <f>'5C1AJ_Athlos'!$AO$85</f>
        <v>0</v>
      </c>
      <c r="AZ106" s="224">
        <f>'5C1AJ_Athlos'!$AP$85</f>
        <v>7983480</v>
      </c>
      <c r="BA106" s="224">
        <f>'5C1AJ_Athlos'!$AP$85-AW106</f>
        <v>8003488</v>
      </c>
      <c r="BB106" s="225">
        <f>'5C1AJ_Athlos'!$AQ$85</f>
        <v>7307237</v>
      </c>
      <c r="BC106" s="225">
        <f>'5C1AJ_Athlos'!$AR$85</f>
        <v>676243</v>
      </c>
      <c r="BD106" s="224">
        <f>'5C1AJ_Athlos'!$AS$85</f>
        <v>676243</v>
      </c>
      <c r="BE106" s="225">
        <f t="shared" si="33"/>
        <v>13698982</v>
      </c>
      <c r="BF106" s="225">
        <f t="shared" si="22"/>
        <v>1104947</v>
      </c>
      <c r="BG106" s="227">
        <f t="shared" si="23"/>
        <v>13549</v>
      </c>
      <c r="BH106" s="227">
        <f>VLOOKUP($A106,'5C1_NewType 2'!$A$7:$BE$41,COLUMN('5C1_NewType 2'!$BA:$BA),FALSE)</f>
        <v>13538</v>
      </c>
      <c r="BI106" s="227">
        <f t="shared" si="34"/>
        <v>11</v>
      </c>
      <c r="BJ106" s="227">
        <f t="shared" si="35"/>
        <v>20008</v>
      </c>
      <c r="BK106" s="227">
        <f>'5C1AJ_Athlos'!$AW$85</f>
        <v>20024</v>
      </c>
      <c r="BL106" s="227">
        <f t="shared" si="36"/>
        <v>-16</v>
      </c>
    </row>
    <row r="107" spans="1:64" ht="16.5" customHeight="1" x14ac:dyDescent="0.2">
      <c r="A107" s="212" t="s">
        <v>1031</v>
      </c>
      <c r="B107" s="312" t="s">
        <v>1031</v>
      </c>
      <c r="C107" s="228" t="s">
        <v>1032</v>
      </c>
      <c r="D107" s="232">
        <f>'5C1AK_NxtGen'!$C$85</f>
        <v>195</v>
      </c>
      <c r="E107" s="230"/>
      <c r="F107" s="230">
        <f>'5C1AK_NxtGen'!$E$85</f>
        <v>699504.30809814739</v>
      </c>
      <c r="G107" s="1317"/>
      <c r="H107" s="1317"/>
      <c r="I107" s="232">
        <f>'5C1AK_NxtGen'!$F$85</f>
        <v>169</v>
      </c>
      <c r="J107" s="230">
        <f>'5C1AK_NxtGen'!$H$85</f>
        <v>76951.617726136246</v>
      </c>
      <c r="K107" s="232">
        <f>'5C1AK_NxtGen'!$I$85</f>
        <v>220</v>
      </c>
      <c r="L107" s="230">
        <f>'5C1AK_NxtGen'!$K$85</f>
        <v>28723.495680909087</v>
      </c>
      <c r="M107" s="232">
        <f>'5C1AK_NxtGen'!$L$85</f>
        <v>15</v>
      </c>
      <c r="N107" s="230">
        <f>'5C1AK_NxtGen'!$N$85</f>
        <v>46422.317159851314</v>
      </c>
      <c r="O107" s="232">
        <f>'5C1AK_NxtGen'!$O$85</f>
        <v>0</v>
      </c>
      <c r="P107" s="230">
        <f>'5C1AK_NxtGen'!$Q$85</f>
        <v>0</v>
      </c>
      <c r="Q107" s="1177">
        <f t="shared" si="32"/>
        <v>851601.73866504407</v>
      </c>
      <c r="R107" s="233"/>
      <c r="S107" s="230">
        <f>'5C1AK_NxtGen'!$S$85</f>
        <v>457209</v>
      </c>
      <c r="T107" s="230">
        <f>'5C1AK_NxtGen'!$T$85</f>
        <v>-3086</v>
      </c>
      <c r="U107" s="234">
        <f>'5C1AK_NxtGen'!$U$85</f>
        <v>454123</v>
      </c>
      <c r="V107" s="233">
        <f>'5C1AK_NxtGen'!$V$85</f>
        <v>1305724</v>
      </c>
      <c r="W107" s="231"/>
      <c r="X107" s="231">
        <f>'5C1AK_NxtGen'!$W$85</f>
        <v>-3265</v>
      </c>
      <c r="Y107" s="233">
        <f>'5C1AK_NxtGen'!$X$85</f>
        <v>1302459</v>
      </c>
      <c r="Z107" s="230">
        <f>'5C1AK_NxtGen'!$Y$85</f>
        <v>0</v>
      </c>
      <c r="AA107" s="235">
        <f>'5C1AK_NxtGen'!$Z$78</f>
        <v>0</v>
      </c>
      <c r="AB107" s="892">
        <f>'5C1AK_NxtGen'!$Z$82</f>
        <v>11505</v>
      </c>
      <c r="AC107" s="1461">
        <f>'5C1AK_NxtGen'!$Z$83</f>
        <v>39666</v>
      </c>
      <c r="AD107" s="1461">
        <f>'5C1AK_NxtGen'!$Z$84</f>
        <v>31732</v>
      </c>
      <c r="AE107" s="233">
        <f>'5C1AK_NxtGen'!$Z$85</f>
        <v>1385362</v>
      </c>
      <c r="AF107" s="236">
        <f>'5C1AK_NxtGen'!$AA$85</f>
        <v>1275361</v>
      </c>
      <c r="AG107" s="230">
        <f>'5C1AK_NxtGen'!$AB$85</f>
        <v>110001</v>
      </c>
      <c r="AH107" s="237">
        <f>'5C1AK_NxtGen'!$AC$85</f>
        <v>110001</v>
      </c>
      <c r="AI107" s="235">
        <f>'5C1AK_NxtGen'!$AD$79</f>
        <v>0</v>
      </c>
      <c r="AJ107" s="896">
        <f>'5C1AK_NxtGen'!$AD$80</f>
        <v>10000</v>
      </c>
      <c r="AK107" s="896">
        <f>'5C1AK_NxtGen'!$AD$81</f>
        <v>0</v>
      </c>
      <c r="AL107" s="237">
        <f>'5C1AK_NxtGen'!$AD$85</f>
        <v>1395362</v>
      </c>
      <c r="AM107" s="237">
        <f t="shared" si="20"/>
        <v>1398627</v>
      </c>
      <c r="AN107" s="238"/>
      <c r="AO107" s="239">
        <f>'5C1AK_NxtGen'!$AF$85</f>
        <v>1601968</v>
      </c>
      <c r="AP107" s="229">
        <f>'5C1AK_NxtGen'!$AG$85</f>
        <v>93</v>
      </c>
      <c r="AQ107" s="238">
        <f>'5C1AK_NxtGen'!$AH$85</f>
        <v>714458</v>
      </c>
      <c r="AR107" s="229">
        <f>'5C1AK_NxtGen'!$AI$85</f>
        <v>-2</v>
      </c>
      <c r="AS107" s="240">
        <f>'5C1AK_NxtGen'!$AJ$85</f>
        <v>-8233</v>
      </c>
      <c r="AT107" s="241">
        <f>'5C1AK_NxtGen'!$AK$85</f>
        <v>706225</v>
      </c>
      <c r="AU107" s="239">
        <f>'5C1AK_NxtGen'!$AL$85</f>
        <v>2308193</v>
      </c>
      <c r="AV107" s="889"/>
      <c r="AW107" s="242">
        <f>'5C1AK_NxtGen'!$AM$85</f>
        <v>-5770</v>
      </c>
      <c r="AX107" s="239">
        <f>'5C1AK_NxtGen'!$AN$85</f>
        <v>2302423</v>
      </c>
      <c r="AY107" s="240">
        <f>'5C1AK_NxtGen'!$AO$85</f>
        <v>0</v>
      </c>
      <c r="AZ107" s="904">
        <f>'5C1AK_NxtGen'!$AP$85</f>
        <v>2302423</v>
      </c>
      <c r="BA107" s="239">
        <f>'5C1AK_NxtGen'!$AP$85-AW107</f>
        <v>2308193</v>
      </c>
      <c r="BB107" s="240">
        <f>'5C1AK_NxtGen'!$AQ$85</f>
        <v>2109788</v>
      </c>
      <c r="BC107" s="240">
        <f>'5C1AK_NxtGen'!$AR$85</f>
        <v>192635</v>
      </c>
      <c r="BD107" s="239">
        <f>'5C1AK_NxtGen'!$AS$85</f>
        <v>192635</v>
      </c>
      <c r="BE107" s="240">
        <f t="shared" si="33"/>
        <v>3706820</v>
      </c>
      <c r="BF107" s="240">
        <f t="shared" si="22"/>
        <v>302636</v>
      </c>
      <c r="BG107" s="242">
        <f t="shared" si="23"/>
        <v>3265</v>
      </c>
      <c r="BH107" s="242">
        <f>VLOOKUP($A107,'5C1_NewType 2'!$A$7:$BE$41,COLUMN('5C1_NewType 2'!$BA:$BA),FALSE)</f>
        <v>3265</v>
      </c>
      <c r="BI107" s="242">
        <f t="shared" si="34"/>
        <v>0</v>
      </c>
      <c r="BJ107" s="242">
        <f t="shared" si="35"/>
        <v>5770</v>
      </c>
      <c r="BK107" s="242">
        <f>'5C1AK_NxtGen'!$AW$85</f>
        <v>5770</v>
      </c>
      <c r="BL107" s="242">
        <f t="shared" si="36"/>
        <v>0</v>
      </c>
    </row>
    <row r="108" spans="1:64" ht="16.5" customHeight="1" x14ac:dyDescent="0.2">
      <c r="A108" s="210" t="s">
        <v>1033</v>
      </c>
      <c r="B108" s="310" t="s">
        <v>1033</v>
      </c>
      <c r="C108" s="197" t="s">
        <v>1034</v>
      </c>
      <c r="D108" s="201">
        <f>'5C1AL_RedRiver'!$C$85</f>
        <v>270</v>
      </c>
      <c r="E108" s="199"/>
      <c r="F108" s="199">
        <f>'5C1AL_RedRiver'!$E$85</f>
        <v>1293256.074882145</v>
      </c>
      <c r="G108" s="1314"/>
      <c r="H108" s="1314"/>
      <c r="I108" s="201">
        <f>'5C1AL_RedRiver'!$F$85</f>
        <v>270</v>
      </c>
      <c r="J108" s="199">
        <f>'5C1AL_RedRiver'!$H$85</f>
        <v>192668.06087728843</v>
      </c>
      <c r="K108" s="201">
        <f>'5C1AL_RedRiver'!$I$85</f>
        <v>0</v>
      </c>
      <c r="L108" s="199">
        <f>'5C1AL_RedRiver'!$K$85</f>
        <v>0</v>
      </c>
      <c r="M108" s="201">
        <f>'5C1AL_RedRiver'!$L$85</f>
        <v>11</v>
      </c>
      <c r="N108" s="199">
        <f>'5C1AL_RedRiver'!$N$85</f>
        <v>53518.905799246779</v>
      </c>
      <c r="O108" s="201">
        <f>'5C1AL_RedRiver'!$O$85</f>
        <v>2</v>
      </c>
      <c r="P108" s="199">
        <f>'5C1AL_RedRiver'!$Q$85</f>
        <v>3892.284058127038</v>
      </c>
      <c r="Q108" s="1175">
        <f t="shared" si="32"/>
        <v>1543335.3256168074</v>
      </c>
      <c r="R108" s="202"/>
      <c r="S108" s="199">
        <f>'5C1AL_RedRiver'!$S$85</f>
        <v>-609037</v>
      </c>
      <c r="T108" s="199">
        <f>'5C1AL_RedRiver'!$T$85</f>
        <v>-19562</v>
      </c>
      <c r="U108" s="203">
        <f>'5C1AL_RedRiver'!$U$85</f>
        <v>-628599</v>
      </c>
      <c r="V108" s="202">
        <f>'5C1AL_RedRiver'!$V$85</f>
        <v>914736</v>
      </c>
      <c r="W108" s="200"/>
      <c r="X108" s="200">
        <f>'5C1AL_RedRiver'!$W$85</f>
        <v>-2287</v>
      </c>
      <c r="Y108" s="202">
        <f>'5C1AL_RedRiver'!$X$85</f>
        <v>912449</v>
      </c>
      <c r="Z108" s="199">
        <f>'5C1AL_RedRiver'!$Y$85</f>
        <v>0</v>
      </c>
      <c r="AA108" s="213">
        <f>'5C1AL_RedRiver'!$Z$78</f>
        <v>0</v>
      </c>
      <c r="AB108" s="891">
        <f>'5C1AL_RedRiver'!$Z$82</f>
        <v>0</v>
      </c>
      <c r="AC108" s="1459">
        <f>'5C1AL_RedRiver'!$Z$83</f>
        <v>21802</v>
      </c>
      <c r="AD108" s="1459">
        <f>'5C1AL_RedRiver'!$Z$84</f>
        <v>17442</v>
      </c>
      <c r="AE108" s="202">
        <f>'5C1AL_RedRiver'!$Z$85</f>
        <v>951693</v>
      </c>
      <c r="AF108" s="199">
        <f>'5C1AL_RedRiver'!$AA$85</f>
        <v>1066912</v>
      </c>
      <c r="AG108" s="199">
        <f>'5C1AL_RedRiver'!$AB$85</f>
        <v>-115219</v>
      </c>
      <c r="AH108" s="202">
        <f>'5C1AL_RedRiver'!$AC$85</f>
        <v>-115219</v>
      </c>
      <c r="AI108" s="213">
        <f>'5C1AL_RedRiver'!$AD$79</f>
        <v>0</v>
      </c>
      <c r="AJ108" s="894">
        <f>'5C1AL_RedRiver'!$AD$80</f>
        <v>19039</v>
      </c>
      <c r="AK108" s="894">
        <f>'5C1AL_RedRiver'!$AD$81</f>
        <v>0</v>
      </c>
      <c r="AL108" s="204">
        <f>'5C1AL_RedRiver'!$AD$85</f>
        <v>970732</v>
      </c>
      <c r="AM108" s="204">
        <f t="shared" si="20"/>
        <v>973019</v>
      </c>
      <c r="AN108" s="205"/>
      <c r="AO108" s="206">
        <f>'5C1AL_RedRiver'!$AF$85</f>
        <v>729540</v>
      </c>
      <c r="AP108" s="198">
        <f>'5C1AL_RedRiver'!$AG$85</f>
        <v>-98</v>
      </c>
      <c r="AQ108" s="205">
        <f>'5C1AL_RedRiver'!$AH$85</f>
        <v>-258300</v>
      </c>
      <c r="AR108" s="198">
        <f>'5C1AL_RedRiver'!$AI$85</f>
        <v>-4</v>
      </c>
      <c r="AS108" s="207">
        <f>'5C1AL_RedRiver'!$AJ$85</f>
        <v>-5737</v>
      </c>
      <c r="AT108" s="208">
        <f>'5C1AL_RedRiver'!$AK$85</f>
        <v>-264037</v>
      </c>
      <c r="AU108" s="206">
        <f>'5C1AL_RedRiver'!$AL$85</f>
        <v>465503</v>
      </c>
      <c r="AV108" s="888"/>
      <c r="AW108" s="209">
        <f>'5C1AL_RedRiver'!$AM$85</f>
        <v>-1163</v>
      </c>
      <c r="AX108" s="206">
        <f>'5C1AL_RedRiver'!$AN$85</f>
        <v>464340</v>
      </c>
      <c r="AY108" s="207">
        <f>'5C1AL_RedRiver'!$AO$85</f>
        <v>0</v>
      </c>
      <c r="AZ108" s="903">
        <f>'5C1AL_RedRiver'!$AP$85</f>
        <v>464340</v>
      </c>
      <c r="BA108" s="206">
        <f>'5C1AL_RedRiver'!$AP$85-AW108</f>
        <v>465503</v>
      </c>
      <c r="BB108" s="207">
        <f>'5C1AL_RedRiver'!$AQ$85</f>
        <v>438824</v>
      </c>
      <c r="BC108" s="207">
        <f>'5C1AL_RedRiver'!$AR$85</f>
        <v>25516</v>
      </c>
      <c r="BD108" s="206">
        <f>'5C1AL_RedRiver'!$AS$85</f>
        <v>25516</v>
      </c>
      <c r="BE108" s="207">
        <f t="shared" si="33"/>
        <v>1438522</v>
      </c>
      <c r="BF108" s="207">
        <f t="shared" si="22"/>
        <v>-89703</v>
      </c>
      <c r="BG108" s="209">
        <f t="shared" si="23"/>
        <v>2287</v>
      </c>
      <c r="BH108" s="209">
        <f>VLOOKUP($A108,'5C1_NewType 2'!$A$7:$BE$41,COLUMN('5C1_NewType 2'!$BA:$BA),FALSE)</f>
        <v>2287</v>
      </c>
      <c r="BI108" s="209">
        <f t="shared" si="34"/>
        <v>0</v>
      </c>
      <c r="BJ108" s="209">
        <f t="shared" si="35"/>
        <v>1163</v>
      </c>
      <c r="BK108" s="209">
        <f>'5C1AL_RedRiver'!$AW$85</f>
        <v>1163</v>
      </c>
      <c r="BL108" s="209">
        <f t="shared" si="36"/>
        <v>0</v>
      </c>
    </row>
    <row r="109" spans="1:64" ht="16.5" customHeight="1" x14ac:dyDescent="0.2">
      <c r="A109" s="211" t="s">
        <v>670</v>
      </c>
      <c r="B109" s="311" t="s">
        <v>670</v>
      </c>
      <c r="C109" s="214" t="s">
        <v>590</v>
      </c>
      <c r="D109" s="218">
        <f>'5C1AG_Collegiate'!$C$85</f>
        <v>462</v>
      </c>
      <c r="E109" s="216"/>
      <c r="F109" s="216">
        <f>'5C1AG_Collegiate'!$E$85</f>
        <v>1664180.8893258488</v>
      </c>
      <c r="G109" s="1316"/>
      <c r="H109" s="1316"/>
      <c r="I109" s="218">
        <f>'5C1AG_Collegiate'!$F$85</f>
        <v>426</v>
      </c>
      <c r="J109" s="216">
        <f>'5C1AG_Collegiate'!$H$85</f>
        <v>194571.01326201032</v>
      </c>
      <c r="K109" s="218">
        <f>'5C1AG_Collegiate'!$I$85</f>
        <v>173</v>
      </c>
      <c r="L109" s="216">
        <f>'5C1AG_Collegiate'!$K$85</f>
        <v>21745.231821550406</v>
      </c>
      <c r="M109" s="218">
        <f>'5C1AG_Collegiate'!$L$85</f>
        <v>73</v>
      </c>
      <c r="N109" s="216">
        <f>'5C1AG_Collegiate'!$N$85</f>
        <v>229212.63856266637</v>
      </c>
      <c r="O109" s="218">
        <f>'5C1AG_Collegiate'!$O$85</f>
        <v>0</v>
      </c>
      <c r="P109" s="216">
        <f>'5C1AG_Collegiate'!$Q$85</f>
        <v>0</v>
      </c>
      <c r="Q109" s="216">
        <f t="shared" si="32"/>
        <v>2109709.7729720757</v>
      </c>
      <c r="R109" s="219"/>
      <c r="S109" s="216">
        <f>'5C1AG_Collegiate'!$S$85</f>
        <v>-47789</v>
      </c>
      <c r="T109" s="216">
        <f>'5C1AG_Collegiate'!$T$85</f>
        <v>-62075</v>
      </c>
      <c r="U109" s="220">
        <f>'5C1AG_Collegiate'!$U$85</f>
        <v>-109864</v>
      </c>
      <c r="V109" s="219">
        <f>'5C1AG_Collegiate'!$V$85</f>
        <v>1999846</v>
      </c>
      <c r="W109" s="217"/>
      <c r="X109" s="217">
        <f>'5C1AG_Collegiate'!$W$85</f>
        <v>-5000</v>
      </c>
      <c r="Y109" s="219">
        <f>'5C1AG_Collegiate'!$X$85</f>
        <v>1994846</v>
      </c>
      <c r="Z109" s="216">
        <f>'5C1AG_Collegiate'!$Y$85</f>
        <v>0</v>
      </c>
      <c r="AA109" s="221">
        <f>'5C1AG_Collegiate'!$Z$78</f>
        <v>0</v>
      </c>
      <c r="AB109" s="221">
        <f>'5C1AG_Collegiate'!$Z$82</f>
        <v>3900</v>
      </c>
      <c r="AC109" s="221">
        <f>'5C1AG_Collegiate'!$Z$83</f>
        <v>62202</v>
      </c>
      <c r="AD109" s="221">
        <f>'5C1AG_Collegiate'!$Z$84</f>
        <v>49761</v>
      </c>
      <c r="AE109" s="219">
        <f>'5C1AG_Collegiate'!$Z$85</f>
        <v>2110709</v>
      </c>
      <c r="AF109" s="216">
        <f>'5C1AG_Collegiate'!$AA$85</f>
        <v>1978117</v>
      </c>
      <c r="AG109" s="216">
        <f>'5C1AG_Collegiate'!$AB$85</f>
        <v>132592</v>
      </c>
      <c r="AH109" s="219">
        <f>'5C1AG_Collegiate'!$AC$85</f>
        <v>132592</v>
      </c>
      <c r="AI109" s="221">
        <f>'5C1AG_Collegiate'!$AD$79</f>
        <v>0</v>
      </c>
      <c r="AJ109" s="895">
        <f>'5C1AG_Collegiate'!$AD$80</f>
        <v>19762</v>
      </c>
      <c r="AK109" s="895">
        <f>'5C1AG_Collegiate'!$AD$81</f>
        <v>54215</v>
      </c>
      <c r="AL109" s="222">
        <f>'5C1AG_Collegiate'!$AD$85</f>
        <v>2184686</v>
      </c>
      <c r="AM109" s="222">
        <f t="shared" si="20"/>
        <v>2189686</v>
      </c>
      <c r="AN109" s="223"/>
      <c r="AO109" s="224">
        <f>'5C1AG_Collegiate'!$AF$85</f>
        <v>3782844</v>
      </c>
      <c r="AP109" s="215">
        <f>'5C1AG_Collegiate'!$AG$85</f>
        <v>-25</v>
      </c>
      <c r="AQ109" s="223">
        <f>'5C1AG_Collegiate'!$AH$85</f>
        <v>-271480</v>
      </c>
      <c r="AR109" s="215">
        <f>'5C1AG_Collegiate'!$AI$85</f>
        <v>-23</v>
      </c>
      <c r="AS109" s="225">
        <f>'5C1AG_Collegiate'!$AJ$85</f>
        <v>-93066</v>
      </c>
      <c r="AT109" s="226">
        <f>'5C1AG_Collegiate'!$AK$85</f>
        <v>-364546</v>
      </c>
      <c r="AU109" s="224">
        <f>'5C1AG_Collegiate'!$AL$85</f>
        <v>3418298</v>
      </c>
      <c r="AV109" s="227"/>
      <c r="AW109" s="227">
        <f>'5C1AG_Collegiate'!$AM$85</f>
        <v>-8545</v>
      </c>
      <c r="AX109" s="224">
        <f>'5C1AG_Collegiate'!$AN$85</f>
        <v>3409753</v>
      </c>
      <c r="AY109" s="225">
        <f>'5C1AG_Collegiate'!$AO$85</f>
        <v>0</v>
      </c>
      <c r="AZ109" s="224">
        <f>'5C1AG_Collegiate'!$AP$85</f>
        <v>3409753</v>
      </c>
      <c r="BA109" s="224">
        <f>'5C1AG_Collegiate'!$AP$85-AW109</f>
        <v>3418298</v>
      </c>
      <c r="BB109" s="225">
        <f>'5C1AG_Collegiate'!$AQ$85</f>
        <v>3158475</v>
      </c>
      <c r="BC109" s="225">
        <f>'5C1AG_Collegiate'!$AR$85</f>
        <v>251278</v>
      </c>
      <c r="BD109" s="224">
        <f>'5C1AG_Collegiate'!$AS$85</f>
        <v>251278</v>
      </c>
      <c r="BE109" s="225">
        <f t="shared" si="33"/>
        <v>5607984</v>
      </c>
      <c r="BF109" s="225">
        <f t="shared" si="22"/>
        <v>383870</v>
      </c>
      <c r="BG109" s="227">
        <f t="shared" si="23"/>
        <v>5000</v>
      </c>
      <c r="BH109" s="227">
        <f>VLOOKUP($A109,'5C1_NewType 2'!$A$7:$BE$41,COLUMN('5C1_NewType 2'!$BA:$BA),FALSE)</f>
        <v>5003</v>
      </c>
      <c r="BI109" s="227">
        <f t="shared" si="34"/>
        <v>-3</v>
      </c>
      <c r="BJ109" s="227">
        <f t="shared" si="35"/>
        <v>8545</v>
      </c>
      <c r="BK109" s="227">
        <f>'5C1AG_Collegiate'!$AW$85</f>
        <v>8545</v>
      </c>
      <c r="BL109" s="227">
        <f t="shared" si="36"/>
        <v>0</v>
      </c>
    </row>
    <row r="110" spans="1:64" ht="16.5" customHeight="1" x14ac:dyDescent="0.2">
      <c r="A110" s="211" t="s">
        <v>671</v>
      </c>
      <c r="B110" s="311" t="s">
        <v>320</v>
      </c>
      <c r="C110" s="214" t="s">
        <v>804</v>
      </c>
      <c r="D110" s="218">
        <f>'5C1M_GEOMidCity'!$C$85</f>
        <v>668</v>
      </c>
      <c r="E110" s="216"/>
      <c r="F110" s="216">
        <f>'5C1M_GEOMidCity'!$E$85</f>
        <v>2396657.9229897293</v>
      </c>
      <c r="G110" s="1316"/>
      <c r="H110" s="1316"/>
      <c r="I110" s="218">
        <f>'5C1M_GEOMidCity'!$F$85</f>
        <v>633</v>
      </c>
      <c r="J110" s="216">
        <f>'5C1M_GEOMidCity'!$H$85</f>
        <v>288328.26400189177</v>
      </c>
      <c r="K110" s="218">
        <f>'5C1M_GEOMidCity'!$I$85</f>
        <v>66</v>
      </c>
      <c r="L110" s="216">
        <f>'5C1M_GEOMidCity'!$K$85</f>
        <v>8439.48033143061</v>
      </c>
      <c r="M110" s="218">
        <f>'5C1M_GEOMidCity'!$L$85</f>
        <v>81</v>
      </c>
      <c r="N110" s="216">
        <f>'5C1M_GEOMidCity'!$N$85</f>
        <v>250680.51266319712</v>
      </c>
      <c r="O110" s="218">
        <f>'5C1M_GEOMidCity'!$O$85</f>
        <v>0</v>
      </c>
      <c r="P110" s="216">
        <f>'5C1M_GEOMidCity'!$Q$85</f>
        <v>0</v>
      </c>
      <c r="Q110" s="216">
        <f t="shared" si="32"/>
        <v>2944106.1799862492</v>
      </c>
      <c r="R110" s="219"/>
      <c r="S110" s="216">
        <f>'5C1M_GEOMidCity'!$S$85</f>
        <v>25945</v>
      </c>
      <c r="T110" s="216">
        <f>'5C1M_GEOMidCity'!$T$85</f>
        <v>-3547</v>
      </c>
      <c r="U110" s="220">
        <f>'5C1M_GEOMidCity'!$U$85</f>
        <v>22398</v>
      </c>
      <c r="V110" s="219">
        <f>'5C1M_GEOMidCity'!$V$85</f>
        <v>2966504</v>
      </c>
      <c r="W110" s="217"/>
      <c r="X110" s="217">
        <f>'5C1M_GEOMidCity'!$W$85</f>
        <v>-7416</v>
      </c>
      <c r="Y110" s="219">
        <f>'5C1M_GEOMidCity'!$X$85</f>
        <v>2959088</v>
      </c>
      <c r="Z110" s="216">
        <f>'5C1M_GEOMidCity'!$Y$85</f>
        <v>0</v>
      </c>
      <c r="AA110" s="221">
        <f>'5C1M_GEOMidCity'!$Z$78</f>
        <v>0</v>
      </c>
      <c r="AB110" s="221">
        <f>'5C1M_GEOMidCity'!$Z$82</f>
        <v>0</v>
      </c>
      <c r="AC110" s="221">
        <f>'5C1M_GEOMidCity'!$Z$83</f>
        <v>102132</v>
      </c>
      <c r="AD110" s="221">
        <f>'5C1M_GEOMidCity'!$Z$84</f>
        <v>81706</v>
      </c>
      <c r="AE110" s="219">
        <f>'5C1M_GEOMidCity'!$Z$85</f>
        <v>3142926</v>
      </c>
      <c r="AF110" s="216">
        <f>'5C1M_GEOMidCity'!$AA$85</f>
        <v>2877097</v>
      </c>
      <c r="AG110" s="216">
        <f>'5C1M_GEOMidCity'!$AB$85</f>
        <v>265829</v>
      </c>
      <c r="AH110" s="219">
        <f>'5C1M_GEOMidCity'!$AC$85</f>
        <v>265829</v>
      </c>
      <c r="AI110" s="221">
        <f>'5C1M_GEOMidCity'!$AD$79</f>
        <v>0</v>
      </c>
      <c r="AJ110" s="895">
        <f>'5C1M_GEOMidCity'!$AD$80</f>
        <v>13978</v>
      </c>
      <c r="AK110" s="895">
        <f>'5C1M_GEOMidCity'!$AD$81</f>
        <v>0</v>
      </c>
      <c r="AL110" s="222">
        <f>'5C1M_GEOMidCity'!$AD$85</f>
        <v>3156904</v>
      </c>
      <c r="AM110" s="222">
        <f t="shared" si="20"/>
        <v>3164320</v>
      </c>
      <c r="AN110" s="223"/>
      <c r="AO110" s="224">
        <f>'5C1M_GEOMidCity'!$AF$85</f>
        <v>5487407</v>
      </c>
      <c r="AP110" s="215">
        <f>'5C1M_GEOMidCity'!$AG$85</f>
        <v>3</v>
      </c>
      <c r="AQ110" s="223">
        <f>'5C1M_GEOMidCity'!$AH$85</f>
        <v>-12584</v>
      </c>
      <c r="AR110" s="215">
        <f>'5C1M_GEOMidCity'!$AI$85</f>
        <v>-5</v>
      </c>
      <c r="AS110" s="225">
        <f>'5C1M_GEOMidCity'!$AJ$85</f>
        <v>-17116</v>
      </c>
      <c r="AT110" s="226">
        <f>'5C1M_GEOMidCity'!$AK$85</f>
        <v>-29700</v>
      </c>
      <c r="AU110" s="224">
        <f>'5C1M_GEOMidCity'!$AL$85</f>
        <v>5457707</v>
      </c>
      <c r="AV110" s="227"/>
      <c r="AW110" s="227">
        <f>'5C1M_GEOMidCity'!$AM$85</f>
        <v>-13643</v>
      </c>
      <c r="AX110" s="224">
        <f>'5C1M_GEOMidCity'!$AN$85</f>
        <v>5444064</v>
      </c>
      <c r="AY110" s="225">
        <f>'5C1M_GEOMidCity'!$AO$85</f>
        <v>0</v>
      </c>
      <c r="AZ110" s="224">
        <f>'5C1M_GEOMidCity'!$AP$85</f>
        <v>5444064</v>
      </c>
      <c r="BA110" s="224">
        <f>'5C1M_GEOMidCity'!$AP$85-AW110</f>
        <v>5457707</v>
      </c>
      <c r="BB110" s="225">
        <f>'5C1M_GEOMidCity'!$AQ$85</f>
        <v>4955917</v>
      </c>
      <c r="BC110" s="225">
        <f>'5C1M_GEOMidCity'!$AR$85</f>
        <v>488147</v>
      </c>
      <c r="BD110" s="224">
        <f>'5C1M_GEOMidCity'!$AS$85</f>
        <v>488147</v>
      </c>
      <c r="BE110" s="225">
        <f t="shared" si="33"/>
        <v>8622027</v>
      </c>
      <c r="BF110" s="225">
        <f t="shared" si="22"/>
        <v>753976</v>
      </c>
      <c r="BG110" s="227">
        <f t="shared" si="23"/>
        <v>7416</v>
      </c>
      <c r="BH110" s="227">
        <f>VLOOKUP($A110,'5C1_NewType 2'!$A$7:$BE$41,COLUMN('5C1_NewType 2'!$BA:$BA),FALSE)</f>
        <v>7408</v>
      </c>
      <c r="BI110" s="227">
        <f t="shared" si="34"/>
        <v>8</v>
      </c>
      <c r="BJ110" s="227">
        <f t="shared" si="35"/>
        <v>13643</v>
      </c>
      <c r="BK110" s="227">
        <f>'5C1M_GEOMidCity'!$AW$85</f>
        <v>13643</v>
      </c>
      <c r="BL110" s="227">
        <f t="shared" si="36"/>
        <v>0</v>
      </c>
    </row>
    <row r="111" spans="1:64" s="101" customFormat="1" ht="16.5" customHeight="1" thickBot="1" x14ac:dyDescent="0.25">
      <c r="A111" s="886"/>
      <c r="B111" s="887"/>
      <c r="C111" s="1342" t="s">
        <v>383</v>
      </c>
      <c r="D111" s="1352">
        <f>SUM(D78:D110)</f>
        <v>21595</v>
      </c>
      <c r="E111" s="244"/>
      <c r="F111" s="244">
        <f>SUM(F78:F110)</f>
        <v>85026567.901593998</v>
      </c>
      <c r="G111" s="1353"/>
      <c r="H111" s="1353">
        <f t="shared" ref="H111:AK111" si="37">SUM(H78:H110)</f>
        <v>0</v>
      </c>
      <c r="I111" s="1352">
        <f t="shared" si="37"/>
        <v>16621</v>
      </c>
      <c r="J111" s="244">
        <f t="shared" si="37"/>
        <v>8651248.2302173432</v>
      </c>
      <c r="K111" s="1352">
        <f t="shared" si="37"/>
        <v>10582.5</v>
      </c>
      <c r="L111" s="244">
        <f t="shared" si="37"/>
        <v>1512339.0911139273</v>
      </c>
      <c r="M111" s="1352">
        <f t="shared" si="37"/>
        <v>2507</v>
      </c>
      <c r="N111" s="244">
        <f t="shared" si="37"/>
        <v>8855460.9972361494</v>
      </c>
      <c r="O111" s="1352">
        <f t="shared" si="37"/>
        <v>543</v>
      </c>
      <c r="P111" s="244">
        <f t="shared" si="37"/>
        <v>777604.39626827079</v>
      </c>
      <c r="Q111" s="1354">
        <f t="shared" si="37"/>
        <v>104823220.61642966</v>
      </c>
      <c r="R111" s="246">
        <f t="shared" si="37"/>
        <v>3007070</v>
      </c>
      <c r="S111" s="244">
        <f t="shared" si="37"/>
        <v>5291369</v>
      </c>
      <c r="T111" s="244">
        <f t="shared" si="37"/>
        <v>-541825</v>
      </c>
      <c r="U111" s="247">
        <f t="shared" si="37"/>
        <v>4749544</v>
      </c>
      <c r="V111" s="246">
        <f t="shared" si="37"/>
        <v>109572761</v>
      </c>
      <c r="W111" s="245">
        <f t="shared" si="37"/>
        <v>0</v>
      </c>
      <c r="X111" s="245">
        <f t="shared" si="37"/>
        <v>-273932</v>
      </c>
      <c r="Y111" s="246">
        <f t="shared" si="37"/>
        <v>109298829</v>
      </c>
      <c r="Z111" s="245">
        <f t="shared" si="37"/>
        <v>-47744</v>
      </c>
      <c r="AA111" s="248">
        <f t="shared" si="37"/>
        <v>882000</v>
      </c>
      <c r="AB111" s="893">
        <f t="shared" si="37"/>
        <v>509181.9</v>
      </c>
      <c r="AC111" s="1462">
        <f t="shared" si="37"/>
        <v>2660269</v>
      </c>
      <c r="AD111" s="1462">
        <f t="shared" si="37"/>
        <v>2128216</v>
      </c>
      <c r="AE111" s="246">
        <f t="shared" si="37"/>
        <v>115430751.90000001</v>
      </c>
      <c r="AF111" s="244">
        <f t="shared" si="37"/>
        <v>105552607</v>
      </c>
      <c r="AG111" s="244">
        <f t="shared" si="37"/>
        <v>9878144.9000000004</v>
      </c>
      <c r="AH111" s="246">
        <f t="shared" si="37"/>
        <v>9878146</v>
      </c>
      <c r="AI111" s="248">
        <f t="shared" si="37"/>
        <v>158000</v>
      </c>
      <c r="AJ111" s="897">
        <f t="shared" si="37"/>
        <v>685871</v>
      </c>
      <c r="AK111" s="897">
        <f t="shared" si="37"/>
        <v>323902</v>
      </c>
      <c r="AL111" s="249">
        <f>SUM(AL78:AL110)</f>
        <v>116598524.90000001</v>
      </c>
      <c r="AM111" s="249">
        <f>SUM(AM78:AM110)</f>
        <v>116872456.90000001</v>
      </c>
      <c r="AN111" s="250"/>
      <c r="AO111" s="251">
        <f t="shared" ref="AO111:BL111" si="38">SUM(AO78:AO110)</f>
        <v>138731694</v>
      </c>
      <c r="AP111" s="243">
        <f t="shared" si="38"/>
        <v>1067</v>
      </c>
      <c r="AQ111" s="250">
        <f t="shared" si="38"/>
        <v>5341881</v>
      </c>
      <c r="AR111" s="243">
        <f t="shared" si="38"/>
        <v>-223</v>
      </c>
      <c r="AS111" s="252">
        <f t="shared" si="38"/>
        <v>-640469</v>
      </c>
      <c r="AT111" s="253">
        <f t="shared" si="38"/>
        <v>4701412</v>
      </c>
      <c r="AU111" s="251">
        <f t="shared" si="38"/>
        <v>143433106</v>
      </c>
      <c r="AV111" s="254">
        <f t="shared" si="38"/>
        <v>0</v>
      </c>
      <c r="AW111" s="254">
        <f t="shared" si="38"/>
        <v>-358583</v>
      </c>
      <c r="AX111" s="251">
        <f t="shared" si="38"/>
        <v>143074523</v>
      </c>
      <c r="AY111" s="252">
        <f t="shared" si="38"/>
        <v>-52920</v>
      </c>
      <c r="AZ111" s="905">
        <f t="shared" si="38"/>
        <v>143021603</v>
      </c>
      <c r="BA111" s="251">
        <f t="shared" si="38"/>
        <v>143380186</v>
      </c>
      <c r="BB111" s="252">
        <f t="shared" si="38"/>
        <v>129555536</v>
      </c>
      <c r="BC111" s="252">
        <f t="shared" si="38"/>
        <v>13466067</v>
      </c>
      <c r="BD111" s="251">
        <f t="shared" si="38"/>
        <v>13466067</v>
      </c>
      <c r="BE111" s="252">
        <f t="shared" si="38"/>
        <v>260252642.89999998</v>
      </c>
      <c r="BF111" s="252">
        <f t="shared" si="38"/>
        <v>23344213</v>
      </c>
      <c r="BG111" s="254">
        <f t="shared" si="38"/>
        <v>273932</v>
      </c>
      <c r="BH111" s="254">
        <f t="shared" si="38"/>
        <v>273396</v>
      </c>
      <c r="BI111" s="254">
        <f t="shared" si="38"/>
        <v>536</v>
      </c>
      <c r="BJ111" s="254">
        <f t="shared" si="38"/>
        <v>358583</v>
      </c>
      <c r="BK111" s="254">
        <f t="shared" si="38"/>
        <v>358963</v>
      </c>
      <c r="BL111" s="254">
        <f t="shared" si="38"/>
        <v>-380</v>
      </c>
    </row>
    <row r="112" spans="1:64" customFormat="1" ht="6.75" customHeight="1" thickTop="1" x14ac:dyDescent="0.2">
      <c r="A112" s="911"/>
      <c r="B112" s="911"/>
      <c r="C112" s="911"/>
      <c r="D112" s="911"/>
      <c r="E112" s="911"/>
      <c r="F112" s="911"/>
      <c r="G112" s="911"/>
      <c r="H112" s="911"/>
      <c r="I112" s="911"/>
      <c r="J112" s="911"/>
      <c r="K112" s="911"/>
      <c r="L112" s="911"/>
      <c r="M112" s="911"/>
      <c r="N112" s="911"/>
      <c r="O112" s="911"/>
      <c r="P112" s="911"/>
      <c r="Q112" s="911"/>
      <c r="R112" s="911"/>
      <c r="S112" s="911"/>
      <c r="T112" s="911"/>
      <c r="U112" s="911"/>
      <c r="V112" s="911"/>
      <c r="W112" s="911"/>
      <c r="X112" s="911"/>
      <c r="Y112" s="911"/>
      <c r="Z112" s="911"/>
      <c r="AA112" s="911"/>
      <c r="AB112" s="911"/>
      <c r="AC112" s="911"/>
      <c r="AD112" s="911"/>
      <c r="AE112" s="911"/>
      <c r="AF112" s="911"/>
      <c r="AG112" s="911"/>
      <c r="AH112" s="911"/>
      <c r="AI112" s="911"/>
      <c r="AJ112" s="911"/>
      <c r="AK112" s="911"/>
      <c r="AL112" s="911"/>
      <c r="AM112" s="911"/>
      <c r="AN112" s="911"/>
      <c r="AO112" s="911"/>
      <c r="AP112" s="911"/>
      <c r="AQ112" s="911"/>
      <c r="AR112" s="911"/>
      <c r="AS112" s="911"/>
      <c r="AT112" s="911"/>
      <c r="AU112" s="911"/>
      <c r="AV112" s="911"/>
      <c r="AW112" s="911"/>
      <c r="AX112" s="911"/>
      <c r="AY112" s="911"/>
      <c r="AZ112" s="911"/>
      <c r="BA112" s="911"/>
      <c r="BB112" s="911"/>
      <c r="BC112" s="911"/>
      <c r="BD112" s="911"/>
      <c r="BE112" s="911"/>
      <c r="BF112" s="911"/>
      <c r="BG112" s="911"/>
      <c r="BH112" s="911"/>
      <c r="BI112" s="911"/>
      <c r="BJ112" s="911"/>
      <c r="BK112" s="911"/>
      <c r="BL112" s="911"/>
    </row>
    <row r="113" spans="1:65" ht="16.5" customHeight="1" x14ac:dyDescent="0.2">
      <c r="A113" s="210">
        <v>396211</v>
      </c>
      <c r="B113" s="310" t="s">
        <v>499</v>
      </c>
      <c r="C113" s="197" t="s">
        <v>803</v>
      </c>
      <c r="D113" s="201">
        <f>'5B2_RSD LA'!D7</f>
        <v>935</v>
      </c>
      <c r="E113" s="199">
        <f>'5B2_RSD LA'!E7</f>
        <v>4777.8289218498185</v>
      </c>
      <c r="F113" s="199">
        <f>'5B2_RSD LA'!F7</f>
        <v>4467270.0419295803</v>
      </c>
      <c r="G113" s="1314">
        <f>'5B2_RSD LA'!G7</f>
        <v>744.76</v>
      </c>
      <c r="H113" s="1314">
        <f>'5B2_RSD LA'!H7</f>
        <v>696350.6</v>
      </c>
      <c r="I113" s="201"/>
      <c r="J113" s="199"/>
      <c r="K113" s="201"/>
      <c r="L113" s="199"/>
      <c r="M113" s="201"/>
      <c r="N113" s="199"/>
      <c r="O113" s="201"/>
      <c r="P113" s="199"/>
      <c r="Q113" s="1175">
        <f t="shared" ref="Q113:Q119" si="39">F113+H113+J113+L113+N113+P113</f>
        <v>5163620.6419295799</v>
      </c>
      <c r="R113" s="202"/>
      <c r="S113" s="199">
        <f>'5B2_RSD LA'!J7</f>
        <v>403149</v>
      </c>
      <c r="T113" s="199">
        <f>'5B2_RSD LA'!K7</f>
        <v>-121497</v>
      </c>
      <c r="U113" s="203">
        <f>'5B2_RSD LA'!L7</f>
        <v>281652</v>
      </c>
      <c r="V113" s="202">
        <f>'5B2_RSD LA'!M7</f>
        <v>5445273</v>
      </c>
      <c r="W113" s="200">
        <f>'5B2_RSD LA'!N7</f>
        <v>0</v>
      </c>
      <c r="X113" s="200">
        <f>'5B2_RSD LA'!O7</f>
        <v>0</v>
      </c>
      <c r="Y113" s="202">
        <f>'5B2_RSD LA'!Q7</f>
        <v>5445273</v>
      </c>
      <c r="Z113" s="199">
        <f>'5B2_RSD LA'!R7</f>
        <v>5905</v>
      </c>
      <c r="AA113" s="213">
        <f>'5B2_RSD LA'!T7</f>
        <v>0</v>
      </c>
      <c r="AB113" s="891">
        <f>'5B2_RSD LA'!U7</f>
        <v>0</v>
      </c>
      <c r="AC113" s="1459">
        <f>'5B2_RSD LA'!V7</f>
        <v>150213</v>
      </c>
      <c r="AD113" s="1459">
        <f>'5B2_RSD LA'!W7</f>
        <v>120170</v>
      </c>
      <c r="AE113" s="202">
        <f>'5B2_RSD LA'!X7</f>
        <v>5721561</v>
      </c>
      <c r="AF113" s="199">
        <f>'5B2_RSD LA'!Y7</f>
        <v>5203427</v>
      </c>
      <c r="AG113" s="199">
        <f>'5B2_RSD LA'!Z7</f>
        <v>518134</v>
      </c>
      <c r="AH113" s="202">
        <f>'5B2_RSD LA'!AA7</f>
        <v>518134</v>
      </c>
      <c r="AI113" s="213">
        <f>'5B2_RSD LA'!AB7</f>
        <v>0</v>
      </c>
      <c r="AJ113" s="894">
        <f>'5B2_RSD LA'!AC7</f>
        <v>0</v>
      </c>
      <c r="AK113" s="894">
        <f>'5B2_RSD LA'!AD7</f>
        <v>0</v>
      </c>
      <c r="AL113" s="204">
        <f>'5B2_RSD LA'!AE7</f>
        <v>5721561</v>
      </c>
      <c r="AM113" s="204">
        <f t="shared" ref="AM113:AM119" si="40">AL113-W113-X113</f>
        <v>5721561</v>
      </c>
      <c r="AN113" s="205">
        <f>'5B2_RSD LA'!AG7</f>
        <v>5501</v>
      </c>
      <c r="AO113" s="206">
        <f>'5B2_RSD LA'!AH7</f>
        <v>5143435</v>
      </c>
      <c r="AP113" s="198">
        <f>'5B2_RSD LA'!AI7</f>
        <v>73</v>
      </c>
      <c r="AQ113" s="205">
        <f>'5B2_RSD LA'!AJ7</f>
        <v>401573</v>
      </c>
      <c r="AR113" s="198">
        <f>'5B2_RSD LA'!AK7</f>
        <v>-44</v>
      </c>
      <c r="AS113" s="207">
        <f>'5B2_RSD LA'!AL7</f>
        <v>-121022</v>
      </c>
      <c r="AT113" s="208">
        <f>'5B2_RSD LA'!AM7</f>
        <v>280551</v>
      </c>
      <c r="AU113" s="206">
        <f>'5B2_RSD LA'!AN7</f>
        <v>5423986</v>
      </c>
      <c r="AV113" s="888">
        <f>'5B2_RSD LA'!AO7</f>
        <v>0</v>
      </c>
      <c r="AW113" s="209">
        <f>'5B2_RSD LA'!AP7</f>
        <v>0</v>
      </c>
      <c r="AX113" s="206">
        <f>'5B2_RSD LA'!AR7</f>
        <v>5423986</v>
      </c>
      <c r="AY113" s="207">
        <f>'5B2_RSD LA'!AS7</f>
        <v>-2360</v>
      </c>
      <c r="AZ113" s="903">
        <f>'5B2_RSD LA'!$AT$7</f>
        <v>5421626</v>
      </c>
      <c r="BA113" s="206">
        <f>'5B2_RSD LA'!$AT$7-AV113-AW113</f>
        <v>5421626</v>
      </c>
      <c r="BB113" s="207">
        <f>'5B2_RSD LA'!AU7</f>
        <v>4873667</v>
      </c>
      <c r="BC113" s="207">
        <f>'5B2_RSD LA'!AV7</f>
        <v>547959</v>
      </c>
      <c r="BD113" s="206">
        <f>'5B2_RSD LA'!AW7</f>
        <v>547959</v>
      </c>
      <c r="BE113" s="207">
        <f t="shared" ref="BE113:BE119" si="41">AM113+BA113</f>
        <v>11143187</v>
      </c>
      <c r="BF113" s="207">
        <f t="shared" ref="BF113:BF119" si="42">AH113+BD113</f>
        <v>1066093</v>
      </c>
      <c r="BG113" s="1165">
        <f>-W120</f>
        <v>116881</v>
      </c>
      <c r="BH113" s="1165">
        <v>125292</v>
      </c>
      <c r="BI113" s="1165">
        <f>BG113-BH113</f>
        <v>-8411</v>
      </c>
      <c r="BJ113" s="1165">
        <f>-AV120</f>
        <v>192321</v>
      </c>
      <c r="BK113" s="1165">
        <v>197714</v>
      </c>
      <c r="BL113" s="1165">
        <f>BJ113-BK113</f>
        <v>-5393</v>
      </c>
      <c r="BM113" s="101" t="s">
        <v>1056</v>
      </c>
    </row>
    <row r="114" spans="1:65" ht="16.5" customHeight="1" x14ac:dyDescent="0.2">
      <c r="A114" s="211" t="s">
        <v>1035</v>
      </c>
      <c r="B114" s="311" t="s">
        <v>505</v>
      </c>
      <c r="C114" s="214" t="s">
        <v>1005</v>
      </c>
      <c r="D114" s="218">
        <f>'5B2_RSD LA'!D8</f>
        <v>337</v>
      </c>
      <c r="E114" s="216">
        <f>'5B2_RSD LA'!E8</f>
        <v>3588.1668992093551</v>
      </c>
      <c r="F114" s="216">
        <f>'5B2_RSD LA'!F8</f>
        <v>1209212.2450335526</v>
      </c>
      <c r="G114" s="1316">
        <f>'5B2_RSD LA'!G8</f>
        <v>801.48</v>
      </c>
      <c r="H114" s="1316">
        <f>'5B2_RSD LA'!H8</f>
        <v>270098.76</v>
      </c>
      <c r="I114" s="218"/>
      <c r="J114" s="216"/>
      <c r="K114" s="218"/>
      <c r="L114" s="216"/>
      <c r="M114" s="218"/>
      <c r="N114" s="216"/>
      <c r="O114" s="218"/>
      <c r="P114" s="216"/>
      <c r="Q114" s="1080">
        <f t="shared" si="39"/>
        <v>1479311.0050335526</v>
      </c>
      <c r="R114" s="219"/>
      <c r="S114" s="216">
        <f>'5B2_RSD LA'!J8</f>
        <v>57065</v>
      </c>
      <c r="T114" s="216">
        <f>'5B2_RSD LA'!K8</f>
        <v>-50481</v>
      </c>
      <c r="U114" s="220">
        <f>'5B2_RSD LA'!L8</f>
        <v>6584</v>
      </c>
      <c r="V114" s="219">
        <f>'5B2_RSD LA'!M8</f>
        <v>1485895</v>
      </c>
      <c r="W114" s="217">
        <f>'5B2_RSD LA'!N8</f>
        <v>0</v>
      </c>
      <c r="X114" s="217">
        <f>'5B2_RSD LA'!O8</f>
        <v>0</v>
      </c>
      <c r="Y114" s="219">
        <f>'5B2_RSD LA'!Q8</f>
        <v>1485895</v>
      </c>
      <c r="Z114" s="216">
        <f>'5B2_RSD LA'!R8</f>
        <v>-4675</v>
      </c>
      <c r="AA114" s="221">
        <f>'5B2_RSD LA'!T8</f>
        <v>0</v>
      </c>
      <c r="AB114" s="221">
        <f>'5B2_RSD LA'!U8</f>
        <v>5855.74</v>
      </c>
      <c r="AC114" s="1460">
        <f>'5B2_RSD LA'!V8</f>
        <v>44569</v>
      </c>
      <c r="AD114" s="1460">
        <f>'5B2_RSD LA'!W8</f>
        <v>35655</v>
      </c>
      <c r="AE114" s="219">
        <f>'5B2_RSD LA'!X8</f>
        <v>1567300</v>
      </c>
      <c r="AF114" s="216">
        <f>'5B2_RSD LA'!Y8</f>
        <v>1446564</v>
      </c>
      <c r="AG114" s="216">
        <f>'5B2_RSD LA'!Z8</f>
        <v>120736</v>
      </c>
      <c r="AH114" s="219">
        <f>'5B2_RSD LA'!AA8</f>
        <v>120736</v>
      </c>
      <c r="AI114" s="221">
        <f>'5B2_RSD LA'!AB8</f>
        <v>0</v>
      </c>
      <c r="AJ114" s="895">
        <f>'5B2_RSD LA'!AC8</f>
        <v>16629</v>
      </c>
      <c r="AK114" s="895">
        <f>'5B2_RSD LA'!AD8</f>
        <v>0</v>
      </c>
      <c r="AL114" s="222">
        <f>'5B2_RSD LA'!AE8</f>
        <v>1583929</v>
      </c>
      <c r="AM114" s="222">
        <f t="shared" si="40"/>
        <v>1583929</v>
      </c>
      <c r="AN114" s="223">
        <f>'5B2_RSD LA'!AG8</f>
        <v>7223</v>
      </c>
      <c r="AO114" s="224">
        <f>'5B2_RSD LA'!AH8</f>
        <v>2434151</v>
      </c>
      <c r="AP114" s="215">
        <f>'5B2_RSD LA'!AI8</f>
        <v>13</v>
      </c>
      <c r="AQ114" s="223">
        <f>'5B2_RSD LA'!AJ8</f>
        <v>93899</v>
      </c>
      <c r="AR114" s="215">
        <f>'5B2_RSD LA'!AK8</f>
        <v>-23</v>
      </c>
      <c r="AS114" s="225">
        <f>'5B2_RSD LA'!AL8</f>
        <v>-83065</v>
      </c>
      <c r="AT114" s="226">
        <f>'5B2_RSD LA'!AM8</f>
        <v>10834</v>
      </c>
      <c r="AU114" s="224">
        <f>'5B2_RSD LA'!AN8</f>
        <v>2444985</v>
      </c>
      <c r="AV114" s="227">
        <f>'5B2_RSD LA'!AO8</f>
        <v>0</v>
      </c>
      <c r="AW114" s="227">
        <f>'5B2_RSD LA'!AP8</f>
        <v>0</v>
      </c>
      <c r="AX114" s="224">
        <f>'5B2_RSD LA'!AR8</f>
        <v>2444985</v>
      </c>
      <c r="AY114" s="225">
        <f>'5B2_RSD LA'!AS8</f>
        <v>-13234</v>
      </c>
      <c r="AZ114" s="224">
        <f>'5B2_RSD LA'!$AT$8</f>
        <v>2431751</v>
      </c>
      <c r="BA114" s="224">
        <f>'5B2_RSD LA'!$AT8-AV114-AW114</f>
        <v>2431751</v>
      </c>
      <c r="BB114" s="225">
        <f>'5B2_RSD LA'!AU8</f>
        <v>2210674</v>
      </c>
      <c r="BC114" s="225">
        <f>'5B2_RSD LA'!AV8</f>
        <v>221077</v>
      </c>
      <c r="BD114" s="224">
        <f>'5B2_RSD LA'!AW8</f>
        <v>221077</v>
      </c>
      <c r="BE114" s="225">
        <f t="shared" si="41"/>
        <v>4015680</v>
      </c>
      <c r="BF114" s="225">
        <f t="shared" si="42"/>
        <v>341813</v>
      </c>
      <c r="BG114" s="227"/>
      <c r="BH114" s="227"/>
      <c r="BI114" s="227"/>
      <c r="BJ114" s="227"/>
      <c r="BK114" s="227"/>
      <c r="BL114" s="227"/>
    </row>
    <row r="115" spans="1:65" ht="16.5" customHeight="1" x14ac:dyDescent="0.2">
      <c r="A115" s="211" t="s">
        <v>503</v>
      </c>
      <c r="B115" s="311" t="s">
        <v>372</v>
      </c>
      <c r="C115" s="214" t="s">
        <v>392</v>
      </c>
      <c r="D115" s="218">
        <f>'5B2_RSD LA'!D11</f>
        <v>226</v>
      </c>
      <c r="E115" s="216">
        <f>'5B2_RSD LA'!E11</f>
        <v>3588.1668992093551</v>
      </c>
      <c r="F115" s="216">
        <f>'5B2_RSD LA'!F11</f>
        <v>810925.7192213143</v>
      </c>
      <c r="G115" s="1316">
        <f>'5B2_RSD LA'!G11</f>
        <v>801.48</v>
      </c>
      <c r="H115" s="1316">
        <f>'5B2_RSD LA'!H11</f>
        <v>181134.48</v>
      </c>
      <c r="I115" s="218"/>
      <c r="J115" s="216"/>
      <c r="K115" s="218"/>
      <c r="L115" s="216"/>
      <c r="M115" s="218"/>
      <c r="N115" s="216"/>
      <c r="O115" s="218"/>
      <c r="P115" s="216"/>
      <c r="Q115" s="1080">
        <f t="shared" si="39"/>
        <v>992060.19922131428</v>
      </c>
      <c r="R115" s="219"/>
      <c r="S115" s="216">
        <f>'5B2_RSD LA'!J11</f>
        <v>-74624</v>
      </c>
      <c r="T115" s="216">
        <f>'5B2_RSD LA'!K11</f>
        <v>-24143</v>
      </c>
      <c r="U115" s="220">
        <f>'5B2_RSD LA'!L11</f>
        <v>-98767</v>
      </c>
      <c r="V115" s="219">
        <f>'5B2_RSD LA'!M11</f>
        <v>893293</v>
      </c>
      <c r="W115" s="217">
        <f>'5B2_RSD LA'!N11</f>
        <v>-15633</v>
      </c>
      <c r="X115" s="217">
        <f>'5B2_RSD LA'!O11</f>
        <v>-2233</v>
      </c>
      <c r="Y115" s="219">
        <f>'5B2_RSD LA'!Q11</f>
        <v>875427</v>
      </c>
      <c r="Z115" s="216">
        <f>'5B2_RSD LA'!R11</f>
        <v>-2109</v>
      </c>
      <c r="AA115" s="221">
        <f>'5B2_RSD LA'!T11</f>
        <v>0</v>
      </c>
      <c r="AB115" s="221">
        <f>'5B2_RSD LA'!U11</f>
        <v>0</v>
      </c>
      <c r="AC115" s="1460">
        <f>'5B2_RSD LA'!V11</f>
        <v>47223</v>
      </c>
      <c r="AD115" s="1460">
        <f>'5B2_RSD LA'!W11</f>
        <v>37779</v>
      </c>
      <c r="AE115" s="219">
        <f>'5B2_RSD LA'!X11</f>
        <v>958320</v>
      </c>
      <c r="AF115" s="216">
        <f>'5B2_RSD LA'!Y11</f>
        <v>887542</v>
      </c>
      <c r="AG115" s="216">
        <f>'5B2_RSD LA'!Z11</f>
        <v>70778</v>
      </c>
      <c r="AH115" s="219">
        <f>'5B2_RSD LA'!AA11</f>
        <v>70778</v>
      </c>
      <c r="AI115" s="221">
        <f>'5B2_RSD LA'!AB11</f>
        <v>0</v>
      </c>
      <c r="AJ115" s="895">
        <f>'5B2_RSD LA'!AC11</f>
        <v>0</v>
      </c>
      <c r="AK115" s="895">
        <f>'5B2_RSD LA'!AD11</f>
        <v>17618</v>
      </c>
      <c r="AL115" s="222">
        <f>'5B2_RSD LA'!AE11</f>
        <v>975938</v>
      </c>
      <c r="AM115" s="222">
        <f t="shared" si="40"/>
        <v>993804</v>
      </c>
      <c r="AN115" s="223">
        <f>'5B2_RSD LA'!AG11</f>
        <v>7223</v>
      </c>
      <c r="AO115" s="224">
        <f>'5B2_RSD LA'!AH11</f>
        <v>1632398</v>
      </c>
      <c r="AP115" s="215">
        <f>'5B2_RSD LA'!AI11</f>
        <v>-17</v>
      </c>
      <c r="AQ115" s="223">
        <f>'5B2_RSD LA'!AJ11</f>
        <v>-122791</v>
      </c>
      <c r="AR115" s="215">
        <f>'5B2_RSD LA'!AK11</f>
        <v>-11</v>
      </c>
      <c r="AS115" s="225">
        <f>'5B2_RSD LA'!AL11</f>
        <v>-39727</v>
      </c>
      <c r="AT115" s="226">
        <f>'5B2_RSD LA'!AM11</f>
        <v>-162518</v>
      </c>
      <c r="AU115" s="224">
        <f>'5B2_RSD LA'!AN11</f>
        <v>1469880</v>
      </c>
      <c r="AV115" s="227">
        <f>'5B2_RSD LA'!AO11</f>
        <v>-25723</v>
      </c>
      <c r="AW115" s="227">
        <f>'5B2_RSD LA'!AP11</f>
        <v>-3675</v>
      </c>
      <c r="AX115" s="224">
        <f>'5B2_RSD LA'!AR11</f>
        <v>1440482</v>
      </c>
      <c r="AY115" s="225">
        <f>'5B2_RSD LA'!AS11</f>
        <v>-3308</v>
      </c>
      <c r="AZ115" s="224">
        <f>'5B2_RSD LA'!$AT$11</f>
        <v>1437174</v>
      </c>
      <c r="BA115" s="224">
        <f>'5B2_RSD LA'!$AT11-AV115-AW115</f>
        <v>1466572</v>
      </c>
      <c r="BB115" s="225">
        <f>'5B2_RSD LA'!AU11</f>
        <v>1333030</v>
      </c>
      <c r="BC115" s="225">
        <f>'5B2_RSD LA'!AV11</f>
        <v>104144</v>
      </c>
      <c r="BD115" s="224">
        <f>'5B2_RSD LA'!AW11</f>
        <v>104144</v>
      </c>
      <c r="BE115" s="225">
        <f t="shared" si="41"/>
        <v>2460376</v>
      </c>
      <c r="BF115" s="225">
        <f t="shared" si="42"/>
        <v>174922</v>
      </c>
      <c r="BG115" s="227">
        <f>-X115</f>
        <v>2233</v>
      </c>
      <c r="BH115" s="227">
        <v>2480</v>
      </c>
      <c r="BI115" s="227">
        <f>BG115-BH115</f>
        <v>-247</v>
      </c>
      <c r="BJ115" s="227">
        <f>-AW115</f>
        <v>3675</v>
      </c>
      <c r="BK115" s="227">
        <v>3914</v>
      </c>
      <c r="BL115" s="227">
        <f>BJ115-BK115</f>
        <v>-239</v>
      </c>
    </row>
    <row r="116" spans="1:65" ht="16.5" customHeight="1" x14ac:dyDescent="0.2">
      <c r="A116" s="211" t="s">
        <v>501</v>
      </c>
      <c r="B116" s="311" t="s">
        <v>340</v>
      </c>
      <c r="C116" s="214" t="s">
        <v>390</v>
      </c>
      <c r="D116" s="218">
        <f>'5B2_RSD LA'!D12</f>
        <v>249</v>
      </c>
      <c r="E116" s="216">
        <f>'5B2_RSD LA'!E12</f>
        <v>3588.1668992093551</v>
      </c>
      <c r="F116" s="216">
        <f>'5B2_RSD LA'!F12</f>
        <v>893453.55790312937</v>
      </c>
      <c r="G116" s="1316">
        <f>'5B2_RSD LA'!G12</f>
        <v>801.48</v>
      </c>
      <c r="H116" s="1316">
        <f>'5B2_RSD LA'!H12</f>
        <v>199568.52000000002</v>
      </c>
      <c r="I116" s="218"/>
      <c r="J116" s="216"/>
      <c r="K116" s="218"/>
      <c r="L116" s="216"/>
      <c r="M116" s="218"/>
      <c r="N116" s="216"/>
      <c r="O116" s="218"/>
      <c r="P116" s="216"/>
      <c r="Q116" s="1080">
        <f t="shared" si="39"/>
        <v>1093022.0779031294</v>
      </c>
      <c r="R116" s="219"/>
      <c r="S116" s="216">
        <f>'5B2_RSD LA'!J12</f>
        <v>-8779</v>
      </c>
      <c r="T116" s="216">
        <f>'5B2_RSD LA'!K12</f>
        <v>-32922</v>
      </c>
      <c r="U116" s="220">
        <f>'5B2_RSD LA'!L12</f>
        <v>-41701</v>
      </c>
      <c r="V116" s="219">
        <f>'5B2_RSD LA'!M12</f>
        <v>1051321</v>
      </c>
      <c r="W116" s="217">
        <f>'5B2_RSD LA'!N12</f>
        <v>-18398</v>
      </c>
      <c r="X116" s="217">
        <f>'5B2_RSD LA'!O12</f>
        <v>-2628</v>
      </c>
      <c r="Y116" s="219">
        <f>'5B2_RSD LA'!Q12</f>
        <v>1030295</v>
      </c>
      <c r="Z116" s="216">
        <f>'5B2_RSD LA'!R12</f>
        <v>0</v>
      </c>
      <c r="AA116" s="221">
        <f>'5B2_RSD LA'!T12</f>
        <v>0</v>
      </c>
      <c r="AB116" s="221">
        <f>'5B2_RSD LA'!U12</f>
        <v>0</v>
      </c>
      <c r="AC116" s="1460">
        <f>'5B2_RSD LA'!V12</f>
        <v>42704</v>
      </c>
      <c r="AD116" s="1460">
        <f>'5B2_RSD LA'!W12</f>
        <v>34164</v>
      </c>
      <c r="AE116" s="219">
        <f>'5B2_RSD LA'!X12</f>
        <v>1107163</v>
      </c>
      <c r="AF116" s="216">
        <f>'5B2_RSD LA'!Y12</f>
        <v>1016585</v>
      </c>
      <c r="AG116" s="216">
        <f>'5B2_RSD LA'!Z12</f>
        <v>90578</v>
      </c>
      <c r="AH116" s="219">
        <f>'5B2_RSD LA'!AA12</f>
        <v>90578</v>
      </c>
      <c r="AI116" s="221">
        <f>'5B2_RSD LA'!AB12</f>
        <v>0</v>
      </c>
      <c r="AJ116" s="895">
        <f>'5B2_RSD LA'!AC12</f>
        <v>0</v>
      </c>
      <c r="AK116" s="895">
        <f>'5B2_RSD LA'!AD12</f>
        <v>0</v>
      </c>
      <c r="AL116" s="222">
        <f>'5B2_RSD LA'!AE12</f>
        <v>1107163</v>
      </c>
      <c r="AM116" s="222">
        <f t="shared" si="40"/>
        <v>1128189</v>
      </c>
      <c r="AN116" s="223">
        <f>'5B2_RSD LA'!AG12</f>
        <v>7223</v>
      </c>
      <c r="AO116" s="224">
        <f>'5B2_RSD LA'!AH12</f>
        <v>1798527</v>
      </c>
      <c r="AP116" s="215">
        <f>'5B2_RSD LA'!AI12</f>
        <v>-2</v>
      </c>
      <c r="AQ116" s="223">
        <f>'5B2_RSD LA'!AJ12</f>
        <v>-14446</v>
      </c>
      <c r="AR116" s="215">
        <f>'5B2_RSD LA'!AK12</f>
        <v>-15</v>
      </c>
      <c r="AS116" s="225">
        <f>'5B2_RSD LA'!AL12</f>
        <v>-54173</v>
      </c>
      <c r="AT116" s="226">
        <f>'5B2_RSD LA'!AM12</f>
        <v>-68619</v>
      </c>
      <c r="AU116" s="224">
        <f>'5B2_RSD LA'!AN12</f>
        <v>1729908</v>
      </c>
      <c r="AV116" s="227">
        <f>'5B2_RSD LA'!AO12</f>
        <v>-30273</v>
      </c>
      <c r="AW116" s="227">
        <f>'5B2_RSD LA'!AP12</f>
        <v>-4325</v>
      </c>
      <c r="AX116" s="224">
        <f>'5B2_RSD LA'!AR12</f>
        <v>1695310</v>
      </c>
      <c r="AY116" s="225">
        <f>'5B2_RSD LA'!AS12</f>
        <v>0</v>
      </c>
      <c r="AZ116" s="224">
        <f>'5B2_RSD LA'!$AT$12</f>
        <v>1695310</v>
      </c>
      <c r="BA116" s="224">
        <f>'5B2_RSD LA'!$AT12-AV116-AW116</f>
        <v>1729908</v>
      </c>
      <c r="BB116" s="225">
        <f>'5B2_RSD LA'!AU12</f>
        <v>1553206</v>
      </c>
      <c r="BC116" s="225">
        <f>'5B2_RSD LA'!AV12</f>
        <v>142104</v>
      </c>
      <c r="BD116" s="224">
        <f>'5B2_RSD LA'!AW12</f>
        <v>142104</v>
      </c>
      <c r="BE116" s="225">
        <f t="shared" si="41"/>
        <v>2858097</v>
      </c>
      <c r="BF116" s="225">
        <f t="shared" si="42"/>
        <v>232682</v>
      </c>
      <c r="BG116" s="227">
        <f>-X116</f>
        <v>2628</v>
      </c>
      <c r="BH116" s="227">
        <v>2733</v>
      </c>
      <c r="BI116" s="227">
        <f>BG116-BH116</f>
        <v>-105</v>
      </c>
      <c r="BJ116" s="227">
        <f>-AW116</f>
        <v>4325</v>
      </c>
      <c r="BK116" s="227">
        <v>4312</v>
      </c>
      <c r="BL116" s="227">
        <f>BJ116-BK116</f>
        <v>13</v>
      </c>
    </row>
    <row r="117" spans="1:65" ht="16.5" customHeight="1" x14ac:dyDescent="0.2">
      <c r="A117" s="212" t="s">
        <v>407</v>
      </c>
      <c r="B117" s="312" t="s">
        <v>407</v>
      </c>
      <c r="C117" s="228" t="s">
        <v>396</v>
      </c>
      <c r="D117" s="232">
        <f>'5B2_RSD LA'!D13</f>
        <v>525</v>
      </c>
      <c r="E117" s="230">
        <f>'5B2_RSD LA'!E13</f>
        <v>3588.1668992093551</v>
      </c>
      <c r="F117" s="230">
        <f>'5B2_RSD LA'!F13</f>
        <v>1883787.6220849114</v>
      </c>
      <c r="G117" s="1317">
        <f>'5B2_RSD LA'!G13</f>
        <v>801.48</v>
      </c>
      <c r="H117" s="1317">
        <f>'5B2_RSD LA'!H13</f>
        <v>420777</v>
      </c>
      <c r="I117" s="232"/>
      <c r="J117" s="230"/>
      <c r="K117" s="232"/>
      <c r="L117" s="230"/>
      <c r="M117" s="232"/>
      <c r="N117" s="230"/>
      <c r="O117" s="232"/>
      <c r="P117" s="230"/>
      <c r="Q117" s="1177">
        <f t="shared" si="39"/>
        <v>2304564.6220849114</v>
      </c>
      <c r="R117" s="233"/>
      <c r="S117" s="230">
        <f>'5B2_RSD LA'!J13</f>
        <v>-26338</v>
      </c>
      <c r="T117" s="230">
        <f>'5B2_RSD LA'!K13</f>
        <v>-39507</v>
      </c>
      <c r="U117" s="234">
        <f>'5B2_RSD LA'!L13</f>
        <v>-65845</v>
      </c>
      <c r="V117" s="233">
        <f>'5B2_RSD LA'!M13</f>
        <v>2238720</v>
      </c>
      <c r="W117" s="231">
        <f>'5B2_RSD LA'!N13</f>
        <v>-39178</v>
      </c>
      <c r="X117" s="231">
        <f>'5B2_RSD LA'!O13</f>
        <v>-5597</v>
      </c>
      <c r="Y117" s="233">
        <f>'5B2_RSD LA'!Q13</f>
        <v>2193945</v>
      </c>
      <c r="Z117" s="230">
        <f>'5B2_RSD LA'!R13</f>
        <v>2603</v>
      </c>
      <c r="AA117" s="235">
        <f>'5B2_RSD LA'!T13</f>
        <v>0</v>
      </c>
      <c r="AB117" s="892">
        <f>'5B2_RSD LA'!U13</f>
        <v>0</v>
      </c>
      <c r="AC117" s="1461">
        <f>'5B2_RSD LA'!V13</f>
        <v>64741</v>
      </c>
      <c r="AD117" s="1461">
        <f>'5B2_RSD LA'!W13</f>
        <v>51792</v>
      </c>
      <c r="AE117" s="233">
        <f>'5B2_RSD LA'!X13</f>
        <v>2313081</v>
      </c>
      <c r="AF117" s="236">
        <f>'5B2_RSD LA'!Y13</f>
        <v>2134235</v>
      </c>
      <c r="AG117" s="230">
        <f>'5B2_RSD LA'!Z13</f>
        <v>178846</v>
      </c>
      <c r="AH117" s="237">
        <f>'5B2_RSD LA'!AA13</f>
        <v>178846</v>
      </c>
      <c r="AI117" s="235">
        <f>'5B2_RSD LA'!AB13</f>
        <v>0</v>
      </c>
      <c r="AJ117" s="896">
        <f>'5B2_RSD LA'!AC13</f>
        <v>0</v>
      </c>
      <c r="AK117" s="896">
        <f>'5B2_RSD LA'!AD13</f>
        <v>0</v>
      </c>
      <c r="AL117" s="237">
        <f>'5B2_RSD LA'!AE13</f>
        <v>2313081</v>
      </c>
      <c r="AM117" s="237">
        <f t="shared" si="40"/>
        <v>2357856</v>
      </c>
      <c r="AN117" s="238">
        <f>'5B2_RSD LA'!AG13</f>
        <v>7223</v>
      </c>
      <c r="AO117" s="239">
        <f>'5B2_RSD LA'!AH13</f>
        <v>3792075</v>
      </c>
      <c r="AP117" s="229">
        <f>'5B2_RSD LA'!AI13</f>
        <v>-6</v>
      </c>
      <c r="AQ117" s="238">
        <f>'5B2_RSD LA'!AJ13</f>
        <v>-43338</v>
      </c>
      <c r="AR117" s="229">
        <f>'5B2_RSD LA'!AK13</f>
        <v>-18</v>
      </c>
      <c r="AS117" s="240">
        <f>'5B2_RSD LA'!AL13</f>
        <v>-65007</v>
      </c>
      <c r="AT117" s="241">
        <f>'5B2_RSD LA'!AM13</f>
        <v>-108345</v>
      </c>
      <c r="AU117" s="239">
        <f>'5B2_RSD LA'!AN13</f>
        <v>3683730</v>
      </c>
      <c r="AV117" s="889">
        <f>'5B2_RSD LA'!AO13</f>
        <v>-64465</v>
      </c>
      <c r="AW117" s="242">
        <f>'5B2_RSD LA'!AP13</f>
        <v>-9209</v>
      </c>
      <c r="AX117" s="239">
        <f>'5B2_RSD LA'!AR13</f>
        <v>3610056</v>
      </c>
      <c r="AY117" s="240">
        <f>'5B2_RSD LA'!AS13</f>
        <v>6617</v>
      </c>
      <c r="AZ117" s="904">
        <f>'5B2_RSD LA'!$AT$13</f>
        <v>3616673</v>
      </c>
      <c r="BA117" s="239">
        <f>'5B2_RSD LA'!$AT13-AV117-AW117</f>
        <v>3690347</v>
      </c>
      <c r="BB117" s="240">
        <f>'5B2_RSD LA'!AU13</f>
        <v>3307598</v>
      </c>
      <c r="BC117" s="240">
        <f>'5B2_RSD LA'!AV13</f>
        <v>309075</v>
      </c>
      <c r="BD117" s="239">
        <f>'5B2_RSD LA'!AW13</f>
        <v>309075</v>
      </c>
      <c r="BE117" s="240">
        <f t="shared" si="41"/>
        <v>6048203</v>
      </c>
      <c r="BF117" s="240">
        <f t="shared" si="42"/>
        <v>487921</v>
      </c>
      <c r="BG117" s="242">
        <f>-X117</f>
        <v>5597</v>
      </c>
      <c r="BH117" s="242">
        <v>5761</v>
      </c>
      <c r="BI117" s="242">
        <f>BG117-BH117</f>
        <v>-164</v>
      </c>
      <c r="BJ117" s="242">
        <f>-AW117</f>
        <v>9209</v>
      </c>
      <c r="BK117" s="242">
        <v>9092</v>
      </c>
      <c r="BL117" s="242">
        <f>BJ117-BK117</f>
        <v>117</v>
      </c>
    </row>
    <row r="118" spans="1:65" ht="16.5" customHeight="1" x14ac:dyDescent="0.2">
      <c r="A118" s="210" t="s">
        <v>500</v>
      </c>
      <c r="B118" s="310">
        <v>389002</v>
      </c>
      <c r="C118" s="197" t="s">
        <v>955</v>
      </c>
      <c r="D118" s="201">
        <f>'5B2_RSD LA'!D14</f>
        <v>389</v>
      </c>
      <c r="E118" s="199">
        <f>'5B2_RSD LA'!E14</f>
        <v>3588.1668992093551</v>
      </c>
      <c r="F118" s="199">
        <f>'5B2_RSD LA'!F14</f>
        <v>1395796.923792439</v>
      </c>
      <c r="G118" s="1314">
        <f>'5B2_RSD LA'!G14</f>
        <v>801.48</v>
      </c>
      <c r="H118" s="1314">
        <f>'5B2_RSD LA'!H14</f>
        <v>311775.72000000003</v>
      </c>
      <c r="I118" s="201"/>
      <c r="J118" s="199"/>
      <c r="K118" s="201"/>
      <c r="L118" s="199"/>
      <c r="M118" s="201"/>
      <c r="N118" s="199"/>
      <c r="O118" s="201"/>
      <c r="P118" s="199"/>
      <c r="Q118" s="1175">
        <f t="shared" si="39"/>
        <v>1707572.643792439</v>
      </c>
      <c r="R118" s="202"/>
      <c r="S118" s="199">
        <f>'5B2_RSD LA'!J14</f>
        <v>-48286</v>
      </c>
      <c r="T118" s="199">
        <f>'5B2_RSD LA'!K14</f>
        <v>6584</v>
      </c>
      <c r="U118" s="203">
        <f>'5B2_RSD LA'!L14</f>
        <v>-41702</v>
      </c>
      <c r="V118" s="202">
        <f>'5B2_RSD LA'!M14</f>
        <v>1665871</v>
      </c>
      <c r="W118" s="200">
        <f>'5B2_RSD LA'!N14</f>
        <v>-29153</v>
      </c>
      <c r="X118" s="200">
        <f>'5B2_RSD LA'!O14</f>
        <v>-4165</v>
      </c>
      <c r="Y118" s="202">
        <f>'5B2_RSD LA'!Q14</f>
        <v>1632553</v>
      </c>
      <c r="Z118" s="199">
        <f>'5B2_RSD LA'!R14</f>
        <v>0</v>
      </c>
      <c r="AA118" s="213">
        <f>'5B2_RSD LA'!T14</f>
        <v>0</v>
      </c>
      <c r="AB118" s="891">
        <f>'5B2_RSD LA'!U14</f>
        <v>0</v>
      </c>
      <c r="AC118" s="1459">
        <f>'5B2_RSD LA'!V14</f>
        <v>61523</v>
      </c>
      <c r="AD118" s="1459">
        <f>'5B2_RSD LA'!W14</f>
        <v>49218</v>
      </c>
      <c r="AE118" s="202">
        <f>'5B2_RSD LA'!X14</f>
        <v>1743294</v>
      </c>
      <c r="AF118" s="199">
        <f>'5B2_RSD LA'!Y14</f>
        <v>1617691</v>
      </c>
      <c r="AG118" s="199">
        <f>'5B2_RSD LA'!Z14</f>
        <v>125603</v>
      </c>
      <c r="AH118" s="202">
        <f>'5B2_RSD LA'!AA14</f>
        <v>125603</v>
      </c>
      <c r="AI118" s="213">
        <f>'5B2_RSD LA'!AB14</f>
        <v>0</v>
      </c>
      <c r="AJ118" s="894">
        <f>'5B2_RSD LA'!AC14</f>
        <v>0</v>
      </c>
      <c r="AK118" s="894">
        <f>'5B2_RSD LA'!AD14</f>
        <v>0</v>
      </c>
      <c r="AL118" s="204">
        <f>'5B2_RSD LA'!AE14</f>
        <v>1743294</v>
      </c>
      <c r="AM118" s="204">
        <f t="shared" si="40"/>
        <v>1776612</v>
      </c>
      <c r="AN118" s="205">
        <f>'5B2_RSD LA'!AG14</f>
        <v>7223</v>
      </c>
      <c r="AO118" s="206">
        <f>'5B2_RSD LA'!AH14</f>
        <v>2809747</v>
      </c>
      <c r="AP118" s="198">
        <f>'5B2_RSD LA'!AI14</f>
        <v>-11</v>
      </c>
      <c r="AQ118" s="205">
        <f>'5B2_RSD LA'!AJ14</f>
        <v>-79453</v>
      </c>
      <c r="AR118" s="198">
        <f>'5B2_RSD LA'!AK14</f>
        <v>3</v>
      </c>
      <c r="AS118" s="207">
        <f>'5B2_RSD LA'!AL14</f>
        <v>10835</v>
      </c>
      <c r="AT118" s="208">
        <f>'5B2_RSD LA'!AM14</f>
        <v>-68618</v>
      </c>
      <c r="AU118" s="206">
        <f>'5B2_RSD LA'!AN14</f>
        <v>2741129</v>
      </c>
      <c r="AV118" s="888">
        <f>'5B2_RSD LA'!AO14</f>
        <v>-47970</v>
      </c>
      <c r="AW118" s="209">
        <f>'5B2_RSD LA'!AP14</f>
        <v>-6853</v>
      </c>
      <c r="AX118" s="206">
        <f>'5B2_RSD LA'!AR14</f>
        <v>2686306</v>
      </c>
      <c r="AY118" s="207">
        <f>'5B2_RSD LA'!AS14</f>
        <v>0</v>
      </c>
      <c r="AZ118" s="903">
        <f>'5B2_RSD LA'!$AT$14</f>
        <v>2686306</v>
      </c>
      <c r="BA118" s="206">
        <f>'5B2_RSD LA'!$AT14-AV118-AW118</f>
        <v>2741129</v>
      </c>
      <c r="BB118" s="207">
        <f>'5B2_RSD LA'!AU14</f>
        <v>2454849</v>
      </c>
      <c r="BC118" s="207">
        <f>'5B2_RSD LA'!AV14</f>
        <v>231457</v>
      </c>
      <c r="BD118" s="206">
        <f>'5B2_RSD LA'!AW14</f>
        <v>231457</v>
      </c>
      <c r="BE118" s="207">
        <f t="shared" si="41"/>
        <v>4517741</v>
      </c>
      <c r="BF118" s="207">
        <f t="shared" si="42"/>
        <v>357060</v>
      </c>
      <c r="BG118" s="209">
        <f>-X118</f>
        <v>4165</v>
      </c>
      <c r="BH118" s="209">
        <v>4269</v>
      </c>
      <c r="BI118" s="209">
        <f>BG118-BH118</f>
        <v>-104</v>
      </c>
      <c r="BJ118" s="209">
        <f>-AW118</f>
        <v>6853</v>
      </c>
      <c r="BK118" s="209">
        <v>6737</v>
      </c>
      <c r="BL118" s="209">
        <f>BJ118-BK118</f>
        <v>116</v>
      </c>
    </row>
    <row r="119" spans="1:65" ht="16.5" customHeight="1" x14ac:dyDescent="0.2">
      <c r="A119" s="211" t="s">
        <v>1036</v>
      </c>
      <c r="B119" s="311" t="s">
        <v>1037</v>
      </c>
      <c r="C119" s="214" t="s">
        <v>1038</v>
      </c>
      <c r="D119" s="218">
        <f>'5B2_RSD LA'!D15</f>
        <v>242</v>
      </c>
      <c r="E119" s="216">
        <f>'5B2_RSD LA'!E15</f>
        <v>3588.1668992093551</v>
      </c>
      <c r="F119" s="216">
        <f>'5B2_RSD LA'!F15</f>
        <v>868336.38960866397</v>
      </c>
      <c r="G119" s="1316">
        <f>'5B2_RSD LA'!G15</f>
        <v>801.48</v>
      </c>
      <c r="H119" s="1316">
        <f>'5B2_RSD LA'!H15</f>
        <v>193958.16</v>
      </c>
      <c r="I119" s="218"/>
      <c r="J119" s="216"/>
      <c r="K119" s="218"/>
      <c r="L119" s="216"/>
      <c r="M119" s="218"/>
      <c r="N119" s="216"/>
      <c r="O119" s="218"/>
      <c r="P119" s="216"/>
      <c r="Q119" s="1080">
        <f t="shared" si="39"/>
        <v>1062294.5496086639</v>
      </c>
      <c r="R119" s="219"/>
      <c r="S119" s="216">
        <f>'5B2_RSD LA'!J15</f>
        <v>-179976</v>
      </c>
      <c r="T119" s="216">
        <f>'5B2_RSD LA'!K15</f>
        <v>-52676</v>
      </c>
      <c r="U119" s="220">
        <f>'5B2_RSD LA'!L15</f>
        <v>-232652</v>
      </c>
      <c r="V119" s="219">
        <f>'5B2_RSD LA'!M15</f>
        <v>829643</v>
      </c>
      <c r="W119" s="217">
        <f>'5B2_RSD LA'!N15</f>
        <v>-14519</v>
      </c>
      <c r="X119" s="217">
        <f>'5B2_RSD LA'!O15</f>
        <v>-2074</v>
      </c>
      <c r="Y119" s="219">
        <f>'5B2_RSD LA'!Q15</f>
        <v>813050</v>
      </c>
      <c r="Z119" s="216">
        <f>'5B2_RSD LA'!R15</f>
        <v>0</v>
      </c>
      <c r="AA119" s="221">
        <f>'5B2_RSD LA'!T15</f>
        <v>0</v>
      </c>
      <c r="AB119" s="221">
        <f>'5B2_RSD LA'!U15</f>
        <v>0</v>
      </c>
      <c r="AC119" s="1460">
        <f>'5B2_RSD LA'!V15</f>
        <v>46018</v>
      </c>
      <c r="AD119" s="1460">
        <f>'5B2_RSD LA'!W15</f>
        <v>36813</v>
      </c>
      <c r="AE119" s="219">
        <f>'5B2_RSD LA'!X15</f>
        <v>895881</v>
      </c>
      <c r="AF119" s="216">
        <f>'5B2_RSD LA'!Y15</f>
        <v>860684</v>
      </c>
      <c r="AG119" s="216">
        <f>'5B2_RSD LA'!Z15</f>
        <v>35197</v>
      </c>
      <c r="AH119" s="219">
        <f>'5B2_RSD LA'!AA15</f>
        <v>35197</v>
      </c>
      <c r="AI119" s="221">
        <f>'5B2_RSD LA'!AB15</f>
        <v>0</v>
      </c>
      <c r="AJ119" s="895">
        <f>'5B2_RSD LA'!AC15</f>
        <v>0</v>
      </c>
      <c r="AK119" s="895">
        <f>'5B2_RSD LA'!AD15</f>
        <v>0</v>
      </c>
      <c r="AL119" s="222">
        <f>'5B2_RSD LA'!AE15</f>
        <v>895881</v>
      </c>
      <c r="AM119" s="222">
        <f t="shared" si="40"/>
        <v>912474</v>
      </c>
      <c r="AN119" s="223">
        <f>'5B2_RSD LA'!AG15</f>
        <v>7223</v>
      </c>
      <c r="AO119" s="224">
        <f>'5B2_RSD LA'!AH15</f>
        <v>1747966</v>
      </c>
      <c r="AP119" s="215">
        <f>'5B2_RSD LA'!AI15</f>
        <v>-41</v>
      </c>
      <c r="AQ119" s="223">
        <f>'5B2_RSD LA'!AJ15</f>
        <v>-296143</v>
      </c>
      <c r="AR119" s="215">
        <f>'5B2_RSD LA'!AK15</f>
        <v>-24</v>
      </c>
      <c r="AS119" s="225">
        <f>'5B2_RSD LA'!AL15</f>
        <v>-86676</v>
      </c>
      <c r="AT119" s="226">
        <f>'5B2_RSD LA'!AM15</f>
        <v>-382819</v>
      </c>
      <c r="AU119" s="224">
        <f>'5B2_RSD LA'!AN15</f>
        <v>1365147</v>
      </c>
      <c r="AV119" s="227">
        <f>'5B2_RSD LA'!AO15</f>
        <v>-23890</v>
      </c>
      <c r="AW119" s="227">
        <f>'5B2_RSD LA'!AP15</f>
        <v>-3413</v>
      </c>
      <c r="AX119" s="224">
        <f>'5B2_RSD LA'!AR15</f>
        <v>1337844</v>
      </c>
      <c r="AY119" s="225">
        <f>'5B2_RSD LA'!AS15</f>
        <v>0</v>
      </c>
      <c r="AZ119" s="224">
        <f>'5B2_RSD LA'!$AT$15</f>
        <v>1337844</v>
      </c>
      <c r="BA119" s="224">
        <f>'5B2_RSD LA'!$AT15-AV119-AW119</f>
        <v>1365147</v>
      </c>
      <c r="BB119" s="225">
        <f>'5B2_RSD LA'!AU15</f>
        <v>1277185</v>
      </c>
      <c r="BC119" s="225">
        <f>'5B2_RSD LA'!AV15</f>
        <v>60659</v>
      </c>
      <c r="BD119" s="224">
        <f>'5B2_RSD LA'!AW15</f>
        <v>60659</v>
      </c>
      <c r="BE119" s="225">
        <f t="shared" si="41"/>
        <v>2277621</v>
      </c>
      <c r="BF119" s="225">
        <f t="shared" si="42"/>
        <v>95856</v>
      </c>
      <c r="BG119" s="227">
        <f>-X119</f>
        <v>2074</v>
      </c>
      <c r="BH119" s="227">
        <v>2656</v>
      </c>
      <c r="BI119" s="227">
        <f>BG119-BH119</f>
        <v>-582</v>
      </c>
      <c r="BJ119" s="227">
        <f>-AW119</f>
        <v>3413</v>
      </c>
      <c r="BK119" s="227">
        <v>4191</v>
      </c>
      <c r="BL119" s="227">
        <f>BJ119-BK119</f>
        <v>-778</v>
      </c>
    </row>
    <row r="120" spans="1:65" s="101" customFormat="1" ht="16.5" customHeight="1" thickBot="1" x14ac:dyDescent="0.25">
      <c r="A120" s="886"/>
      <c r="B120" s="887"/>
      <c r="C120" s="1342" t="s">
        <v>403</v>
      </c>
      <c r="D120" s="1352">
        <f>SUM(D113:D119)</f>
        <v>2903</v>
      </c>
      <c r="E120" s="244"/>
      <c r="F120" s="244">
        <f>SUM(F113:F119)</f>
        <v>11528782.499573592</v>
      </c>
      <c r="G120" s="1353"/>
      <c r="H120" s="1353">
        <f t="shared" ref="H120:AM120" si="43">SUM(H113:H119)</f>
        <v>2273663.2400000002</v>
      </c>
      <c r="I120" s="1352">
        <f t="shared" si="43"/>
        <v>0</v>
      </c>
      <c r="J120" s="244">
        <f t="shared" si="43"/>
        <v>0</v>
      </c>
      <c r="K120" s="1352">
        <f t="shared" si="43"/>
        <v>0</v>
      </c>
      <c r="L120" s="244">
        <f t="shared" si="43"/>
        <v>0</v>
      </c>
      <c r="M120" s="1352">
        <f t="shared" si="43"/>
        <v>0</v>
      </c>
      <c r="N120" s="244">
        <f t="shared" si="43"/>
        <v>0</v>
      </c>
      <c r="O120" s="1352">
        <f t="shared" si="43"/>
        <v>0</v>
      </c>
      <c r="P120" s="244">
        <f t="shared" si="43"/>
        <v>0</v>
      </c>
      <c r="Q120" s="1354">
        <f t="shared" si="43"/>
        <v>13802445.739573592</v>
      </c>
      <c r="R120" s="246">
        <f t="shared" si="43"/>
        <v>0</v>
      </c>
      <c r="S120" s="244">
        <f t="shared" si="43"/>
        <v>122211</v>
      </c>
      <c r="T120" s="244">
        <f t="shared" si="43"/>
        <v>-314642</v>
      </c>
      <c r="U120" s="247">
        <f t="shared" si="43"/>
        <v>-192431</v>
      </c>
      <c r="V120" s="246">
        <f t="shared" si="43"/>
        <v>13610016</v>
      </c>
      <c r="W120" s="245">
        <f t="shared" si="43"/>
        <v>-116881</v>
      </c>
      <c r="X120" s="245">
        <f t="shared" si="43"/>
        <v>-16697</v>
      </c>
      <c r="Y120" s="246">
        <f t="shared" si="43"/>
        <v>13476438</v>
      </c>
      <c r="Z120" s="245">
        <f t="shared" si="43"/>
        <v>1724</v>
      </c>
      <c r="AA120" s="248">
        <f t="shared" si="43"/>
        <v>0</v>
      </c>
      <c r="AB120" s="893">
        <f t="shared" si="43"/>
        <v>5855.74</v>
      </c>
      <c r="AC120" s="1462">
        <f t="shared" ref="AC120:AD120" si="44">SUM(AC113:AC119)</f>
        <v>456991</v>
      </c>
      <c r="AD120" s="1462">
        <f t="shared" si="44"/>
        <v>365591</v>
      </c>
      <c r="AE120" s="246">
        <f t="shared" si="43"/>
        <v>14306600</v>
      </c>
      <c r="AF120" s="244">
        <f t="shared" si="43"/>
        <v>13166728</v>
      </c>
      <c r="AG120" s="244">
        <f t="shared" si="43"/>
        <v>1139872</v>
      </c>
      <c r="AH120" s="246">
        <f t="shared" si="43"/>
        <v>1139872</v>
      </c>
      <c r="AI120" s="248">
        <f t="shared" si="43"/>
        <v>0</v>
      </c>
      <c r="AJ120" s="897">
        <f t="shared" si="43"/>
        <v>16629</v>
      </c>
      <c r="AK120" s="897">
        <f t="shared" si="43"/>
        <v>17618</v>
      </c>
      <c r="AL120" s="249">
        <f t="shared" si="43"/>
        <v>14340847</v>
      </c>
      <c r="AM120" s="249">
        <f t="shared" si="43"/>
        <v>14474425</v>
      </c>
      <c r="AN120" s="250"/>
      <c r="AO120" s="251">
        <f t="shared" ref="AO120:BL120" si="45">SUM(AO113:AO119)</f>
        <v>19358299</v>
      </c>
      <c r="AP120" s="243">
        <f t="shared" si="45"/>
        <v>9</v>
      </c>
      <c r="AQ120" s="250">
        <f t="shared" si="45"/>
        <v>-60699</v>
      </c>
      <c r="AR120" s="243">
        <f t="shared" si="45"/>
        <v>-132</v>
      </c>
      <c r="AS120" s="252">
        <f t="shared" si="45"/>
        <v>-438835</v>
      </c>
      <c r="AT120" s="253">
        <f t="shared" si="45"/>
        <v>-499534</v>
      </c>
      <c r="AU120" s="251">
        <f t="shared" si="45"/>
        <v>18858765</v>
      </c>
      <c r="AV120" s="890">
        <f t="shared" si="45"/>
        <v>-192321</v>
      </c>
      <c r="AW120" s="254">
        <f t="shared" si="45"/>
        <v>-27475</v>
      </c>
      <c r="AX120" s="251">
        <f t="shared" si="45"/>
        <v>18638969</v>
      </c>
      <c r="AY120" s="252">
        <f t="shared" si="45"/>
        <v>-12285</v>
      </c>
      <c r="AZ120" s="905">
        <f t="shared" si="45"/>
        <v>18626684</v>
      </c>
      <c r="BA120" s="251">
        <f t="shared" si="45"/>
        <v>18846480</v>
      </c>
      <c r="BB120" s="252">
        <f t="shared" si="45"/>
        <v>17010209</v>
      </c>
      <c r="BC120" s="252">
        <f t="shared" si="45"/>
        <v>1616475</v>
      </c>
      <c r="BD120" s="251">
        <f t="shared" si="45"/>
        <v>1616475</v>
      </c>
      <c r="BE120" s="252">
        <f t="shared" si="45"/>
        <v>33320905</v>
      </c>
      <c r="BF120" s="252">
        <f t="shared" si="45"/>
        <v>2756347</v>
      </c>
      <c r="BG120" s="254">
        <f t="shared" si="45"/>
        <v>133578</v>
      </c>
      <c r="BH120" s="254">
        <f t="shared" si="45"/>
        <v>143191</v>
      </c>
      <c r="BI120" s="254">
        <f t="shared" si="45"/>
        <v>-9613</v>
      </c>
      <c r="BJ120" s="254">
        <f t="shared" si="45"/>
        <v>219796</v>
      </c>
      <c r="BK120" s="254">
        <f t="shared" si="45"/>
        <v>225960</v>
      </c>
      <c r="BL120" s="254">
        <f t="shared" si="45"/>
        <v>-6164</v>
      </c>
    </row>
    <row r="121" spans="1:65" customFormat="1" ht="6.75" customHeight="1" thickTop="1" x14ac:dyDescent="0.2">
      <c r="A121" s="911"/>
      <c r="B121" s="911"/>
      <c r="C121" s="911"/>
      <c r="D121" s="911"/>
      <c r="E121" s="911"/>
      <c r="F121" s="911"/>
      <c r="G121" s="911"/>
      <c r="H121" s="911"/>
      <c r="I121" s="911"/>
      <c r="J121" s="911"/>
      <c r="K121" s="911"/>
      <c r="L121" s="911"/>
      <c r="M121" s="911"/>
      <c r="N121" s="911"/>
      <c r="O121" s="911"/>
      <c r="P121" s="911"/>
      <c r="Q121" s="911"/>
      <c r="R121" s="911"/>
      <c r="S121" s="911"/>
      <c r="T121" s="911"/>
      <c r="U121" s="911"/>
      <c r="V121" s="911"/>
      <c r="W121" s="911"/>
      <c r="X121" s="911"/>
      <c r="Y121" s="911"/>
      <c r="Z121" s="911"/>
      <c r="AA121" s="911"/>
      <c r="AB121" s="911"/>
      <c r="AC121" s="911"/>
      <c r="AD121" s="911"/>
      <c r="AE121" s="911"/>
      <c r="AF121" s="911"/>
      <c r="AG121" s="911"/>
      <c r="AH121" s="911"/>
      <c r="AI121" s="911"/>
      <c r="AJ121" s="911"/>
      <c r="AK121" s="911"/>
      <c r="AL121" s="911"/>
      <c r="AM121" s="911"/>
      <c r="AN121" s="911"/>
      <c r="AO121" s="911"/>
      <c r="AP121" s="911"/>
      <c r="AQ121" s="911"/>
      <c r="AR121" s="911"/>
      <c r="AS121" s="911"/>
      <c r="AT121" s="911"/>
      <c r="AU121" s="911"/>
      <c r="AV121" s="911"/>
      <c r="AW121" s="911"/>
      <c r="AX121" s="911"/>
      <c r="AY121" s="911"/>
      <c r="AZ121" s="911"/>
      <c r="BA121" s="911"/>
      <c r="BB121" s="911"/>
      <c r="BC121" s="911"/>
      <c r="BD121" s="911"/>
      <c r="BE121" s="911"/>
      <c r="BF121" s="911"/>
      <c r="BG121" s="911"/>
      <c r="BH121" s="911"/>
      <c r="BI121" s="911"/>
      <c r="BJ121" s="911"/>
      <c r="BK121" s="911"/>
      <c r="BL121" s="911"/>
    </row>
    <row r="122" spans="1:65" s="101" customFormat="1" ht="16.5" customHeight="1" thickBot="1" x14ac:dyDescent="0.25">
      <c r="A122" s="886"/>
      <c r="B122" s="887"/>
      <c r="C122" s="1342" t="s">
        <v>931</v>
      </c>
      <c r="D122" s="1352">
        <f>D76+D111+D120</f>
        <v>665649</v>
      </c>
      <c r="E122" s="244"/>
      <c r="F122" s="244">
        <f>F76+F111+F120</f>
        <v>3588701494.4011679</v>
      </c>
      <c r="G122" s="1353"/>
      <c r="H122" s="1353">
        <f t="shared" ref="H122:AK122" si="46">H76+H111+H120</f>
        <v>2273663.2400000002</v>
      </c>
      <c r="I122" s="1352">
        <f t="shared" si="46"/>
        <v>16621</v>
      </c>
      <c r="J122" s="244">
        <f t="shared" si="46"/>
        <v>8651248.2302173432</v>
      </c>
      <c r="K122" s="1352">
        <f t="shared" si="46"/>
        <v>10582.5</v>
      </c>
      <c r="L122" s="244">
        <f t="shared" si="46"/>
        <v>1512339.0911139273</v>
      </c>
      <c r="M122" s="1352">
        <f t="shared" si="46"/>
        <v>2507</v>
      </c>
      <c r="N122" s="244">
        <f t="shared" si="46"/>
        <v>8855460.9972361494</v>
      </c>
      <c r="O122" s="1352">
        <f t="shared" si="46"/>
        <v>543</v>
      </c>
      <c r="P122" s="244">
        <f t="shared" si="46"/>
        <v>777604.39626827079</v>
      </c>
      <c r="Q122" s="1354">
        <f t="shared" si="46"/>
        <v>3610771810.3560033</v>
      </c>
      <c r="R122" s="246">
        <f t="shared" si="46"/>
        <v>3007070</v>
      </c>
      <c r="S122" s="244">
        <f t="shared" si="46"/>
        <v>-48935041</v>
      </c>
      <c r="T122" s="244">
        <f t="shared" si="46"/>
        <v>-9410852</v>
      </c>
      <c r="U122" s="247">
        <f t="shared" si="46"/>
        <v>-58345893</v>
      </c>
      <c r="V122" s="246">
        <f t="shared" si="46"/>
        <v>3552425915</v>
      </c>
      <c r="W122" s="245">
        <f t="shared" si="46"/>
        <v>-116881</v>
      </c>
      <c r="X122" s="245">
        <f t="shared" si="46"/>
        <v>-290629</v>
      </c>
      <c r="Y122" s="246">
        <f t="shared" si="46"/>
        <v>3552018405</v>
      </c>
      <c r="Z122" s="245">
        <f t="shared" si="46"/>
        <v>-2028717</v>
      </c>
      <c r="AA122" s="248">
        <f t="shared" si="46"/>
        <v>4725000</v>
      </c>
      <c r="AB122" s="893">
        <f t="shared" si="46"/>
        <v>17964172.719999995</v>
      </c>
      <c r="AC122" s="1462">
        <f t="shared" si="46"/>
        <v>98039466</v>
      </c>
      <c r="AD122" s="1462">
        <f t="shared" si="46"/>
        <v>78431560</v>
      </c>
      <c r="AE122" s="246">
        <f t="shared" si="46"/>
        <v>3749149886.9000001</v>
      </c>
      <c r="AF122" s="244">
        <f t="shared" si="46"/>
        <v>3446904865</v>
      </c>
      <c r="AG122" s="244">
        <f t="shared" si="46"/>
        <v>302245021.89999998</v>
      </c>
      <c r="AH122" s="246">
        <f t="shared" si="46"/>
        <v>302245023</v>
      </c>
      <c r="AI122" s="248">
        <f t="shared" si="46"/>
        <v>772000</v>
      </c>
      <c r="AJ122" s="897">
        <f t="shared" si="46"/>
        <v>22661845.5</v>
      </c>
      <c r="AK122" s="897">
        <f t="shared" si="46"/>
        <v>12000000</v>
      </c>
      <c r="AL122" s="249">
        <f>AL76+AL111+AL120</f>
        <v>3784583732.4000001</v>
      </c>
      <c r="AM122" s="249">
        <f>AM76+AM111+AM120</f>
        <v>3784991242.4000001</v>
      </c>
      <c r="AN122" s="250"/>
      <c r="AO122" s="251">
        <f t="shared" ref="AO122:BF122" si="47">AO76+AO111+AO120</f>
        <v>138103206</v>
      </c>
      <c r="AP122" s="243">
        <f t="shared" si="47"/>
        <v>1067</v>
      </c>
      <c r="AQ122" s="250">
        <f t="shared" si="47"/>
        <v>5341881</v>
      </c>
      <c r="AR122" s="243">
        <f t="shared" si="47"/>
        <v>-223</v>
      </c>
      <c r="AS122" s="252">
        <f t="shared" si="47"/>
        <v>-640469</v>
      </c>
      <c r="AT122" s="253">
        <f t="shared" si="47"/>
        <v>4701412</v>
      </c>
      <c r="AU122" s="251">
        <f t="shared" si="47"/>
        <v>-628488</v>
      </c>
      <c r="AV122" s="890">
        <f t="shared" si="47"/>
        <v>0</v>
      </c>
      <c r="AW122" s="254">
        <f t="shared" si="47"/>
        <v>-283883</v>
      </c>
      <c r="AX122" s="251">
        <f t="shared" si="47"/>
        <v>142446035</v>
      </c>
      <c r="AY122" s="252">
        <f t="shared" si="47"/>
        <v>-65205</v>
      </c>
      <c r="AZ122" s="905">
        <f t="shared" si="47"/>
        <v>112625464</v>
      </c>
      <c r="BA122" s="251">
        <f t="shared" si="47"/>
        <v>-628488</v>
      </c>
      <c r="BB122" s="252">
        <f t="shared" si="47"/>
        <v>-1199965</v>
      </c>
      <c r="BC122" s="252">
        <f t="shared" si="47"/>
        <v>-6902</v>
      </c>
      <c r="BD122" s="251">
        <f t="shared" si="47"/>
        <v>-6902</v>
      </c>
      <c r="BE122" s="252">
        <f t="shared" si="47"/>
        <v>3784362754.4000001</v>
      </c>
      <c r="BF122" s="252">
        <f t="shared" si="47"/>
        <v>302238121</v>
      </c>
      <c r="BG122" s="254"/>
      <c r="BH122" s="254"/>
      <c r="BI122" s="254"/>
      <c r="BJ122" s="254"/>
      <c r="BK122" s="254"/>
      <c r="BL122" s="254"/>
    </row>
    <row r="123" spans="1:65" customFormat="1" ht="13.5" thickTop="1" x14ac:dyDescent="0.2">
      <c r="A123" s="1355"/>
      <c r="B123" s="1355"/>
      <c r="C123" s="1355"/>
      <c r="D123" s="1355"/>
      <c r="E123" s="1355"/>
      <c r="F123" s="1355"/>
      <c r="G123" s="1355"/>
      <c r="H123" s="1355"/>
      <c r="I123" s="1355"/>
      <c r="J123" s="1355"/>
      <c r="K123" s="1355"/>
      <c r="L123" s="1355"/>
      <c r="M123" s="1355"/>
      <c r="N123" s="1355"/>
      <c r="O123" s="1355"/>
      <c r="P123" s="1355"/>
      <c r="Q123" s="1355"/>
    </row>
    <row r="124" spans="1:65" ht="16.5" customHeight="1" x14ac:dyDescent="0.2">
      <c r="A124" s="792">
        <v>318</v>
      </c>
      <c r="B124" s="793">
        <v>318001</v>
      </c>
      <c r="C124" s="794" t="s">
        <v>258</v>
      </c>
      <c r="D124" s="1349">
        <f>'5A1_Labs'!$C$7</f>
        <v>1428</v>
      </c>
      <c r="E124" s="199">
        <f>'5A1_Labs'!$D$7</f>
        <v>4722.1788885734077</v>
      </c>
      <c r="F124" s="199">
        <f>'5A1_Labs'!$E$7</f>
        <v>6743271.4528828263</v>
      </c>
      <c r="G124" s="1314">
        <f>'5A1_Labs'!$F$7</f>
        <v>605.97</v>
      </c>
      <c r="H124" s="1314">
        <f>'5A1_Labs'!$G$7</f>
        <v>865325.16</v>
      </c>
      <c r="I124" s="201"/>
      <c r="J124" s="199"/>
      <c r="K124" s="201"/>
      <c r="L124" s="199"/>
      <c r="M124" s="201"/>
      <c r="N124" s="199"/>
      <c r="O124" s="201"/>
      <c r="P124" s="199"/>
      <c r="Q124" s="1175">
        <f t="shared" ref="Q124:Q129" si="48">F124+H124+J124+L124+N124+P124</f>
        <v>7608596.6128828265</v>
      </c>
      <c r="R124" s="202"/>
      <c r="S124" s="199">
        <f>'5A1_Labs'!$I$7</f>
        <v>378299</v>
      </c>
      <c r="T124" s="199">
        <f>'5A1_Labs'!$J$7</f>
        <v>-127876</v>
      </c>
      <c r="U124" s="203">
        <f>'5A1_Labs'!$K$7</f>
        <v>250423</v>
      </c>
      <c r="V124" s="202">
        <f>'5A1_Labs'!$L$7</f>
        <v>7859020</v>
      </c>
      <c r="W124" s="200"/>
      <c r="X124" s="200"/>
      <c r="Y124" s="202">
        <f>V124</f>
        <v>7859020</v>
      </c>
      <c r="Z124" s="199">
        <f>'5A1_Labs'!$M$7</f>
        <v>0</v>
      </c>
      <c r="AA124" s="213">
        <f>'5A1_Labs'!$O$7</f>
        <v>0</v>
      </c>
      <c r="AB124" s="891">
        <f>'5A1_Labs'!$P$7</f>
        <v>11583.5</v>
      </c>
      <c r="AC124" s="1459">
        <f>'5A1_Labs'!Q$7</f>
        <v>91725</v>
      </c>
      <c r="AD124" s="1459">
        <f>'5A1_Labs'!R$7</f>
        <v>73379</v>
      </c>
      <c r="AE124" s="202">
        <f>'5A1_Labs'!$S$7</f>
        <v>8035708</v>
      </c>
      <c r="AF124" s="199">
        <f>'5A1_Labs'!$T$7</f>
        <v>7364302</v>
      </c>
      <c r="AG124" s="199">
        <f>'5A1_Labs'!$U$7</f>
        <v>671406</v>
      </c>
      <c r="AH124" s="202">
        <f>'5A1_Labs'!$V$7</f>
        <v>671406</v>
      </c>
      <c r="AI124" s="213">
        <f>'5A1_Labs'!$W$7</f>
        <v>0</v>
      </c>
      <c r="AJ124" s="894">
        <f>'5A1_Labs'!$X$7</f>
        <v>19521</v>
      </c>
      <c r="AK124" s="894">
        <f>'5A1_Labs'!$Y$7</f>
        <v>0</v>
      </c>
      <c r="AL124" s="204">
        <f>'5A1_Labs'!$Z$7</f>
        <v>8055229</v>
      </c>
      <c r="AM124" s="204">
        <f t="shared" ref="AM124:AM129" si="49">AL124</f>
        <v>8055229</v>
      </c>
      <c r="AN124" s="205"/>
      <c r="AO124" s="206"/>
      <c r="AP124" s="198"/>
      <c r="AQ124" s="205"/>
      <c r="AR124" s="198"/>
      <c r="AS124" s="207"/>
      <c r="AT124" s="208"/>
      <c r="AU124" s="206"/>
      <c r="AV124" s="888"/>
      <c r="AW124" s="209"/>
      <c r="AX124" s="206"/>
      <c r="AY124" s="207"/>
      <c r="AZ124" s="903"/>
      <c r="BA124" s="206"/>
      <c r="BB124" s="207"/>
      <c r="BC124" s="207"/>
      <c r="BD124" s="206"/>
      <c r="BE124" s="207">
        <f t="shared" ref="BE124:BE129" si="50">AM124+BA124</f>
        <v>8055229</v>
      </c>
      <c r="BF124" s="207">
        <f t="shared" ref="BF124:BF129" si="51">AH124+BD124</f>
        <v>671406</v>
      </c>
      <c r="BG124" s="209"/>
      <c r="BH124" s="209"/>
      <c r="BI124" s="209"/>
      <c r="BJ124" s="209"/>
      <c r="BK124" s="209"/>
      <c r="BL124" s="209"/>
    </row>
    <row r="125" spans="1:65" ht="16.5" customHeight="1" x14ac:dyDescent="0.2">
      <c r="A125" s="211">
        <v>319</v>
      </c>
      <c r="B125" s="311">
        <v>319001</v>
      </c>
      <c r="C125" s="795" t="s">
        <v>259</v>
      </c>
      <c r="D125" s="1350">
        <f>'5A1_Labs'!$C$8</f>
        <v>672</v>
      </c>
      <c r="E125" s="216">
        <f>'5A1_Labs'!$D$8</f>
        <v>4722.1788885734077</v>
      </c>
      <c r="F125" s="216">
        <f>'5A1_Labs'!$E$8</f>
        <v>3173304.2131213299</v>
      </c>
      <c r="G125" s="1316">
        <f>'5A1_Labs'!$F$8</f>
        <v>699.9</v>
      </c>
      <c r="H125" s="1316">
        <f>'5A1_Labs'!$G$8</f>
        <v>470332.8</v>
      </c>
      <c r="I125" s="218"/>
      <c r="J125" s="216"/>
      <c r="K125" s="218"/>
      <c r="L125" s="216"/>
      <c r="M125" s="218"/>
      <c r="N125" s="216"/>
      <c r="O125" s="218"/>
      <c r="P125" s="216"/>
      <c r="Q125" s="1080">
        <f t="shared" si="48"/>
        <v>3643637.0131213297</v>
      </c>
      <c r="R125" s="219"/>
      <c r="S125" s="216">
        <f>'5A1_Labs'!$I$8</f>
        <v>298214</v>
      </c>
      <c r="T125" s="216">
        <f>'5A1_Labs'!$J$8</f>
        <v>-119286</v>
      </c>
      <c r="U125" s="220">
        <f>'5A1_Labs'!$K$8</f>
        <v>178928</v>
      </c>
      <c r="V125" s="219">
        <f>'5A1_Labs'!$L$8</f>
        <v>3822565</v>
      </c>
      <c r="W125" s="217"/>
      <c r="X125" s="217"/>
      <c r="Y125" s="219">
        <f>V125</f>
        <v>3822565</v>
      </c>
      <c r="Z125" s="216">
        <f>'5A1_Labs'!$M$8</f>
        <v>-5362</v>
      </c>
      <c r="AA125" s="221">
        <f>'5A1_Labs'!$O$8</f>
        <v>0</v>
      </c>
      <c r="AB125" s="221">
        <f>'5A1_Labs'!$P$8</f>
        <v>0</v>
      </c>
      <c r="AC125" s="1460">
        <f>'5A1_Labs'!Q$8</f>
        <v>36402</v>
      </c>
      <c r="AD125" s="1460">
        <f>'5A1_Labs'!R$8</f>
        <v>29121</v>
      </c>
      <c r="AE125" s="219">
        <f>'5A1_Labs'!$S$8</f>
        <v>3882726</v>
      </c>
      <c r="AF125" s="216">
        <f>'5A1_Labs'!$T$8</f>
        <v>3548946</v>
      </c>
      <c r="AG125" s="216">
        <f>'5A1_Labs'!$U$8</f>
        <v>333780</v>
      </c>
      <c r="AH125" s="219">
        <f>'5A1_Labs'!$V$8</f>
        <v>333780</v>
      </c>
      <c r="AI125" s="221">
        <f>'5A1_Labs'!$W$8</f>
        <v>0</v>
      </c>
      <c r="AJ125" s="895">
        <f>'5A1_Labs'!$X$8</f>
        <v>10000</v>
      </c>
      <c r="AK125" s="895">
        <f>'5A1_Labs'!$Y$8</f>
        <v>0</v>
      </c>
      <c r="AL125" s="222">
        <f>'5A1_Labs'!$Z$8</f>
        <v>3892726</v>
      </c>
      <c r="AM125" s="222">
        <f t="shared" si="49"/>
        <v>3892726</v>
      </c>
      <c r="AN125" s="223"/>
      <c r="AO125" s="224"/>
      <c r="AP125" s="215"/>
      <c r="AQ125" s="223"/>
      <c r="AR125" s="215"/>
      <c r="AS125" s="225"/>
      <c r="AT125" s="226"/>
      <c r="AU125" s="224"/>
      <c r="AV125" s="227"/>
      <c r="AW125" s="227"/>
      <c r="AX125" s="224"/>
      <c r="AY125" s="225"/>
      <c r="AZ125" s="224"/>
      <c r="BA125" s="224"/>
      <c r="BB125" s="225"/>
      <c r="BC125" s="225"/>
      <c r="BD125" s="224"/>
      <c r="BE125" s="225">
        <f t="shared" si="50"/>
        <v>3892726</v>
      </c>
      <c r="BF125" s="225">
        <f t="shared" si="51"/>
        <v>333780</v>
      </c>
      <c r="BG125" s="227"/>
      <c r="BH125" s="227"/>
      <c r="BI125" s="227"/>
      <c r="BJ125" s="227"/>
      <c r="BK125" s="227"/>
      <c r="BL125" s="227"/>
    </row>
    <row r="126" spans="1:65" ht="16.5" customHeight="1" x14ac:dyDescent="0.2">
      <c r="A126" s="211">
        <v>302006</v>
      </c>
      <c r="B126" s="311">
        <v>302</v>
      </c>
      <c r="C126" s="795" t="s">
        <v>378</v>
      </c>
      <c r="D126" s="1350">
        <f>'5A5_LSMSA'!$C$85</f>
        <v>311</v>
      </c>
      <c r="E126" s="216"/>
      <c r="F126" s="216">
        <f>'5A5_LSMSA'!$E$85</f>
        <v>2920093</v>
      </c>
      <c r="G126" s="1316"/>
      <c r="H126" s="1316"/>
      <c r="I126" s="218"/>
      <c r="J126" s="216"/>
      <c r="K126" s="218"/>
      <c r="L126" s="216"/>
      <c r="M126" s="218"/>
      <c r="N126" s="216"/>
      <c r="O126" s="218"/>
      <c r="P126" s="216"/>
      <c r="Q126" s="1080">
        <f t="shared" si="48"/>
        <v>2920093</v>
      </c>
      <c r="R126" s="219"/>
      <c r="S126" s="216">
        <f>'5A5_LSMSA'!$F$85</f>
        <v>38127</v>
      </c>
      <c r="T126" s="216">
        <f>'5A5_LSMSA'!$G$85</f>
        <v>-126967</v>
      </c>
      <c r="U126" s="220">
        <f>'5A5_LSMSA'!$H$85</f>
        <v>-88840</v>
      </c>
      <c r="V126" s="219">
        <f>'5A5_LSMSA'!$I$85</f>
        <v>2831253</v>
      </c>
      <c r="W126" s="217"/>
      <c r="X126" s="217"/>
      <c r="Y126" s="219">
        <f>'5A5_LSMSA'!$I$85</f>
        <v>2831253</v>
      </c>
      <c r="Z126" s="216">
        <f>'5A5_LSMSA'!$J$85</f>
        <v>0</v>
      </c>
      <c r="AA126" s="221">
        <f>'5A5_LSMSA'!$K$78</f>
        <v>0</v>
      </c>
      <c r="AB126" s="221">
        <f>'5A5_LSMSA'!$K$82</f>
        <v>2300</v>
      </c>
      <c r="AC126" s="1460">
        <f>'5A5_LSMSA'!$K$83</f>
        <v>79213</v>
      </c>
      <c r="AD126" s="1460">
        <f>'5A5_LSMSA'!$K$84</f>
        <v>63372</v>
      </c>
      <c r="AE126" s="219">
        <f>'5A5_LSMSA'!$K$85</f>
        <v>2976138</v>
      </c>
      <c r="AF126" s="216">
        <f>'5A5_LSMSA'!$L$85</f>
        <v>2751787</v>
      </c>
      <c r="AG126" s="216">
        <f>'5A5_LSMSA'!$M$85</f>
        <v>224351</v>
      </c>
      <c r="AH126" s="219">
        <f>'5A5_LSMSA'!$N$85</f>
        <v>224351</v>
      </c>
      <c r="AI126" s="221">
        <f>'5A5_LSMSA'!$O$79</f>
        <v>0</v>
      </c>
      <c r="AJ126" s="895">
        <f>'5A5_LSMSA'!$O$80</f>
        <v>10000</v>
      </c>
      <c r="AK126" s="895">
        <f>'5A5_LSMSA'!$O$81</f>
        <v>0</v>
      </c>
      <c r="AL126" s="222">
        <f>'5A5_LSMSA'!$O$85</f>
        <v>2986138</v>
      </c>
      <c r="AM126" s="222">
        <f t="shared" si="49"/>
        <v>2986138</v>
      </c>
      <c r="AN126" s="223"/>
      <c r="AO126" s="224"/>
      <c r="AP126" s="215"/>
      <c r="AQ126" s="223"/>
      <c r="AR126" s="215"/>
      <c r="AS126" s="225"/>
      <c r="AT126" s="226"/>
      <c r="AU126" s="224"/>
      <c r="AV126" s="227"/>
      <c r="AW126" s="227"/>
      <c r="AX126" s="224"/>
      <c r="AY126" s="225"/>
      <c r="AZ126" s="224"/>
      <c r="BA126" s="224"/>
      <c r="BB126" s="225"/>
      <c r="BC126" s="225"/>
      <c r="BD126" s="224"/>
      <c r="BE126" s="225">
        <f t="shared" si="50"/>
        <v>2986138</v>
      </c>
      <c r="BF126" s="225">
        <f t="shared" si="51"/>
        <v>224351</v>
      </c>
      <c r="BG126" s="227"/>
      <c r="BH126" s="227"/>
      <c r="BI126" s="227"/>
      <c r="BJ126" s="227"/>
      <c r="BK126" s="227"/>
      <c r="BL126" s="227"/>
    </row>
    <row r="127" spans="1:65" ht="16.5" customHeight="1" x14ac:dyDescent="0.2">
      <c r="A127" s="211">
        <v>334001</v>
      </c>
      <c r="B127" s="311">
        <v>334</v>
      </c>
      <c r="C127" s="795" t="s">
        <v>374</v>
      </c>
      <c r="D127" s="1350">
        <f>'5A4_NOCCA'!$C$85</f>
        <v>237</v>
      </c>
      <c r="E127" s="216"/>
      <c r="F127" s="216">
        <f>'5A4_NOCCA'!$E$85</f>
        <v>2206618</v>
      </c>
      <c r="G127" s="1316"/>
      <c r="H127" s="1316"/>
      <c r="I127" s="218"/>
      <c r="J127" s="216"/>
      <c r="K127" s="218"/>
      <c r="L127" s="216"/>
      <c r="M127" s="218"/>
      <c r="N127" s="216"/>
      <c r="O127" s="218"/>
      <c r="P127" s="216"/>
      <c r="Q127" s="1080">
        <f t="shared" si="48"/>
        <v>2206618</v>
      </c>
      <c r="R127" s="219"/>
      <c r="S127" s="216">
        <f>'5A4_NOCCA'!$F$85</f>
        <v>15064</v>
      </c>
      <c r="T127" s="216">
        <f>'5A4_NOCCA'!$G$85</f>
        <v>-50924</v>
      </c>
      <c r="U127" s="220">
        <f>'5A4_NOCCA'!$H$85</f>
        <v>-35860</v>
      </c>
      <c r="V127" s="219">
        <f>'5A4_NOCCA'!$I$85</f>
        <v>2170758</v>
      </c>
      <c r="W127" s="217"/>
      <c r="X127" s="217"/>
      <c r="Y127" s="219">
        <f>'5A4_NOCCA'!$I$85</f>
        <v>2170758</v>
      </c>
      <c r="Z127" s="216">
        <f>'5A4_NOCCA'!$J$85</f>
        <v>0</v>
      </c>
      <c r="AA127" s="221">
        <f>'5A4_NOCCA'!$K$78</f>
        <v>0</v>
      </c>
      <c r="AB127" s="221">
        <f>'5A4_NOCCA'!$K$82</f>
        <v>8700</v>
      </c>
      <c r="AC127" s="1460">
        <f>'5A4_NOCCA'!$K$83</f>
        <v>92546</v>
      </c>
      <c r="AD127" s="1460">
        <f>'5A4_NOCCA'!$K$84</f>
        <v>74036</v>
      </c>
      <c r="AE127" s="219">
        <f>'5A4_NOCCA'!$K$85</f>
        <v>2346040</v>
      </c>
      <c r="AF127" s="216">
        <f>'5A4_NOCCA'!$L$85</f>
        <v>2160119</v>
      </c>
      <c r="AG127" s="216">
        <f>'5A4_NOCCA'!$M$85</f>
        <v>185921</v>
      </c>
      <c r="AH127" s="219">
        <f>'5A4_NOCCA'!$N$85</f>
        <v>185921</v>
      </c>
      <c r="AI127" s="221">
        <f>'5A4_NOCCA'!$O$79</f>
        <v>0</v>
      </c>
      <c r="AJ127" s="895">
        <f>'5A4_NOCCA'!$O$80</f>
        <v>10000</v>
      </c>
      <c r="AK127" s="895">
        <f>'5A4_NOCCA'!$O$81</f>
        <v>0</v>
      </c>
      <c r="AL127" s="222">
        <f>'5A4_NOCCA'!$O$85</f>
        <v>2356040</v>
      </c>
      <c r="AM127" s="222">
        <f t="shared" si="49"/>
        <v>2356040</v>
      </c>
      <c r="AN127" s="223"/>
      <c r="AO127" s="224"/>
      <c r="AP127" s="215"/>
      <c r="AQ127" s="223"/>
      <c r="AR127" s="215"/>
      <c r="AS127" s="225"/>
      <c r="AT127" s="226"/>
      <c r="AU127" s="224"/>
      <c r="AV127" s="227"/>
      <c r="AW127" s="227"/>
      <c r="AX127" s="224"/>
      <c r="AY127" s="225"/>
      <c r="AZ127" s="224"/>
      <c r="BA127" s="224"/>
      <c r="BB127" s="225"/>
      <c r="BC127" s="225"/>
      <c r="BD127" s="224"/>
      <c r="BE127" s="225">
        <f t="shared" si="50"/>
        <v>2356040</v>
      </c>
      <c r="BF127" s="225">
        <f t="shared" si="51"/>
        <v>185921</v>
      </c>
      <c r="BG127" s="227"/>
      <c r="BH127" s="227"/>
      <c r="BI127" s="227"/>
      <c r="BJ127" s="227"/>
      <c r="BK127" s="227"/>
      <c r="BL127" s="227"/>
    </row>
    <row r="128" spans="1:65" ht="16.5" customHeight="1" x14ac:dyDescent="0.2">
      <c r="A128" s="796" t="s">
        <v>798</v>
      </c>
      <c r="B128" s="797" t="s">
        <v>1080</v>
      </c>
      <c r="C128" s="798" t="s">
        <v>587</v>
      </c>
      <c r="D128" s="1351">
        <f>'5A6_Thrive'!$C$85</f>
        <v>169</v>
      </c>
      <c r="E128" s="230"/>
      <c r="F128" s="230">
        <f>'5A6_Thrive'!$E$85</f>
        <v>1530995</v>
      </c>
      <c r="G128" s="1317"/>
      <c r="H128" s="1317"/>
      <c r="I128" s="232"/>
      <c r="J128" s="230"/>
      <c r="K128" s="232"/>
      <c r="L128" s="230"/>
      <c r="M128" s="232"/>
      <c r="N128" s="230"/>
      <c r="O128" s="232"/>
      <c r="P128" s="230"/>
      <c r="Q128" s="1177">
        <f t="shared" si="48"/>
        <v>1530995</v>
      </c>
      <c r="R128" s="233"/>
      <c r="S128" s="230">
        <f>'5A6_Thrive'!$F$85</f>
        <v>189617</v>
      </c>
      <c r="T128" s="230">
        <f>'5A6_Thrive'!$G$85</f>
        <v>-34111</v>
      </c>
      <c r="U128" s="234">
        <f>'5A6_Thrive'!$H$85</f>
        <v>155506</v>
      </c>
      <c r="V128" s="233">
        <f>'5A6_Thrive'!$I$85</f>
        <v>1686501</v>
      </c>
      <c r="W128" s="231"/>
      <c r="X128" s="231"/>
      <c r="Y128" s="233">
        <f>'5A6_Thrive'!$I$85</f>
        <v>1686501</v>
      </c>
      <c r="Z128" s="230">
        <f>'5A6_Thrive'!$J$85</f>
        <v>-4476</v>
      </c>
      <c r="AA128" s="235">
        <f>'5A6_Thrive'!$K$78</f>
        <v>0</v>
      </c>
      <c r="AB128" s="892">
        <f>'5A6_Thrive'!$K$82</f>
        <v>0</v>
      </c>
      <c r="AC128" s="1461">
        <f>'5A6_Thrive'!$K$83</f>
        <v>90321</v>
      </c>
      <c r="AD128" s="1461">
        <f>'5A6_Thrive'!$K$84</f>
        <v>72256</v>
      </c>
      <c r="AE128" s="233">
        <f>'5A6_Thrive'!$K$85</f>
        <v>1844602</v>
      </c>
      <c r="AF128" s="236">
        <f>'5A6_Thrive'!$L$85</f>
        <v>1670661</v>
      </c>
      <c r="AG128" s="230">
        <f>'5A6_Thrive'!$M$85</f>
        <v>173941</v>
      </c>
      <c r="AH128" s="237">
        <f>'5A6_Thrive'!$N$85</f>
        <v>173941</v>
      </c>
      <c r="AI128" s="235">
        <f>'5A6_Thrive'!$O$79</f>
        <v>0</v>
      </c>
      <c r="AJ128" s="896">
        <f>'5A6_Thrive'!$O$80</f>
        <v>10000</v>
      </c>
      <c r="AK128" s="896">
        <f>'5A6_Thrive'!$O$81</f>
        <v>0</v>
      </c>
      <c r="AL128" s="237">
        <f>'5A6_Thrive'!$O$85</f>
        <v>1854602</v>
      </c>
      <c r="AM128" s="237">
        <f t="shared" si="49"/>
        <v>1854602</v>
      </c>
      <c r="AN128" s="238"/>
      <c r="AO128" s="239"/>
      <c r="AP128" s="229"/>
      <c r="AQ128" s="238"/>
      <c r="AR128" s="229"/>
      <c r="AS128" s="240"/>
      <c r="AT128" s="241"/>
      <c r="AU128" s="239"/>
      <c r="AV128" s="889"/>
      <c r="AW128" s="242"/>
      <c r="AX128" s="239"/>
      <c r="AY128" s="240"/>
      <c r="AZ128" s="904"/>
      <c r="BA128" s="239"/>
      <c r="BB128" s="240"/>
      <c r="BC128" s="240"/>
      <c r="BD128" s="239"/>
      <c r="BE128" s="240">
        <f t="shared" si="50"/>
        <v>1854602</v>
      </c>
      <c r="BF128" s="240">
        <f t="shared" si="51"/>
        <v>173941</v>
      </c>
      <c r="BG128" s="242"/>
      <c r="BH128" s="242"/>
      <c r="BI128" s="242"/>
      <c r="BJ128" s="242"/>
      <c r="BK128" s="242"/>
      <c r="BL128" s="242"/>
    </row>
    <row r="129" spans="1:64" ht="16.5" customHeight="1" x14ac:dyDescent="0.2">
      <c r="A129" s="211" t="s">
        <v>318</v>
      </c>
      <c r="B129" s="311" t="s">
        <v>318</v>
      </c>
      <c r="C129" s="795" t="s">
        <v>143</v>
      </c>
      <c r="D129" s="1350">
        <f>'5A3_OJJ'!$C$85</f>
        <v>154.7514819999999</v>
      </c>
      <c r="E129" s="216"/>
      <c r="F129" s="216">
        <f>'5A3_OJJ'!$G$76</f>
        <v>1285101</v>
      </c>
      <c r="G129" s="1316"/>
      <c r="H129" s="1316"/>
      <c r="I129" s="218"/>
      <c r="J129" s="216"/>
      <c r="K129" s="218"/>
      <c r="L129" s="216"/>
      <c r="M129" s="218"/>
      <c r="N129" s="216"/>
      <c r="O129" s="218"/>
      <c r="P129" s="216"/>
      <c r="Q129" s="1080">
        <f t="shared" si="48"/>
        <v>1285101</v>
      </c>
      <c r="R129" s="219"/>
      <c r="S129" s="216"/>
      <c r="T129" s="216"/>
      <c r="U129" s="220"/>
      <c r="V129" s="219">
        <f>Q129</f>
        <v>1285101</v>
      </c>
      <c r="W129" s="217"/>
      <c r="X129" s="217"/>
      <c r="Y129" s="219">
        <f>V129</f>
        <v>1285101</v>
      </c>
      <c r="Z129" s="216"/>
      <c r="AA129" s="221">
        <f>'5A3_OJJ'!$G$78</f>
        <v>0</v>
      </c>
      <c r="AB129" s="221">
        <f>'5A3_OJJ'!$G$82</f>
        <v>0</v>
      </c>
      <c r="AC129" s="1460">
        <f>'5A3_OJJ'!$G$83</f>
        <v>55365</v>
      </c>
      <c r="AD129" s="1460">
        <f>'5A3_OJJ'!$G$84</f>
        <v>44292</v>
      </c>
      <c r="AE129" s="219">
        <f>'5A3_OJJ'!$G$85</f>
        <v>1384758</v>
      </c>
      <c r="AF129" s="216">
        <f>'5A3_OJJ'!$H$85</f>
        <v>1283010</v>
      </c>
      <c r="AG129" s="216">
        <f>'5A3_OJJ'!$I$85</f>
        <v>101748</v>
      </c>
      <c r="AH129" s="219">
        <f>'5A3_OJJ'!$J$85</f>
        <v>101748</v>
      </c>
      <c r="AI129" s="221">
        <f>'5A3_OJJ'!$K$79</f>
        <v>0</v>
      </c>
      <c r="AJ129" s="895">
        <f>'5A3_OJJ'!$K$80</f>
        <v>53984</v>
      </c>
      <c r="AK129" s="895">
        <f>'5A3_OJJ'!$K$81</f>
        <v>0</v>
      </c>
      <c r="AL129" s="222">
        <f>'5A3_OJJ'!$K$85</f>
        <v>1438742</v>
      </c>
      <c r="AM129" s="222">
        <f t="shared" si="49"/>
        <v>1438742</v>
      </c>
      <c r="AN129" s="223"/>
      <c r="AO129" s="224">
        <f>'5A3_OJJ'!$P$85</f>
        <v>628488</v>
      </c>
      <c r="AP129" s="215"/>
      <c r="AQ129" s="223"/>
      <c r="AR129" s="215"/>
      <c r="AS129" s="225"/>
      <c r="AT129" s="226"/>
      <c r="AU129" s="224">
        <f>'5A3_OJJ'!$P$85</f>
        <v>628488</v>
      </c>
      <c r="AV129" s="227"/>
      <c r="AW129" s="227"/>
      <c r="AX129" s="224">
        <f>'5A3_OJJ'!$P$85</f>
        <v>628488</v>
      </c>
      <c r="AY129" s="225"/>
      <c r="AZ129" s="224">
        <f>'5A3_OJJ'!$P$85</f>
        <v>628488</v>
      </c>
      <c r="BA129" s="224">
        <f>'5A3_OJJ'!$P$85</f>
        <v>628488</v>
      </c>
      <c r="BB129" s="225">
        <f>'5A3_OJJ'!$Q$85</f>
        <v>576839</v>
      </c>
      <c r="BC129" s="225">
        <f>'5A3_OJJ'!$R$85</f>
        <v>51649</v>
      </c>
      <c r="BD129" s="224">
        <f>'5A3_OJJ'!$S$85</f>
        <v>51649</v>
      </c>
      <c r="BE129" s="225">
        <f t="shared" si="50"/>
        <v>2067230</v>
      </c>
      <c r="BF129" s="225">
        <f t="shared" si="51"/>
        <v>153397</v>
      </c>
      <c r="BG129" s="227"/>
      <c r="BH129" s="227"/>
      <c r="BI129" s="227"/>
      <c r="BJ129" s="227"/>
      <c r="BK129" s="227"/>
      <c r="BL129" s="227"/>
    </row>
    <row r="130" spans="1:64" s="101" customFormat="1" ht="16.5" customHeight="1" thickBot="1" x14ac:dyDescent="0.25">
      <c r="A130" s="886"/>
      <c r="B130" s="887"/>
      <c r="C130" s="1342" t="s">
        <v>416</v>
      </c>
      <c r="D130" s="1352">
        <f>SUM(D124:D129)</f>
        <v>2971.7514819999997</v>
      </c>
      <c r="E130" s="244"/>
      <c r="F130" s="244">
        <f>SUM(F124:F129)</f>
        <v>17859382.666004159</v>
      </c>
      <c r="G130" s="1353"/>
      <c r="H130" s="1353">
        <f t="shared" ref="H130:R130" si="52">SUM(H124:H129)</f>
        <v>1335657.96</v>
      </c>
      <c r="I130" s="1352">
        <f t="shared" si="52"/>
        <v>0</v>
      </c>
      <c r="J130" s="244">
        <f t="shared" si="52"/>
        <v>0</v>
      </c>
      <c r="K130" s="1352">
        <f t="shared" si="52"/>
        <v>0</v>
      </c>
      <c r="L130" s="244">
        <f t="shared" si="52"/>
        <v>0</v>
      </c>
      <c r="M130" s="1352">
        <f t="shared" si="52"/>
        <v>0</v>
      </c>
      <c r="N130" s="244">
        <f t="shared" si="52"/>
        <v>0</v>
      </c>
      <c r="O130" s="1352">
        <f t="shared" si="52"/>
        <v>0</v>
      </c>
      <c r="P130" s="244">
        <f t="shared" si="52"/>
        <v>0</v>
      </c>
      <c r="Q130" s="1354">
        <f t="shared" si="52"/>
        <v>19195040.626004156</v>
      </c>
      <c r="R130" s="246">
        <f t="shared" si="52"/>
        <v>0</v>
      </c>
      <c r="S130" s="244">
        <f t="shared" ref="S130:AK130" si="53">SUM(S124:S129)</f>
        <v>919321</v>
      </c>
      <c r="T130" s="244">
        <f t="shared" si="53"/>
        <v>-459164</v>
      </c>
      <c r="U130" s="247">
        <f t="shared" si="53"/>
        <v>460157</v>
      </c>
      <c r="V130" s="246">
        <f t="shared" si="53"/>
        <v>19655198</v>
      </c>
      <c r="W130" s="245">
        <f t="shared" si="53"/>
        <v>0</v>
      </c>
      <c r="X130" s="245">
        <f t="shared" si="53"/>
        <v>0</v>
      </c>
      <c r="Y130" s="246">
        <f t="shared" si="53"/>
        <v>19655198</v>
      </c>
      <c r="Z130" s="245">
        <f t="shared" si="53"/>
        <v>-9838</v>
      </c>
      <c r="AA130" s="248">
        <f t="shared" si="53"/>
        <v>0</v>
      </c>
      <c r="AB130" s="893">
        <f t="shared" si="53"/>
        <v>22583.5</v>
      </c>
      <c r="AC130" s="893">
        <f t="shared" si="53"/>
        <v>445572</v>
      </c>
      <c r="AD130" s="1462">
        <f t="shared" ref="AD130" si="54">SUM(AD124:AD129)</f>
        <v>356456</v>
      </c>
      <c r="AE130" s="246">
        <f t="shared" si="53"/>
        <v>20469972</v>
      </c>
      <c r="AF130" s="244">
        <f t="shared" si="53"/>
        <v>18778825</v>
      </c>
      <c r="AG130" s="244">
        <f t="shared" si="53"/>
        <v>1691147</v>
      </c>
      <c r="AH130" s="246">
        <f t="shared" si="53"/>
        <v>1691147</v>
      </c>
      <c r="AI130" s="248">
        <f t="shared" si="53"/>
        <v>0</v>
      </c>
      <c r="AJ130" s="897">
        <f t="shared" si="53"/>
        <v>113505</v>
      </c>
      <c r="AK130" s="897">
        <f t="shared" si="53"/>
        <v>0</v>
      </c>
      <c r="AL130" s="249">
        <f>SUM(AL124:AL129)</f>
        <v>20583477</v>
      </c>
      <c r="AM130" s="249">
        <f>SUM(AM124:AM129)</f>
        <v>20583477</v>
      </c>
      <c r="AN130" s="250"/>
      <c r="AO130" s="251">
        <f t="shared" ref="AO130:BF130" si="55">SUM(AO124:AO129)</f>
        <v>628488</v>
      </c>
      <c r="AP130" s="243">
        <f t="shared" si="55"/>
        <v>0</v>
      </c>
      <c r="AQ130" s="250">
        <f t="shared" si="55"/>
        <v>0</v>
      </c>
      <c r="AR130" s="243">
        <f t="shared" si="55"/>
        <v>0</v>
      </c>
      <c r="AS130" s="252">
        <f t="shared" si="55"/>
        <v>0</v>
      </c>
      <c r="AT130" s="253">
        <f t="shared" si="55"/>
        <v>0</v>
      </c>
      <c r="AU130" s="251">
        <f t="shared" si="55"/>
        <v>628488</v>
      </c>
      <c r="AV130" s="254">
        <f t="shared" si="55"/>
        <v>0</v>
      </c>
      <c r="AW130" s="254">
        <f t="shared" si="55"/>
        <v>0</v>
      </c>
      <c r="AX130" s="251">
        <f t="shared" si="55"/>
        <v>628488</v>
      </c>
      <c r="AY130" s="252">
        <f t="shared" si="55"/>
        <v>0</v>
      </c>
      <c r="AZ130" s="905">
        <f>SUM(AZ124:AZ129)</f>
        <v>628488</v>
      </c>
      <c r="BA130" s="251">
        <f t="shared" si="55"/>
        <v>628488</v>
      </c>
      <c r="BB130" s="252">
        <f t="shared" si="55"/>
        <v>576839</v>
      </c>
      <c r="BC130" s="252">
        <f t="shared" si="55"/>
        <v>51649</v>
      </c>
      <c r="BD130" s="251">
        <f t="shared" si="55"/>
        <v>51649</v>
      </c>
      <c r="BE130" s="252">
        <f t="shared" si="55"/>
        <v>21211965</v>
      </c>
      <c r="BF130" s="252">
        <f t="shared" si="55"/>
        <v>1742796</v>
      </c>
      <c r="BG130" s="254">
        <f t="shared" ref="BG130:BL130" si="56">SUM(BG124:BG129)</f>
        <v>0</v>
      </c>
      <c r="BH130" s="254">
        <f t="shared" si="56"/>
        <v>0</v>
      </c>
      <c r="BI130" s="254">
        <f t="shared" si="56"/>
        <v>0</v>
      </c>
      <c r="BJ130" s="254">
        <f t="shared" si="56"/>
        <v>0</v>
      </c>
      <c r="BK130" s="254">
        <f t="shared" si="56"/>
        <v>0</v>
      </c>
      <c r="BL130" s="254">
        <f t="shared" si="56"/>
        <v>0</v>
      </c>
    </row>
    <row r="131" spans="1:64" customFormat="1" ht="6.75" customHeight="1" thickTop="1" x14ac:dyDescent="0.2">
      <c r="A131" s="911"/>
      <c r="B131" s="911"/>
      <c r="C131" s="911"/>
      <c r="D131" s="911"/>
      <c r="E131" s="911"/>
      <c r="F131" s="911"/>
      <c r="G131" s="911"/>
      <c r="H131" s="911"/>
      <c r="I131" s="911"/>
      <c r="J131" s="911"/>
      <c r="K131" s="911"/>
      <c r="L131" s="911"/>
      <c r="M131" s="911"/>
      <c r="N131" s="911"/>
      <c r="O131" s="911"/>
      <c r="P131" s="911"/>
      <c r="Q131" s="911"/>
      <c r="R131" s="911"/>
      <c r="S131" s="911"/>
      <c r="T131" s="911"/>
      <c r="U131" s="911"/>
      <c r="V131" s="911"/>
      <c r="W131" s="911"/>
      <c r="X131" s="911"/>
      <c r="Y131" s="911"/>
      <c r="Z131" s="911"/>
      <c r="AA131" s="911"/>
      <c r="AB131" s="911"/>
      <c r="AC131" s="911"/>
      <c r="AD131" s="911"/>
      <c r="AE131" s="911"/>
      <c r="AF131" s="911"/>
      <c r="AG131" s="911"/>
      <c r="AH131" s="911"/>
      <c r="AI131" s="911"/>
      <c r="AJ131" s="911"/>
      <c r="AK131" s="911"/>
      <c r="AL131" s="911"/>
      <c r="AM131" s="911"/>
      <c r="AN131" s="911"/>
      <c r="AO131" s="911"/>
      <c r="AP131" s="911"/>
      <c r="AQ131" s="911"/>
      <c r="AR131" s="911"/>
      <c r="AS131" s="911"/>
      <c r="AT131" s="911"/>
      <c r="AU131" s="911"/>
      <c r="AV131" s="911"/>
      <c r="AW131" s="911"/>
      <c r="AX131" s="911"/>
      <c r="AY131" s="911"/>
      <c r="AZ131" s="911"/>
      <c r="BA131" s="911"/>
      <c r="BB131" s="911"/>
      <c r="BC131" s="911"/>
      <c r="BD131" s="911"/>
      <c r="BE131" s="911"/>
      <c r="BF131" s="911"/>
      <c r="BG131" s="911"/>
      <c r="BH131" s="911"/>
      <c r="BI131" s="911"/>
      <c r="BJ131" s="911"/>
      <c r="BK131" s="911"/>
      <c r="BL131" s="911"/>
    </row>
    <row r="132" spans="1:64" ht="16.5" customHeight="1" x14ac:dyDescent="0.2">
      <c r="A132" s="210">
        <v>321001</v>
      </c>
      <c r="B132" s="310">
        <v>321001</v>
      </c>
      <c r="C132" s="197" t="s">
        <v>379</v>
      </c>
      <c r="D132" s="201">
        <f>'5A2A_NewVision'!$C$85</f>
        <v>256</v>
      </c>
      <c r="E132" s="199"/>
      <c r="F132" s="199">
        <f>'5A2A_NewVision'!$E$85</f>
        <v>2424368.5997108822</v>
      </c>
      <c r="G132" s="1314">
        <f>'5A2A_NewVision'!$F$85</f>
        <v>0</v>
      </c>
      <c r="H132" s="1314">
        <f>'5A2A_NewVision'!$G$85</f>
        <v>183372.79999999999</v>
      </c>
      <c r="I132" s="201">
        <f>'5A2A_NewVision'!$H$85</f>
        <v>229</v>
      </c>
      <c r="J132" s="199">
        <f>'5A2A_NewVision'!$J$85</f>
        <v>142119.52323707653</v>
      </c>
      <c r="K132" s="201">
        <f>'5A2A_NewVision'!$K$85</f>
        <v>0</v>
      </c>
      <c r="L132" s="199">
        <f>'5A2A_NewVision'!$M$85</f>
        <v>0</v>
      </c>
      <c r="M132" s="201">
        <f>'5A2A_NewVision'!$N$85</f>
        <v>26</v>
      </c>
      <c r="N132" s="199">
        <f>'5A2A_NewVision'!$P$85</f>
        <v>109596.81812450905</v>
      </c>
      <c r="O132" s="201">
        <f>'5A2A_NewVision'!$Q$85</f>
        <v>0</v>
      </c>
      <c r="P132" s="199">
        <f>'5A2A_NewVision'!$S$85</f>
        <v>0</v>
      </c>
      <c r="Q132" s="1175">
        <f t="shared" ref="Q132:Q138" si="57">F132+H132+J132+L132+N132+P132</f>
        <v>2859457.7410724675</v>
      </c>
      <c r="R132" s="202"/>
      <c r="S132" s="199">
        <f>'5A2A_NewVision'!$U$85</f>
        <v>-372670</v>
      </c>
      <c r="T132" s="199">
        <f>'5A2A_NewVision'!$V$85</f>
        <v>-88011</v>
      </c>
      <c r="U132" s="203">
        <f>'5A2A_NewVision'!$W$85</f>
        <v>-460681</v>
      </c>
      <c r="V132" s="202">
        <f>'5A2A_NewVision'!$X$85</f>
        <v>2398777</v>
      </c>
      <c r="W132" s="200"/>
      <c r="X132" s="200">
        <f>'5A2A_NewVision'!$Y$85</f>
        <v>-5997</v>
      </c>
      <c r="Y132" s="202">
        <f>'5A2A_NewVision'!$Z$85</f>
        <v>2392780</v>
      </c>
      <c r="Z132" s="199">
        <f>'5A2A_NewVision'!$AA$85</f>
        <v>0</v>
      </c>
      <c r="AA132" s="213">
        <f>'5A2A_NewVision'!$AB$78</f>
        <v>0</v>
      </c>
      <c r="AB132" s="891">
        <f>'5A2A_NewVision'!$AB$82</f>
        <v>0</v>
      </c>
      <c r="AC132" s="1459">
        <f>'5A2A_NewVision'!$AB$83</f>
        <v>26432</v>
      </c>
      <c r="AD132" s="1459">
        <f>'5A2A_NewVision'!$AB$84</f>
        <v>21145</v>
      </c>
      <c r="AE132" s="202">
        <f>'5A2A_NewVision'!$AB$85</f>
        <v>2440357</v>
      </c>
      <c r="AF132" s="199">
        <f>'5A2A_NewVision'!$AC$85</f>
        <v>2300732</v>
      </c>
      <c r="AG132" s="199">
        <f>'5A2A_NewVision'!$AD$85</f>
        <v>139625</v>
      </c>
      <c r="AH132" s="202">
        <f>'5A2A_NewVision'!$AE$85</f>
        <v>139625</v>
      </c>
      <c r="AI132" s="213">
        <f>'5A2A_NewVision'!$AF$79</f>
        <v>0</v>
      </c>
      <c r="AJ132" s="894">
        <f>'5A2A_NewVision'!$AF$80</f>
        <v>0</v>
      </c>
      <c r="AK132" s="894">
        <f>'5A2A_NewVision'!$AF$81</f>
        <v>0</v>
      </c>
      <c r="AL132" s="204">
        <f>'5A2A_NewVision'!$AF$85</f>
        <v>2440357</v>
      </c>
      <c r="AM132" s="204">
        <f t="shared" ref="AM132:AM138" si="58">AL132-X132</f>
        <v>2446354</v>
      </c>
      <c r="AN132" s="205"/>
      <c r="AO132" s="206"/>
      <c r="AP132" s="198"/>
      <c r="AQ132" s="205"/>
      <c r="AR132" s="198"/>
      <c r="AS132" s="207"/>
      <c r="AT132" s="208"/>
      <c r="AU132" s="206"/>
      <c r="AV132" s="888"/>
      <c r="AW132" s="209"/>
      <c r="AX132" s="206"/>
      <c r="AY132" s="207"/>
      <c r="AZ132" s="903"/>
      <c r="BA132" s="206"/>
      <c r="BB132" s="207"/>
      <c r="BC132" s="207"/>
      <c r="BD132" s="206"/>
      <c r="BE132" s="207">
        <f t="shared" ref="BE132:BE138" si="59">AM132+BA132</f>
        <v>2446354</v>
      </c>
      <c r="BF132" s="207">
        <f t="shared" ref="BF132:BF138" si="60">AH132+BD132</f>
        <v>139625</v>
      </c>
      <c r="BG132" s="209">
        <f t="shared" ref="BG132:BG138" si="61">-X132</f>
        <v>5997</v>
      </c>
      <c r="BH132" s="209">
        <f>VLOOKUP($A132,'5A2_Legacy Type 2'!$A$7:$AK$14,COLUMN('5A2_Legacy Type 2'!$AJ:$AJ),FALSE)</f>
        <v>5997</v>
      </c>
      <c r="BI132" s="209">
        <f>BG132-BH132</f>
        <v>0</v>
      </c>
      <c r="BJ132" s="209"/>
      <c r="BK132" s="209"/>
      <c r="BL132" s="209"/>
    </row>
    <row r="133" spans="1:64" ht="16.5" customHeight="1" x14ac:dyDescent="0.2">
      <c r="A133" s="211">
        <v>329001</v>
      </c>
      <c r="B133" s="311">
        <v>329001</v>
      </c>
      <c r="C133" s="214" t="s">
        <v>380</v>
      </c>
      <c r="D133" s="218">
        <f>'5A2B_Glencoe'!$C$85</f>
        <v>383</v>
      </c>
      <c r="E133" s="216"/>
      <c r="F133" s="216">
        <f>'5A2B_Glencoe'!$E$85</f>
        <v>3332755.5606718217</v>
      </c>
      <c r="G133" s="1316">
        <f>'5A2B_Glencoe'!$F$85</f>
        <v>0</v>
      </c>
      <c r="H133" s="1316">
        <f>'5A2B_Glencoe'!$G$85</f>
        <v>229187.20000000001</v>
      </c>
      <c r="I133" s="218">
        <f>'5A2B_Glencoe'!$H$85</f>
        <v>296</v>
      </c>
      <c r="J133" s="216">
        <f>'5A2B_Glencoe'!$J$85</f>
        <v>179736.2276536219</v>
      </c>
      <c r="K133" s="218">
        <f>'5A2B_Glencoe'!$K$85</f>
        <v>99</v>
      </c>
      <c r="L133" s="216">
        <f>'5A2B_Glencoe'!$M$85</f>
        <v>16442.465298439602</v>
      </c>
      <c r="M133" s="218">
        <f>'5A2B_Glencoe'!$N$85</f>
        <v>45</v>
      </c>
      <c r="N133" s="216">
        <f>'5A2B_Glencoe'!$P$85</f>
        <v>185474.95585038853</v>
      </c>
      <c r="O133" s="218">
        <f>'5A2B_Glencoe'!$Q$85</f>
        <v>1</v>
      </c>
      <c r="P133" s="216">
        <f>'5A2B_Glencoe'!$S$85</f>
        <v>1618.8714140761924</v>
      </c>
      <c r="Q133" s="1080">
        <f t="shared" si="57"/>
        <v>3945215.2808883474</v>
      </c>
      <c r="R133" s="884"/>
      <c r="S133" s="216">
        <f>'5A2B_Glencoe'!$U$85</f>
        <v>111463</v>
      </c>
      <c r="T133" s="216">
        <f>'5A2B_Glencoe'!$V$85</f>
        <v>-35635</v>
      </c>
      <c r="U133" s="220">
        <f>'5A2B_Glencoe'!$W$85</f>
        <v>75828</v>
      </c>
      <c r="V133" s="219">
        <f>'5A2B_Glencoe'!$X$85</f>
        <v>4021043</v>
      </c>
      <c r="W133" s="217"/>
      <c r="X133" s="217">
        <f>'5A2B_Glencoe'!$Y$85</f>
        <v>-10052</v>
      </c>
      <c r="Y133" s="219">
        <f>'5A2B_Glencoe'!$Z$85</f>
        <v>4010991</v>
      </c>
      <c r="Z133" s="216">
        <f>'5A2B_Glencoe'!$AA$85</f>
        <v>0</v>
      </c>
      <c r="AA133" s="221">
        <f>'5A2B_Glencoe'!$AB$78</f>
        <v>0</v>
      </c>
      <c r="AB133" s="221">
        <f>'5A2B_Glencoe'!$AB$82</f>
        <v>0</v>
      </c>
      <c r="AC133" s="1460">
        <f>'5A2B_Glencoe'!$AB$83</f>
        <v>55366</v>
      </c>
      <c r="AD133" s="1460">
        <f>'5A2B_Glencoe'!$AB$84</f>
        <v>44293</v>
      </c>
      <c r="AE133" s="219">
        <f>'5A2B_Glencoe'!$AB$85</f>
        <v>4110650</v>
      </c>
      <c r="AF133" s="216">
        <f>'5A2B_Glencoe'!$AC$85</f>
        <v>3749211</v>
      </c>
      <c r="AG133" s="216">
        <f>'5A2B_Glencoe'!$AD$85</f>
        <v>361439</v>
      </c>
      <c r="AH133" s="219">
        <f>'5A2B_Glencoe'!$AE$85</f>
        <v>361439</v>
      </c>
      <c r="AI133" s="221">
        <f>'5A2B_Glencoe'!$AF$79</f>
        <v>0</v>
      </c>
      <c r="AJ133" s="895">
        <f>'5A2B_Glencoe'!$AF$80</f>
        <v>13255</v>
      </c>
      <c r="AK133" s="895">
        <f>'5A2B_Glencoe'!$AF$81</f>
        <v>0</v>
      </c>
      <c r="AL133" s="222">
        <f>'5A2B_Glencoe'!$AF$85</f>
        <v>4123905</v>
      </c>
      <c r="AM133" s="222">
        <f t="shared" si="58"/>
        <v>4133957</v>
      </c>
      <c r="AN133" s="223"/>
      <c r="AO133" s="224"/>
      <c r="AP133" s="215"/>
      <c r="AQ133" s="223"/>
      <c r="AR133" s="215"/>
      <c r="AS133" s="225"/>
      <c r="AT133" s="226"/>
      <c r="AU133" s="224"/>
      <c r="AV133" s="227"/>
      <c r="AW133" s="227"/>
      <c r="AX133" s="224"/>
      <c r="AY133" s="225"/>
      <c r="AZ133" s="224"/>
      <c r="BA133" s="224"/>
      <c r="BB133" s="225"/>
      <c r="BC133" s="225"/>
      <c r="BD133" s="224"/>
      <c r="BE133" s="225">
        <f t="shared" si="59"/>
        <v>4133957</v>
      </c>
      <c r="BF133" s="225">
        <f t="shared" si="60"/>
        <v>361439</v>
      </c>
      <c r="BG133" s="227">
        <f t="shared" si="61"/>
        <v>10052</v>
      </c>
      <c r="BH133" s="227">
        <f>VLOOKUP($A133,'5A2_Legacy Type 2'!$A$7:$AK$14,COLUMN('5A2_Legacy Type 2'!$AJ:$AJ),FALSE)</f>
        <v>10052</v>
      </c>
      <c r="BI133" s="227">
        <f t="shared" ref="BI133:BI138" si="62">BG133-BH133</f>
        <v>0</v>
      </c>
      <c r="BJ133" s="227"/>
      <c r="BK133" s="227"/>
      <c r="BL133" s="227"/>
    </row>
    <row r="134" spans="1:64" ht="16.5" customHeight="1" x14ac:dyDescent="0.2">
      <c r="A134" s="211">
        <v>331001</v>
      </c>
      <c r="B134" s="311">
        <v>331001</v>
      </c>
      <c r="C134" s="214" t="s">
        <v>381</v>
      </c>
      <c r="D134" s="218">
        <f>'5A2C_ISL'!$C$85</f>
        <v>1291</v>
      </c>
      <c r="E134" s="216"/>
      <c r="F134" s="216">
        <f>'5A2C_ISL'!$E$85</f>
        <v>12092673.08800238</v>
      </c>
      <c r="G134" s="1316">
        <f>'5A2C_ISL'!$F$85</f>
        <v>0</v>
      </c>
      <c r="H134" s="1316">
        <f>'5A2C_ISL'!$G$85</f>
        <v>922819.71000000008</v>
      </c>
      <c r="I134" s="218">
        <f>'5A2C_ISL'!$H$85</f>
        <v>786</v>
      </c>
      <c r="J134" s="216">
        <f>'5A2C_ISL'!$J$85</f>
        <v>378960.87902815122</v>
      </c>
      <c r="K134" s="218">
        <f>'5A2C_ISL'!$K$85</f>
        <v>0</v>
      </c>
      <c r="L134" s="216">
        <f>'5A2C_ISL'!$M$85</f>
        <v>0</v>
      </c>
      <c r="M134" s="218">
        <f>'5A2C_ISL'!$N$85</f>
        <v>97</v>
      </c>
      <c r="N134" s="216">
        <f>'5A2C_ISL'!$P$85</f>
        <v>321095.52721831307</v>
      </c>
      <c r="O134" s="218">
        <f>'5A2C_ISL'!$Q$85</f>
        <v>0</v>
      </c>
      <c r="P134" s="216">
        <f>'5A2C_ISL'!$S$85</f>
        <v>0</v>
      </c>
      <c r="Q134" s="1080">
        <f t="shared" si="57"/>
        <v>13715549.204248846</v>
      </c>
      <c r="R134" s="884"/>
      <c r="S134" s="216">
        <f>'5A2C_ISL'!$U$85</f>
        <v>-1145913</v>
      </c>
      <c r="T134" s="216">
        <f>'5A2C_ISL'!$V$85</f>
        <v>-73764</v>
      </c>
      <c r="U134" s="220">
        <f>'5A2C_ISL'!$W$85</f>
        <v>-1219677</v>
      </c>
      <c r="V134" s="219">
        <f>'5A2C_ISL'!$X$85</f>
        <v>12495873</v>
      </c>
      <c r="W134" s="217"/>
      <c r="X134" s="217">
        <f>'5A2C_ISL'!$Y$85</f>
        <v>-31240</v>
      </c>
      <c r="Y134" s="219">
        <f>'5A2C_ISL'!$Z$85</f>
        <v>12464633</v>
      </c>
      <c r="Z134" s="216">
        <f>'5A2C_ISL'!$AA$85</f>
        <v>-4763</v>
      </c>
      <c r="AA134" s="221">
        <f>'5A2C_ISL'!$AB$78</f>
        <v>420000</v>
      </c>
      <c r="AB134" s="221">
        <f>'5A2C_ISL'!$AB$82</f>
        <v>0</v>
      </c>
      <c r="AC134" s="1460">
        <f>'5A2C_ISL'!$AB$83</f>
        <v>172001</v>
      </c>
      <c r="AD134" s="1460">
        <f>'5A2C_ISL'!$AB$84</f>
        <v>137600</v>
      </c>
      <c r="AE134" s="219">
        <f>'5A2C_ISL'!$AB$85</f>
        <v>13189471</v>
      </c>
      <c r="AF134" s="216">
        <f>'5A2C_ISL'!$AC$85</f>
        <v>12273445</v>
      </c>
      <c r="AG134" s="216">
        <f>'5A2C_ISL'!$AD$85</f>
        <v>916026</v>
      </c>
      <c r="AH134" s="219">
        <f>'5A2C_ISL'!$AE$85</f>
        <v>916026</v>
      </c>
      <c r="AI134" s="221">
        <f>'5A2C_ISL'!$AF$79</f>
        <v>46000</v>
      </c>
      <c r="AJ134" s="895">
        <f>'5A2C_ISL'!$AF$80</f>
        <v>0</v>
      </c>
      <c r="AK134" s="895">
        <f>'5A2C_ISL'!$AF$81</f>
        <v>0</v>
      </c>
      <c r="AL134" s="222">
        <f>'5A2C_ISL'!$AF$85</f>
        <v>13235471</v>
      </c>
      <c r="AM134" s="222">
        <f t="shared" si="58"/>
        <v>13266711</v>
      </c>
      <c r="AN134" s="223"/>
      <c r="AO134" s="224"/>
      <c r="AP134" s="215"/>
      <c r="AQ134" s="223"/>
      <c r="AR134" s="215"/>
      <c r="AS134" s="225"/>
      <c r="AT134" s="226"/>
      <c r="AU134" s="224"/>
      <c r="AV134" s="227"/>
      <c r="AW134" s="227"/>
      <c r="AX134" s="224"/>
      <c r="AY134" s="225"/>
      <c r="AZ134" s="224"/>
      <c r="BA134" s="224"/>
      <c r="BB134" s="225"/>
      <c r="BC134" s="225"/>
      <c r="BD134" s="224"/>
      <c r="BE134" s="225">
        <f t="shared" si="59"/>
        <v>13266711</v>
      </c>
      <c r="BF134" s="225">
        <f t="shared" si="60"/>
        <v>916026</v>
      </c>
      <c r="BG134" s="227">
        <f t="shared" si="61"/>
        <v>31240</v>
      </c>
      <c r="BH134" s="227">
        <f>VLOOKUP($A134,'5A2_Legacy Type 2'!$A$7:$AK$14,COLUMN('5A2_Legacy Type 2'!$AJ:$AJ),FALSE)</f>
        <v>31419</v>
      </c>
      <c r="BI134" s="227">
        <f t="shared" si="62"/>
        <v>-179</v>
      </c>
      <c r="BJ134" s="227"/>
      <c r="BK134" s="227"/>
      <c r="BL134" s="227"/>
    </row>
    <row r="135" spans="1:64" ht="16.5" customHeight="1" x14ac:dyDescent="0.2">
      <c r="A135" s="211">
        <v>333001</v>
      </c>
      <c r="B135" s="311">
        <v>333001</v>
      </c>
      <c r="C135" s="214" t="s">
        <v>435</v>
      </c>
      <c r="D135" s="218">
        <f>'5A2D_Avoyelles'!$C$85</f>
        <v>664</v>
      </c>
      <c r="E135" s="216"/>
      <c r="F135" s="216">
        <f>'5A2D_Avoyelles'!$E$85</f>
        <v>4628676.7978117224</v>
      </c>
      <c r="G135" s="1316">
        <f>'5A2D_Avoyelles'!$F$85</f>
        <v>0</v>
      </c>
      <c r="H135" s="1316">
        <f>'5A2D_Avoyelles'!$G$85</f>
        <v>355983.67999999993</v>
      </c>
      <c r="I135" s="218">
        <f>'5A2D_Avoyelles'!$H$85</f>
        <v>391</v>
      </c>
      <c r="J135" s="216">
        <f>'5A2D_Avoyelles'!$J$85</f>
        <v>277529.02559551381</v>
      </c>
      <c r="K135" s="218">
        <f>'5A2D_Avoyelles'!$K$85</f>
        <v>71</v>
      </c>
      <c r="L135" s="216">
        <f>'5A2D_Avoyelles'!$M$85</f>
        <v>13803.327267425935</v>
      </c>
      <c r="M135" s="218">
        <f>'5A2D_Avoyelles'!$N$85</f>
        <v>38</v>
      </c>
      <c r="N135" s="216">
        <f>'5A2D_Avoyelles'!$P$85</f>
        <v>184883.49276103434</v>
      </c>
      <c r="O135" s="218">
        <f>'5A2D_Avoyelles'!$Q$85</f>
        <v>0</v>
      </c>
      <c r="P135" s="216">
        <f>'5A2D_Avoyelles'!$S$85</f>
        <v>0</v>
      </c>
      <c r="Q135" s="1080">
        <f t="shared" si="57"/>
        <v>5460876.3234356968</v>
      </c>
      <c r="R135" s="884"/>
      <c r="S135" s="216">
        <f>'5A2D_Avoyelles'!$U$85</f>
        <v>301916</v>
      </c>
      <c r="T135" s="216">
        <f>'5A2D_Avoyelles'!$V$85</f>
        <v>-46026</v>
      </c>
      <c r="U135" s="220">
        <f>'5A2D_Avoyelles'!$W$85</f>
        <v>255890</v>
      </c>
      <c r="V135" s="219">
        <f>'5A2D_Avoyelles'!$X$85</f>
        <v>5716766</v>
      </c>
      <c r="W135" s="217"/>
      <c r="X135" s="217">
        <f>'5A2D_Avoyelles'!$Y$85</f>
        <v>-14292</v>
      </c>
      <c r="Y135" s="219">
        <f>'5A2D_Avoyelles'!$Z$85</f>
        <v>5702474</v>
      </c>
      <c r="Z135" s="216">
        <f>'5A2D_Avoyelles'!$AA$85</f>
        <v>0</v>
      </c>
      <c r="AA135" s="221">
        <f>'5A2D_Avoyelles'!$AB$78</f>
        <v>0</v>
      </c>
      <c r="AB135" s="221">
        <f>'5A2D_Avoyelles'!$AB$82</f>
        <v>0</v>
      </c>
      <c r="AC135" s="1460">
        <f>'5A2D_Avoyelles'!$AB$83</f>
        <v>68582</v>
      </c>
      <c r="AD135" s="1460">
        <f>'5A2D_Avoyelles'!$AB$84</f>
        <v>54865</v>
      </c>
      <c r="AE135" s="219">
        <f>'5A2D_Avoyelles'!$AB$85</f>
        <v>5825921</v>
      </c>
      <c r="AF135" s="216">
        <f>'5A2D_Avoyelles'!$AC$85</f>
        <v>5285195</v>
      </c>
      <c r="AG135" s="216">
        <f>'5A2D_Avoyelles'!$AD$85</f>
        <v>540726</v>
      </c>
      <c r="AH135" s="219">
        <f>'5A2D_Avoyelles'!$AE$85</f>
        <v>540726</v>
      </c>
      <c r="AI135" s="221">
        <f>'5A2D_Avoyelles'!$AF$79</f>
        <v>0</v>
      </c>
      <c r="AJ135" s="895">
        <f>'5A2D_Avoyelles'!$AF$80</f>
        <v>10000</v>
      </c>
      <c r="AK135" s="895">
        <f>'5A2D_Avoyelles'!$AF$81</f>
        <v>0</v>
      </c>
      <c r="AL135" s="222">
        <f>'5A2D_Avoyelles'!$AF$85</f>
        <v>5835921</v>
      </c>
      <c r="AM135" s="222">
        <f t="shared" si="58"/>
        <v>5850213</v>
      </c>
      <c r="AN135" s="223"/>
      <c r="AO135" s="224"/>
      <c r="AP135" s="215"/>
      <c r="AQ135" s="223"/>
      <c r="AR135" s="215"/>
      <c r="AS135" s="225"/>
      <c r="AT135" s="226"/>
      <c r="AU135" s="224"/>
      <c r="AV135" s="227"/>
      <c r="AW135" s="227"/>
      <c r="AX135" s="224"/>
      <c r="AY135" s="225"/>
      <c r="AZ135" s="224"/>
      <c r="BA135" s="224"/>
      <c r="BB135" s="225"/>
      <c r="BC135" s="225"/>
      <c r="BD135" s="224"/>
      <c r="BE135" s="225">
        <f t="shared" si="59"/>
        <v>5850213</v>
      </c>
      <c r="BF135" s="225">
        <f t="shared" si="60"/>
        <v>540726</v>
      </c>
      <c r="BG135" s="227">
        <f t="shared" si="61"/>
        <v>14292</v>
      </c>
      <c r="BH135" s="227">
        <f>VLOOKUP($A135,'5A2_Legacy Type 2'!$A$7:$AK$14,COLUMN('5A2_Legacy Type 2'!$AJ:$AJ),FALSE)</f>
        <v>14292</v>
      </c>
      <c r="BI135" s="227">
        <f t="shared" si="62"/>
        <v>0</v>
      </c>
      <c r="BJ135" s="227"/>
      <c r="BK135" s="227"/>
      <c r="BL135" s="227"/>
    </row>
    <row r="136" spans="1:64" ht="16.5" customHeight="1" x14ac:dyDescent="0.2">
      <c r="A136" s="212">
        <v>336001</v>
      </c>
      <c r="B136" s="312">
        <v>336001</v>
      </c>
      <c r="C136" s="228" t="s">
        <v>375</v>
      </c>
      <c r="D136" s="232">
        <f>'5A2E_Delhi'!$C$85</f>
        <v>763</v>
      </c>
      <c r="E136" s="230"/>
      <c r="F136" s="230">
        <f>'5A2E_Delhi'!$E$85</f>
        <v>6841383.2418095889</v>
      </c>
      <c r="G136" s="1317">
        <f>'5A2E_Delhi'!$F$85</f>
        <v>0</v>
      </c>
      <c r="H136" s="1317">
        <f>'5A2E_Delhi'!$G$85</f>
        <v>402116.26</v>
      </c>
      <c r="I136" s="232">
        <f>'5A2E_Delhi'!$H$85</f>
        <v>630</v>
      </c>
      <c r="J136" s="230">
        <f>'5A2E_Delhi'!$J$85</f>
        <v>387966.97770282696</v>
      </c>
      <c r="K136" s="232">
        <f>'5A2E_Delhi'!$K$85</f>
        <v>414</v>
      </c>
      <c r="L136" s="230">
        <f>'5A2E_Delhi'!$M$85</f>
        <v>69930.685986886951</v>
      </c>
      <c r="M136" s="232">
        <f>'5A2E_Delhi'!$N$85</f>
        <v>63</v>
      </c>
      <c r="N136" s="230">
        <f>'5A2E_Delhi'!$P$85</f>
        <v>269504.7323443428</v>
      </c>
      <c r="O136" s="232">
        <f>'5A2E_Delhi'!$Q$85</f>
        <v>7</v>
      </c>
      <c r="P136" s="230">
        <f>'5A2E_Delhi'!$S$85</f>
        <v>11751.022239449883</v>
      </c>
      <c r="Q136" s="1177">
        <f t="shared" si="57"/>
        <v>7982652.9200830944</v>
      </c>
      <c r="R136" s="885"/>
      <c r="S136" s="230">
        <f>'5A2E_Delhi'!$U$85</f>
        <v>-313591</v>
      </c>
      <c r="T136" s="230">
        <f>'5A2E_Delhi'!$V$85</f>
        <v>-131054</v>
      </c>
      <c r="U136" s="234">
        <f>'5A2E_Delhi'!$W$85</f>
        <v>-444645</v>
      </c>
      <c r="V136" s="233">
        <f>'5A2E_Delhi'!$X$85</f>
        <v>7538008</v>
      </c>
      <c r="W136" s="231"/>
      <c r="X136" s="231">
        <f>'5A2E_Delhi'!$Y$85</f>
        <v>-18845</v>
      </c>
      <c r="Y136" s="233">
        <f>'5A2E_Delhi'!$Z$85</f>
        <v>7519163</v>
      </c>
      <c r="Z136" s="230">
        <f>'5A2E_Delhi'!$AA$85</f>
        <v>-4787</v>
      </c>
      <c r="AA136" s="235">
        <f>'5A2E_Delhi'!$AB$78</f>
        <v>0</v>
      </c>
      <c r="AB136" s="892">
        <f>'5A2E_Delhi'!$AB$82</f>
        <v>22066</v>
      </c>
      <c r="AC136" s="1461">
        <f>'5A2E_Delhi'!$AB$83</f>
        <v>102577</v>
      </c>
      <c r="AD136" s="1461">
        <f>'5A2E_Delhi'!$AB$84</f>
        <v>82061</v>
      </c>
      <c r="AE136" s="233">
        <f>'5A2E_Delhi'!$AB$85</f>
        <v>7721080</v>
      </c>
      <c r="AF136" s="236">
        <f>'5A2E_Delhi'!$AC$85</f>
        <v>7123293</v>
      </c>
      <c r="AG136" s="230">
        <f>'5A2E_Delhi'!$AD$85</f>
        <v>597787</v>
      </c>
      <c r="AH136" s="237">
        <f>'5A2E_Delhi'!$AE$85</f>
        <v>597787</v>
      </c>
      <c r="AI136" s="235">
        <f>'5A2E_Delhi'!$AF$79</f>
        <v>0</v>
      </c>
      <c r="AJ136" s="896">
        <f>'5A2E_Delhi'!$AF$80</f>
        <v>48200</v>
      </c>
      <c r="AK136" s="896">
        <f>'5A2E_Delhi'!$AF$81</f>
        <v>0</v>
      </c>
      <c r="AL136" s="237">
        <f>'5A2E_Delhi'!$AF$85</f>
        <v>7769280</v>
      </c>
      <c r="AM136" s="237">
        <f t="shared" si="58"/>
        <v>7788125</v>
      </c>
      <c r="AN136" s="238"/>
      <c r="AO136" s="239"/>
      <c r="AP136" s="229"/>
      <c r="AQ136" s="238"/>
      <c r="AR136" s="229"/>
      <c r="AS136" s="240"/>
      <c r="AT136" s="241"/>
      <c r="AU136" s="239"/>
      <c r="AV136" s="889"/>
      <c r="AW136" s="242"/>
      <c r="AX136" s="239"/>
      <c r="AY136" s="240"/>
      <c r="AZ136" s="904"/>
      <c r="BA136" s="239"/>
      <c r="BB136" s="240"/>
      <c r="BC136" s="240"/>
      <c r="BD136" s="239"/>
      <c r="BE136" s="240">
        <f t="shared" si="59"/>
        <v>7788125</v>
      </c>
      <c r="BF136" s="240">
        <f t="shared" si="60"/>
        <v>597787</v>
      </c>
      <c r="BG136" s="242">
        <f t="shared" si="61"/>
        <v>18845</v>
      </c>
      <c r="BH136" s="242">
        <f>VLOOKUP($A136,'5A2_Legacy Type 2'!$A$7:$AK$14,COLUMN('5A2_Legacy Type 2'!$AJ:$AJ),FALSE)</f>
        <v>18845</v>
      </c>
      <c r="BI136" s="242">
        <f t="shared" si="62"/>
        <v>0</v>
      </c>
      <c r="BJ136" s="242"/>
      <c r="BK136" s="242"/>
      <c r="BL136" s="242"/>
    </row>
    <row r="137" spans="1:64" ht="16.5" customHeight="1" x14ac:dyDescent="0.2">
      <c r="A137" s="211">
        <v>337001</v>
      </c>
      <c r="B137" s="311">
        <v>337001</v>
      </c>
      <c r="C137" s="214" t="s">
        <v>382</v>
      </c>
      <c r="D137" s="218">
        <f>'5A2F_BelleChasse'!$C$85</f>
        <v>871</v>
      </c>
      <c r="E137" s="216"/>
      <c r="F137" s="216">
        <f>'5A2F_BelleChasse'!$E$85</f>
        <v>9789980.2705197539</v>
      </c>
      <c r="G137" s="1316">
        <f>'5A2F_BelleChasse'!$F$85</f>
        <v>0</v>
      </c>
      <c r="H137" s="1316">
        <f>'5A2F_BelleChasse'!$G$85</f>
        <v>687131.89999999991</v>
      </c>
      <c r="I137" s="218">
        <f>'5A2F_BelleChasse'!$H$85</f>
        <v>348</v>
      </c>
      <c r="J137" s="216">
        <f>'5A2F_BelleChasse'!$J$85</f>
        <v>122674.2886586751</v>
      </c>
      <c r="K137" s="218">
        <f>'5A2F_BelleChasse'!$K$85</f>
        <v>2</v>
      </c>
      <c r="L137" s="216">
        <f>'5A2F_BelleChasse'!$M$85</f>
        <v>120.44999605619563</v>
      </c>
      <c r="M137" s="218">
        <f>'5A2F_BelleChasse'!$N$85</f>
        <v>98</v>
      </c>
      <c r="N137" s="216">
        <f>'5A2F_BelleChasse'!$P$85</f>
        <v>244988.65749718662</v>
      </c>
      <c r="O137" s="218">
        <f>'5A2F_BelleChasse'!$Q$85</f>
        <v>39</v>
      </c>
      <c r="P137" s="216">
        <f>'5A2F_BelleChasse'!$S$85</f>
        <v>34400.602908291396</v>
      </c>
      <c r="Q137" s="1080">
        <f t="shared" si="57"/>
        <v>10879296.169579962</v>
      </c>
      <c r="R137" s="884"/>
      <c r="S137" s="216">
        <f>'5A2F_BelleChasse'!$U$85</f>
        <v>-242330</v>
      </c>
      <c r="T137" s="216">
        <f>'5A2F_BelleChasse'!$V$85</f>
        <v>-56257</v>
      </c>
      <c r="U137" s="220">
        <f>'5A2F_BelleChasse'!$W$85</f>
        <v>-298587</v>
      </c>
      <c r="V137" s="219">
        <f>'5A2F_BelleChasse'!$X$85</f>
        <v>10580709</v>
      </c>
      <c r="W137" s="217"/>
      <c r="X137" s="217">
        <f>'5A2F_BelleChasse'!$Y$85</f>
        <v>-26452</v>
      </c>
      <c r="Y137" s="219">
        <f>'5A2F_BelleChasse'!$Z$85</f>
        <v>10554257</v>
      </c>
      <c r="Z137" s="216">
        <f>'5A2F_BelleChasse'!$AA$85</f>
        <v>0</v>
      </c>
      <c r="AA137" s="221">
        <f>'5A2F_BelleChasse'!$AB$78</f>
        <v>0</v>
      </c>
      <c r="AB137" s="221">
        <f>'5A2F_BelleChasse'!$AB$82</f>
        <v>3700</v>
      </c>
      <c r="AC137" s="1460">
        <f>'5A2F_BelleChasse'!$AB$83</f>
        <v>172253</v>
      </c>
      <c r="AD137" s="1460">
        <f>'5A2F_BelleChasse'!$AB$84</f>
        <v>137802</v>
      </c>
      <c r="AE137" s="219">
        <f>'5A2F_BelleChasse'!$AB$85</f>
        <v>10868012</v>
      </c>
      <c r="AF137" s="216">
        <f>'5A2F_BelleChasse'!$AC$85</f>
        <v>9927925</v>
      </c>
      <c r="AG137" s="216">
        <f>'5A2F_BelleChasse'!$AD$85</f>
        <v>940087</v>
      </c>
      <c r="AH137" s="219">
        <f>'5A2F_BelleChasse'!$AE$85</f>
        <v>940087</v>
      </c>
      <c r="AI137" s="221">
        <f>'5A2F_BelleChasse'!$AF$79</f>
        <v>0</v>
      </c>
      <c r="AJ137" s="895">
        <f>'5A2F_BelleChasse'!$AF$80</f>
        <v>0</v>
      </c>
      <c r="AK137" s="895">
        <f>'5A2F_BelleChasse'!$AF$81</f>
        <v>0</v>
      </c>
      <c r="AL137" s="222">
        <f>'5A2F_BelleChasse'!$AF$85</f>
        <v>10868012</v>
      </c>
      <c r="AM137" s="222">
        <f t="shared" si="58"/>
        <v>10894464</v>
      </c>
      <c r="AN137" s="223"/>
      <c r="AO137" s="224"/>
      <c r="AP137" s="215"/>
      <c r="AQ137" s="223"/>
      <c r="AR137" s="215"/>
      <c r="AS137" s="225"/>
      <c r="AT137" s="226"/>
      <c r="AU137" s="224"/>
      <c r="AV137" s="227"/>
      <c r="AW137" s="227"/>
      <c r="AX137" s="224"/>
      <c r="AY137" s="225"/>
      <c r="AZ137" s="224"/>
      <c r="BA137" s="224"/>
      <c r="BB137" s="225"/>
      <c r="BC137" s="225"/>
      <c r="BD137" s="224"/>
      <c r="BE137" s="225">
        <f t="shared" si="59"/>
        <v>10894464</v>
      </c>
      <c r="BF137" s="225">
        <f t="shared" si="60"/>
        <v>940087</v>
      </c>
      <c r="BG137" s="227">
        <f t="shared" si="61"/>
        <v>26452</v>
      </c>
      <c r="BH137" s="227">
        <f>VLOOKUP($A137,'5A2_Legacy Type 2'!$A$7:$AK$14,COLUMN('5A2_Legacy Type 2'!$AJ:$AJ),FALSE)</f>
        <v>26477</v>
      </c>
      <c r="BI137" s="227">
        <f t="shared" si="62"/>
        <v>-25</v>
      </c>
      <c r="BJ137" s="227"/>
      <c r="BK137" s="227"/>
      <c r="BL137" s="227"/>
    </row>
    <row r="138" spans="1:64" ht="16.5" customHeight="1" x14ac:dyDescent="0.2">
      <c r="A138" s="212">
        <v>340001</v>
      </c>
      <c r="B138" s="312">
        <v>340001</v>
      </c>
      <c r="C138" s="228" t="s">
        <v>436</v>
      </c>
      <c r="D138" s="232">
        <f>'5A2H_MAX'!$C$85</f>
        <v>120</v>
      </c>
      <c r="E138" s="230"/>
      <c r="F138" s="230">
        <f>'5A2H_MAX'!$E$85</f>
        <v>1100212.2397325465</v>
      </c>
      <c r="G138" s="1317">
        <f>'5A2H_MAX'!$F$85</f>
        <v>0</v>
      </c>
      <c r="H138" s="1317">
        <f>'5A2H_MAX'!$G$85</f>
        <v>79105.200000000012</v>
      </c>
      <c r="I138" s="232">
        <f>'5A2H_MAX'!$H$85</f>
        <v>51</v>
      </c>
      <c r="J138" s="230">
        <f>'5A2H_MAX'!$J$85</f>
        <v>29999.930354997068</v>
      </c>
      <c r="K138" s="232">
        <f>'5A2H_MAX'!$K$85</f>
        <v>12</v>
      </c>
      <c r="L138" s="230">
        <f>'5A2H_MAX'!$M$85</f>
        <v>1896.3220588187428</v>
      </c>
      <c r="M138" s="232">
        <f>'5A2H_MAX'!$N$85</f>
        <v>30</v>
      </c>
      <c r="N138" s="230">
        <f>'5A2H_MAX'!$P$85</f>
        <v>121989.83727823831</v>
      </c>
      <c r="O138" s="232">
        <f>'5A2H_MAX'!$Q$85</f>
        <v>0</v>
      </c>
      <c r="P138" s="230">
        <f>'5A2H_MAX'!$S$85</f>
        <v>0</v>
      </c>
      <c r="Q138" s="1177">
        <f t="shared" si="57"/>
        <v>1333203.5294246005</v>
      </c>
      <c r="R138" s="885"/>
      <c r="S138" s="230">
        <f>'5A2H_MAX'!$U$85</f>
        <v>-74206</v>
      </c>
      <c r="T138" s="230">
        <f>'5A2H_MAX'!$V$85</f>
        <v>-13277</v>
      </c>
      <c r="U138" s="234">
        <f>'5A2H_MAX'!$W$85</f>
        <v>-87483</v>
      </c>
      <c r="V138" s="233">
        <f>'5A2H_MAX'!$X$85</f>
        <v>1245721</v>
      </c>
      <c r="W138" s="231"/>
      <c r="X138" s="231">
        <f>'5A2H_MAX'!$Y$85</f>
        <v>-3114</v>
      </c>
      <c r="Y138" s="233">
        <f>'5A2H_MAX'!$Z$85</f>
        <v>1242607</v>
      </c>
      <c r="Z138" s="230">
        <f>'5A2H_MAX'!$AA$85</f>
        <v>0</v>
      </c>
      <c r="AA138" s="235">
        <f>'5A2H_MAX'!$AB$78</f>
        <v>0</v>
      </c>
      <c r="AB138" s="892">
        <f>'5A2H_MAX'!$AB$82</f>
        <v>0</v>
      </c>
      <c r="AC138" s="1461">
        <f>'5A2H_MAX'!$AB$83</f>
        <v>22492</v>
      </c>
      <c r="AD138" s="1461">
        <f>'5A2H_MAX'!$AB$84</f>
        <v>17993</v>
      </c>
      <c r="AE138" s="233">
        <f>'5A2H_MAX'!$AB$85</f>
        <v>1283092</v>
      </c>
      <c r="AF138" s="236">
        <f>'5A2H_MAX'!$AC$85</f>
        <v>1180283</v>
      </c>
      <c r="AG138" s="230">
        <f>'5A2H_MAX'!$AD$85</f>
        <v>102809</v>
      </c>
      <c r="AH138" s="237">
        <f>'5A2H_MAX'!$AE$85</f>
        <v>102809</v>
      </c>
      <c r="AI138" s="235">
        <f>'5A2H_MAX'!$AF$79</f>
        <v>0</v>
      </c>
      <c r="AJ138" s="896">
        <f>'5A2H_MAX'!$AF$80</f>
        <v>0</v>
      </c>
      <c r="AK138" s="896">
        <f>'5A2H_MAX'!$AF$81</f>
        <v>0</v>
      </c>
      <c r="AL138" s="237">
        <f>'5A2H_MAX'!$AF$85</f>
        <v>1283092</v>
      </c>
      <c r="AM138" s="237">
        <f t="shared" si="58"/>
        <v>1286206</v>
      </c>
      <c r="AN138" s="238"/>
      <c r="AO138" s="239"/>
      <c r="AP138" s="229"/>
      <c r="AQ138" s="238"/>
      <c r="AR138" s="229"/>
      <c r="AS138" s="240"/>
      <c r="AT138" s="241"/>
      <c r="AU138" s="239"/>
      <c r="AV138" s="889"/>
      <c r="AW138" s="242"/>
      <c r="AX138" s="239"/>
      <c r="AY138" s="240"/>
      <c r="AZ138" s="904"/>
      <c r="BA138" s="239"/>
      <c r="BB138" s="240"/>
      <c r="BC138" s="240"/>
      <c r="BD138" s="239"/>
      <c r="BE138" s="240">
        <f t="shared" si="59"/>
        <v>1286206</v>
      </c>
      <c r="BF138" s="240">
        <f t="shared" si="60"/>
        <v>102809</v>
      </c>
      <c r="BG138" s="242">
        <f t="shared" si="61"/>
        <v>3114</v>
      </c>
      <c r="BH138" s="242">
        <f>VLOOKUP($A138,'5A2_Legacy Type 2'!$A$7:$AK$14,COLUMN('5A2_Legacy Type 2'!$AJ:$AJ),FALSE)</f>
        <v>3114</v>
      </c>
      <c r="BI138" s="242">
        <f t="shared" si="62"/>
        <v>0</v>
      </c>
      <c r="BJ138" s="242"/>
      <c r="BK138" s="242"/>
      <c r="BL138" s="242"/>
    </row>
    <row r="139" spans="1:64" s="101" customFormat="1" ht="16.5" customHeight="1" thickBot="1" x14ac:dyDescent="0.25">
      <c r="A139" s="886"/>
      <c r="B139" s="887"/>
      <c r="C139" s="1342" t="s">
        <v>260</v>
      </c>
      <c r="D139" s="1352">
        <f>SUM(D132:D138)</f>
        <v>4348</v>
      </c>
      <c r="E139" s="244"/>
      <c r="F139" s="244">
        <f>SUM(F132:F138)</f>
        <v>40210049.798258692</v>
      </c>
      <c r="G139" s="1353"/>
      <c r="H139" s="1353">
        <f t="shared" ref="H139:O139" si="63">SUM(H132:H138)</f>
        <v>2859716.75</v>
      </c>
      <c r="I139" s="1352">
        <f t="shared" si="63"/>
        <v>2731</v>
      </c>
      <c r="J139" s="244">
        <f t="shared" si="63"/>
        <v>1518986.8522308625</v>
      </c>
      <c r="K139" s="1352">
        <f t="shared" si="63"/>
        <v>598</v>
      </c>
      <c r="L139" s="244">
        <f t="shared" si="63"/>
        <v>102193.25060762743</v>
      </c>
      <c r="M139" s="1352">
        <f t="shared" si="63"/>
        <v>397</v>
      </c>
      <c r="N139" s="244">
        <f t="shared" si="63"/>
        <v>1437534.0210740129</v>
      </c>
      <c r="O139" s="1352">
        <f t="shared" si="63"/>
        <v>47</v>
      </c>
      <c r="P139" s="244">
        <f t="shared" ref="P139:BD139" si="64">SUM(P132:P138)</f>
        <v>47770.496561817476</v>
      </c>
      <c r="Q139" s="1354">
        <f t="shared" si="64"/>
        <v>46176251.168733016</v>
      </c>
      <c r="R139" s="246">
        <f t="shared" si="64"/>
        <v>0</v>
      </c>
      <c r="S139" s="244">
        <f t="shared" si="64"/>
        <v>-1735331</v>
      </c>
      <c r="T139" s="244">
        <f t="shared" si="64"/>
        <v>-444024</v>
      </c>
      <c r="U139" s="247">
        <f t="shared" si="64"/>
        <v>-2179355</v>
      </c>
      <c r="V139" s="246">
        <f t="shared" si="64"/>
        <v>43996897</v>
      </c>
      <c r="W139" s="245">
        <f t="shared" si="64"/>
        <v>0</v>
      </c>
      <c r="X139" s="245">
        <f t="shared" si="64"/>
        <v>-109992</v>
      </c>
      <c r="Y139" s="246">
        <f t="shared" si="64"/>
        <v>43886905</v>
      </c>
      <c r="Z139" s="245">
        <f t="shared" si="64"/>
        <v>-9550</v>
      </c>
      <c r="AA139" s="248">
        <f t="shared" si="64"/>
        <v>420000</v>
      </c>
      <c r="AB139" s="893">
        <f>SUM(AB132:AB138)</f>
        <v>25766</v>
      </c>
      <c r="AC139" s="1462">
        <f>SUM(AC132:AC138)</f>
        <v>619703</v>
      </c>
      <c r="AD139" s="1462">
        <f>SUM(AD132:AD138)</f>
        <v>495759</v>
      </c>
      <c r="AE139" s="246">
        <f t="shared" si="64"/>
        <v>45438583</v>
      </c>
      <c r="AF139" s="244">
        <f t="shared" si="64"/>
        <v>41840084</v>
      </c>
      <c r="AG139" s="244">
        <f t="shared" si="64"/>
        <v>3598499</v>
      </c>
      <c r="AH139" s="246">
        <f t="shared" si="64"/>
        <v>3598499</v>
      </c>
      <c r="AI139" s="248">
        <f t="shared" si="64"/>
        <v>46000</v>
      </c>
      <c r="AJ139" s="897">
        <f>SUM(AJ132:AJ138)</f>
        <v>71455</v>
      </c>
      <c r="AK139" s="897">
        <f>SUM(AK132:AK138)</f>
        <v>0</v>
      </c>
      <c r="AL139" s="249">
        <f>SUM(AL132:AL138)</f>
        <v>45556038</v>
      </c>
      <c r="AM139" s="249">
        <f>SUM(AM132:AM138)</f>
        <v>45666030</v>
      </c>
      <c r="AN139" s="250"/>
      <c r="AO139" s="251">
        <f t="shared" si="64"/>
        <v>0</v>
      </c>
      <c r="AP139" s="243">
        <f t="shared" si="64"/>
        <v>0</v>
      </c>
      <c r="AQ139" s="250">
        <f t="shared" si="64"/>
        <v>0</v>
      </c>
      <c r="AR139" s="243">
        <f t="shared" si="64"/>
        <v>0</v>
      </c>
      <c r="AS139" s="252">
        <f t="shared" si="64"/>
        <v>0</v>
      </c>
      <c r="AT139" s="253">
        <f t="shared" si="64"/>
        <v>0</v>
      </c>
      <c r="AU139" s="251">
        <f t="shared" si="64"/>
        <v>0</v>
      </c>
      <c r="AV139" s="254">
        <f t="shared" si="64"/>
        <v>0</v>
      </c>
      <c r="AW139" s="254">
        <f t="shared" si="64"/>
        <v>0</v>
      </c>
      <c r="AX139" s="251">
        <f t="shared" si="64"/>
        <v>0</v>
      </c>
      <c r="AY139" s="252">
        <f t="shared" si="64"/>
        <v>0</v>
      </c>
      <c r="AZ139" s="905">
        <f>SUM(AZ132:AZ138)</f>
        <v>0</v>
      </c>
      <c r="BA139" s="251">
        <f t="shared" si="64"/>
        <v>0</v>
      </c>
      <c r="BB139" s="252">
        <f t="shared" si="64"/>
        <v>0</v>
      </c>
      <c r="BC139" s="252">
        <f t="shared" si="64"/>
        <v>0</v>
      </c>
      <c r="BD139" s="251">
        <f t="shared" si="64"/>
        <v>0</v>
      </c>
      <c r="BE139" s="252">
        <f t="shared" ref="BE139:BL139" si="65">SUM(BE132:BE138)</f>
        <v>45666030</v>
      </c>
      <c r="BF139" s="252">
        <f t="shared" si="65"/>
        <v>3598499</v>
      </c>
      <c r="BG139" s="254">
        <f t="shared" si="65"/>
        <v>109992</v>
      </c>
      <c r="BH139" s="254">
        <f t="shared" si="65"/>
        <v>110196</v>
      </c>
      <c r="BI139" s="254">
        <f t="shared" si="65"/>
        <v>-204</v>
      </c>
      <c r="BJ139" s="254">
        <f t="shared" si="65"/>
        <v>0</v>
      </c>
      <c r="BK139" s="254">
        <f t="shared" si="65"/>
        <v>0</v>
      </c>
      <c r="BL139" s="254">
        <f t="shared" si="65"/>
        <v>0</v>
      </c>
    </row>
    <row r="140" spans="1:64" customFormat="1" ht="6.75" customHeight="1" thickTop="1" x14ac:dyDescent="0.2">
      <c r="A140" s="911"/>
      <c r="B140" s="911"/>
      <c r="C140" s="911"/>
      <c r="D140" s="911"/>
      <c r="E140" s="911"/>
      <c r="F140" s="911"/>
      <c r="G140" s="911"/>
      <c r="H140" s="911"/>
      <c r="I140" s="911"/>
      <c r="J140" s="911"/>
      <c r="K140" s="911"/>
      <c r="L140" s="911"/>
      <c r="M140" s="911"/>
      <c r="N140" s="911"/>
      <c r="O140" s="911"/>
      <c r="P140" s="911"/>
      <c r="Q140" s="911"/>
      <c r="R140" s="911"/>
      <c r="S140" s="911"/>
      <c r="T140" s="911"/>
      <c r="U140" s="911"/>
      <c r="V140" s="911"/>
      <c r="W140" s="911"/>
      <c r="X140" s="911"/>
      <c r="Y140" s="911"/>
      <c r="Z140" s="911"/>
      <c r="AA140" s="911"/>
      <c r="AB140" s="911"/>
      <c r="AC140" s="911"/>
      <c r="AD140" s="911"/>
      <c r="AE140" s="911"/>
      <c r="AF140" s="911"/>
      <c r="AG140" s="911"/>
      <c r="AH140" s="911"/>
      <c r="AI140" s="911"/>
      <c r="AJ140" s="911"/>
      <c r="AK140" s="911"/>
      <c r="AL140" s="911"/>
      <c r="AM140" s="911"/>
      <c r="AN140" s="911"/>
      <c r="AO140" s="911"/>
      <c r="AP140" s="911"/>
      <c r="AQ140" s="911"/>
      <c r="AR140" s="911"/>
      <c r="AS140" s="911"/>
      <c r="AT140" s="911"/>
      <c r="AU140" s="911"/>
      <c r="AV140" s="911"/>
      <c r="AW140" s="911"/>
      <c r="AX140" s="911"/>
      <c r="AY140" s="911"/>
      <c r="AZ140" s="911"/>
      <c r="BA140" s="911"/>
      <c r="BB140" s="911"/>
      <c r="BC140" s="911"/>
      <c r="BD140" s="911"/>
      <c r="BE140" s="911"/>
      <c r="BF140" s="911"/>
      <c r="BG140" s="911"/>
      <c r="BH140" s="911"/>
      <c r="BI140" s="911"/>
      <c r="BJ140" s="911"/>
      <c r="BK140" s="911"/>
      <c r="BL140" s="911"/>
    </row>
    <row r="141" spans="1:64" s="101" customFormat="1" ht="16.5" customHeight="1" thickBot="1" x14ac:dyDescent="0.25">
      <c r="A141" s="886"/>
      <c r="B141" s="887"/>
      <c r="C141" s="1342" t="s">
        <v>261</v>
      </c>
      <c r="D141" s="1352">
        <f>D122+D130+D139</f>
        <v>672968.75148199999</v>
      </c>
      <c r="E141" s="244"/>
      <c r="F141" s="244">
        <f>F122+F130+F139</f>
        <v>3646770926.8654308</v>
      </c>
      <c r="G141" s="1353"/>
      <c r="H141" s="1353">
        <f t="shared" ref="H141:O141" si="66">H122+H130+H139</f>
        <v>6469037.9500000002</v>
      </c>
      <c r="I141" s="1352">
        <f t="shared" si="66"/>
        <v>19352</v>
      </c>
      <c r="J141" s="244">
        <f t="shared" si="66"/>
        <v>10170235.082448205</v>
      </c>
      <c r="K141" s="1352">
        <f t="shared" si="66"/>
        <v>11180.5</v>
      </c>
      <c r="L141" s="244">
        <f t="shared" si="66"/>
        <v>1614532.3417215548</v>
      </c>
      <c r="M141" s="1352">
        <f t="shared" si="66"/>
        <v>2904</v>
      </c>
      <c r="N141" s="244">
        <f t="shared" si="66"/>
        <v>10292995.018310163</v>
      </c>
      <c r="O141" s="1352">
        <f t="shared" si="66"/>
        <v>590</v>
      </c>
      <c r="P141" s="244">
        <f t="shared" ref="P141:AM141" si="67">P122+P130+P139</f>
        <v>825374.89283008827</v>
      </c>
      <c r="Q141" s="1354">
        <f t="shared" si="67"/>
        <v>3676143102.1507406</v>
      </c>
      <c r="R141" s="246">
        <f t="shared" si="67"/>
        <v>3007070</v>
      </c>
      <c r="S141" s="244">
        <f t="shared" si="67"/>
        <v>-49751051</v>
      </c>
      <c r="T141" s="244">
        <f t="shared" si="67"/>
        <v>-10314040</v>
      </c>
      <c r="U141" s="247">
        <f t="shared" si="67"/>
        <v>-60065091</v>
      </c>
      <c r="V141" s="246">
        <f t="shared" si="67"/>
        <v>3616078010</v>
      </c>
      <c r="W141" s="245">
        <f t="shared" si="67"/>
        <v>-116881</v>
      </c>
      <c r="X141" s="245">
        <f t="shared" si="67"/>
        <v>-400621</v>
      </c>
      <c r="Y141" s="246">
        <f t="shared" si="67"/>
        <v>3615560508</v>
      </c>
      <c r="Z141" s="245">
        <f t="shared" si="67"/>
        <v>-2048105</v>
      </c>
      <c r="AA141" s="248">
        <f t="shared" si="67"/>
        <v>5145000</v>
      </c>
      <c r="AB141" s="893">
        <f t="shared" si="67"/>
        <v>18012522.219999995</v>
      </c>
      <c r="AC141" s="893">
        <f t="shared" si="67"/>
        <v>99104741</v>
      </c>
      <c r="AD141" s="893">
        <f t="shared" si="67"/>
        <v>79283775</v>
      </c>
      <c r="AE141" s="246">
        <f t="shared" si="67"/>
        <v>3815058441.9000001</v>
      </c>
      <c r="AF141" s="244">
        <f t="shared" si="67"/>
        <v>3507523774</v>
      </c>
      <c r="AG141" s="244">
        <f t="shared" si="67"/>
        <v>307534667.89999998</v>
      </c>
      <c r="AH141" s="246">
        <f t="shared" si="67"/>
        <v>307534669</v>
      </c>
      <c r="AI141" s="248">
        <f t="shared" si="67"/>
        <v>818000</v>
      </c>
      <c r="AJ141" s="897">
        <f t="shared" si="67"/>
        <v>22846805.5</v>
      </c>
      <c r="AK141" s="897">
        <f t="shared" si="67"/>
        <v>12000000</v>
      </c>
      <c r="AL141" s="249">
        <f t="shared" si="67"/>
        <v>3850723247.4000001</v>
      </c>
      <c r="AM141" s="249">
        <f t="shared" si="67"/>
        <v>3851240749.4000001</v>
      </c>
      <c r="AN141" s="250"/>
      <c r="AO141" s="251">
        <f t="shared" ref="AO141:BF141" si="68">AO122+AO130+AO139</f>
        <v>138731694</v>
      </c>
      <c r="AP141" s="243">
        <f t="shared" si="68"/>
        <v>1067</v>
      </c>
      <c r="AQ141" s="250">
        <f t="shared" si="68"/>
        <v>5341881</v>
      </c>
      <c r="AR141" s="243">
        <f t="shared" si="68"/>
        <v>-223</v>
      </c>
      <c r="AS141" s="252">
        <f t="shared" si="68"/>
        <v>-640469</v>
      </c>
      <c r="AT141" s="253">
        <f t="shared" si="68"/>
        <v>4701412</v>
      </c>
      <c r="AU141" s="251">
        <f t="shared" si="68"/>
        <v>0</v>
      </c>
      <c r="AV141" s="890">
        <f t="shared" si="68"/>
        <v>0</v>
      </c>
      <c r="AW141" s="254">
        <f t="shared" si="68"/>
        <v>-283883</v>
      </c>
      <c r="AX141" s="251">
        <f t="shared" si="68"/>
        <v>143074523</v>
      </c>
      <c r="AY141" s="252">
        <f t="shared" si="68"/>
        <v>-65205</v>
      </c>
      <c r="AZ141" s="905">
        <f t="shared" si="68"/>
        <v>113253952</v>
      </c>
      <c r="BA141" s="251">
        <f t="shared" si="68"/>
        <v>0</v>
      </c>
      <c r="BB141" s="252">
        <f t="shared" si="68"/>
        <v>-623126</v>
      </c>
      <c r="BC141" s="252">
        <f t="shared" si="68"/>
        <v>44747</v>
      </c>
      <c r="BD141" s="251">
        <f t="shared" si="68"/>
        <v>44747</v>
      </c>
      <c r="BE141" s="252">
        <f t="shared" si="68"/>
        <v>3851240749.4000001</v>
      </c>
      <c r="BF141" s="252">
        <f t="shared" si="68"/>
        <v>307579416</v>
      </c>
      <c r="BG141" s="254">
        <f t="shared" ref="BG141:BL141" si="69">BG76+BG130+BG139+BG111+BG120</f>
        <v>517502</v>
      </c>
      <c r="BH141" s="254">
        <f t="shared" si="69"/>
        <v>526783</v>
      </c>
      <c r="BI141" s="254">
        <f t="shared" si="69"/>
        <v>-9281</v>
      </c>
      <c r="BJ141" s="254">
        <f t="shared" si="69"/>
        <v>578759</v>
      </c>
      <c r="BK141" s="254">
        <f t="shared" si="69"/>
        <v>584923</v>
      </c>
      <c r="BL141" s="254">
        <f t="shared" si="69"/>
        <v>-6164</v>
      </c>
    </row>
    <row r="142" spans="1:64" ht="16.5" customHeight="1" thickTop="1" x14ac:dyDescent="0.2">
      <c r="A142" s="210"/>
      <c r="B142" s="310"/>
      <c r="C142" s="197"/>
      <c r="D142" s="201"/>
      <c r="E142" s="199"/>
      <c r="F142" s="199"/>
      <c r="G142" s="1314"/>
      <c r="H142" s="1314"/>
      <c r="I142" s="201"/>
      <c r="J142" s="199"/>
      <c r="K142" s="201"/>
      <c r="L142" s="199"/>
      <c r="M142" s="201"/>
      <c r="N142" s="199"/>
      <c r="O142" s="201"/>
      <c r="P142" s="199"/>
      <c r="Q142" s="1175" t="s">
        <v>946</v>
      </c>
      <c r="R142" s="199"/>
      <c r="S142" s="922"/>
      <c r="T142" s="199"/>
      <c r="U142" s="199"/>
      <c r="V142" s="199" t="s">
        <v>946</v>
      </c>
      <c r="W142" s="199"/>
      <c r="X142" s="199"/>
      <c r="Y142" s="199"/>
      <c r="Z142" s="199"/>
      <c r="AA142" s="199"/>
      <c r="AB142" s="1120"/>
      <c r="AC142" s="1175"/>
      <c r="AD142" s="1175"/>
      <c r="AE142" s="199"/>
      <c r="AF142" s="199" t="s">
        <v>944</v>
      </c>
      <c r="AG142" s="199"/>
      <c r="AH142" s="199" t="s">
        <v>946</v>
      </c>
      <c r="AI142" s="199"/>
      <c r="AJ142" s="922"/>
      <c r="AK142" s="922"/>
      <c r="AL142" s="1121"/>
      <c r="AM142" s="1121"/>
      <c r="AN142" s="205"/>
      <c r="AO142" s="207"/>
      <c r="AP142" s="201"/>
      <c r="AQ142" s="205"/>
      <c r="AR142" s="201"/>
      <c r="AS142" s="207"/>
      <c r="AT142" s="207"/>
      <c r="AU142" s="207"/>
      <c r="AV142" s="1127"/>
      <c r="AW142" s="207"/>
      <c r="AX142" s="207"/>
      <c r="AY142" s="207" t="s">
        <v>945</v>
      </c>
      <c r="AZ142" s="1127"/>
      <c r="BA142" s="207"/>
      <c r="BB142" s="924" t="s">
        <v>929</v>
      </c>
      <c r="BC142" s="207"/>
      <c r="BD142" s="207"/>
      <c r="BE142" s="207"/>
      <c r="BF142" s="207"/>
      <c r="BG142" s="207"/>
      <c r="BH142" s="207" t="s">
        <v>944</v>
      </c>
      <c r="BI142" s="207"/>
      <c r="BJ142" s="207"/>
      <c r="BK142" s="207" t="s">
        <v>944</v>
      </c>
      <c r="BL142" s="207"/>
    </row>
    <row r="143" spans="1:64" ht="16.5" customHeight="1" thickBot="1" x14ac:dyDescent="0.25">
      <c r="A143" s="211"/>
      <c r="B143" s="311"/>
      <c r="C143" s="214"/>
      <c r="D143" s="1315">
        <f>'Detail State Summary'!G5</f>
        <v>665649</v>
      </c>
      <c r="E143" s="216"/>
      <c r="F143" s="216"/>
      <c r="G143" s="1316"/>
      <c r="H143" s="1316"/>
      <c r="I143" s="218"/>
      <c r="J143" s="216"/>
      <c r="K143" s="218"/>
      <c r="L143" s="216"/>
      <c r="M143" s="218"/>
      <c r="N143" s="216"/>
      <c r="O143" s="218"/>
      <c r="P143" s="216"/>
      <c r="Q143" s="1176">
        <f>'Detail State Summary'!G44+'Detail State Summary'!G33</f>
        <v>3676143101</v>
      </c>
      <c r="R143" s="1118">
        <f>'Detail State Summary'!G33</f>
        <v>3613778878</v>
      </c>
      <c r="S143" s="921">
        <f>'Detail State Summary'!G57</f>
        <v>-49751051</v>
      </c>
      <c r="T143" s="921">
        <f>'Detail State Summary'!G58</f>
        <v>-10314040</v>
      </c>
      <c r="U143" s="921">
        <f>'Detail State Summary'!G56</f>
        <v>-60065091</v>
      </c>
      <c r="V143" s="921">
        <f>F141+H141+J141+L141+N141+P141+U141</f>
        <v>3616078011.1507401</v>
      </c>
      <c r="W143" s="216"/>
      <c r="X143" s="921">
        <f>BG141-BG113</f>
        <v>400621</v>
      </c>
      <c r="Y143" s="216">
        <f>V141+W141+X141</f>
        <v>3615560508</v>
      </c>
      <c r="Z143" s="921">
        <f>'Detail State Summary'!G55</f>
        <v>-2048105</v>
      </c>
      <c r="AA143" s="921">
        <f>'Detail State Summary'!G37</f>
        <v>5145000</v>
      </c>
      <c r="AB143" s="921">
        <f>'Detail State Summary'!G41</f>
        <v>18012522.219999995</v>
      </c>
      <c r="AC143" s="921">
        <f>'Detail State Summary'!G42</f>
        <v>99104741</v>
      </c>
      <c r="AD143" s="921">
        <f>'Detail State Summary'!G43</f>
        <v>79283775</v>
      </c>
      <c r="AE143" s="921">
        <f>V141+W141+X141+Z141+AA141+AB141+AC141+AD141</f>
        <v>3815058441.2199998</v>
      </c>
      <c r="AF143" s="921"/>
      <c r="AG143" s="921">
        <f>AE141-AF141</f>
        <v>307534667.9000001</v>
      </c>
      <c r="AH143" s="921">
        <f>ROUND(AG141/$AH$147,0)</f>
        <v>307534668</v>
      </c>
      <c r="AI143" s="921">
        <f>'Detail State Summary'!G38</f>
        <v>818000</v>
      </c>
      <c r="AJ143" s="1122">
        <f>'Detail State Summary'!G39</f>
        <v>22846805.5</v>
      </c>
      <c r="AK143" s="1122">
        <f>'Detail State Summary'!G40</f>
        <v>12000000</v>
      </c>
      <c r="AL143" s="1123">
        <f>AE141+AI141+AJ141+AK141</f>
        <v>3850723247.4000001</v>
      </c>
      <c r="AM143" s="1126">
        <f>'Detail State Summary'!G59</f>
        <v>3851240748.7199998</v>
      </c>
      <c r="AN143" s="223"/>
      <c r="AO143" s="225"/>
      <c r="AP143" s="218"/>
      <c r="AQ143" s="223"/>
      <c r="AR143" s="218"/>
      <c r="AS143" s="225"/>
      <c r="AT143" s="225"/>
      <c r="AU143" s="225"/>
      <c r="AV143" s="225"/>
      <c r="AW143" s="225"/>
      <c r="AX143" s="225"/>
      <c r="AY143" s="923">
        <v>-65205</v>
      </c>
      <c r="AZ143" s="225"/>
      <c r="BA143" s="225"/>
      <c r="BB143" s="923"/>
      <c r="BC143" s="923"/>
      <c r="BD143" s="1151"/>
      <c r="BE143" s="923">
        <f>AM141</f>
        <v>3851240749.4000001</v>
      </c>
      <c r="BF143" s="923">
        <f>AH141+BD141</f>
        <v>307579416</v>
      </c>
      <c r="BG143" s="923">
        <f>-W141+-X141</f>
        <v>517502</v>
      </c>
      <c r="BH143" s="225"/>
      <c r="BI143" s="923"/>
      <c r="BJ143" s="923"/>
      <c r="BK143" s="225"/>
      <c r="BL143" s="225"/>
    </row>
    <row r="144" spans="1:64" ht="16.5" customHeight="1" thickBot="1" x14ac:dyDescent="0.25">
      <c r="A144" s="211"/>
      <c r="B144" s="311"/>
      <c r="C144" s="919" t="s">
        <v>943</v>
      </c>
      <c r="D144" s="1158">
        <f>D143-D122</f>
        <v>0</v>
      </c>
      <c r="E144" s="1538">
        <f>D143-D122+D85+D86</f>
        <v>0</v>
      </c>
      <c r="F144" s="220" t="s">
        <v>1340</v>
      </c>
      <c r="G144" s="1316"/>
      <c r="H144" s="1316"/>
      <c r="I144" s="218"/>
      <c r="J144" s="216"/>
      <c r="K144" s="218"/>
      <c r="L144" s="216"/>
      <c r="M144" s="218"/>
      <c r="N144" s="216"/>
      <c r="O144" s="218"/>
      <c r="P144" s="1316"/>
      <c r="Q144" s="927">
        <f>Q143-Q141</f>
        <v>-1.1507406234741211</v>
      </c>
      <c r="R144" s="927">
        <f>R143-Q122-R122</f>
        <v>-2.3560032844543457</v>
      </c>
      <c r="S144" s="927">
        <f>S143-S141</f>
        <v>0</v>
      </c>
      <c r="T144" s="927">
        <f>T143-T141</f>
        <v>0</v>
      </c>
      <c r="U144" s="927">
        <f>U143-U141</f>
        <v>0</v>
      </c>
      <c r="V144" s="927">
        <f>V143-V141</f>
        <v>1.1507401466369629</v>
      </c>
      <c r="W144" s="1117"/>
      <c r="X144" s="927">
        <f>X143+X141</f>
        <v>0</v>
      </c>
      <c r="Y144" s="927">
        <f>Y143-Y141</f>
        <v>0</v>
      </c>
      <c r="Z144" s="927">
        <f t="shared" ref="Z144:AL144" si="70">Z143-Z141</f>
        <v>0</v>
      </c>
      <c r="AA144" s="927">
        <f t="shared" si="70"/>
        <v>0</v>
      </c>
      <c r="AB144" s="927">
        <f>AB143-AB141</f>
        <v>0</v>
      </c>
      <c r="AC144" s="927">
        <f t="shared" ref="AC144:AD144" si="71">AC143-AC141</f>
        <v>0</v>
      </c>
      <c r="AD144" s="927">
        <f t="shared" si="71"/>
        <v>0</v>
      </c>
      <c r="AE144" s="927">
        <f>AE143-AE141</f>
        <v>-0.68000030517578125</v>
      </c>
      <c r="AF144" s="927">
        <f>AF143-AF141</f>
        <v>-3507523774</v>
      </c>
      <c r="AG144" s="927">
        <f t="shared" si="70"/>
        <v>0</v>
      </c>
      <c r="AH144" s="927">
        <f>AH143-AH141</f>
        <v>-1</v>
      </c>
      <c r="AI144" s="927">
        <f t="shared" si="70"/>
        <v>0</v>
      </c>
      <c r="AJ144" s="927">
        <f t="shared" si="70"/>
        <v>0</v>
      </c>
      <c r="AK144" s="927">
        <f t="shared" si="70"/>
        <v>0</v>
      </c>
      <c r="AL144" s="927">
        <f t="shared" si="70"/>
        <v>0</v>
      </c>
      <c r="AM144" s="927">
        <f>AM143-AM141</f>
        <v>-0.68000030517578125</v>
      </c>
      <c r="AN144" s="1540">
        <f>AM143-AM141+AM85+AM86-'Detail State Summary'!G53-AJ85</f>
        <v>1698276.3199996948</v>
      </c>
      <c r="AO144" s="226" t="s">
        <v>1340</v>
      </c>
      <c r="AP144" s="218"/>
      <c r="AQ144" s="223"/>
      <c r="AR144" s="218"/>
      <c r="AS144" s="225"/>
      <c r="AT144" s="225"/>
      <c r="AU144" s="225"/>
      <c r="AV144" s="225"/>
      <c r="AW144" s="225"/>
      <c r="AX144" s="1128"/>
      <c r="AY144" s="926">
        <f>AY143-AY141</f>
        <v>0</v>
      </c>
      <c r="AZ144" s="223"/>
      <c r="BA144" s="1128"/>
      <c r="BB144" s="926">
        <f>BB143-BB141</f>
        <v>623126</v>
      </c>
      <c r="BC144" s="926">
        <f>BC141-BL76</f>
        <v>44367</v>
      </c>
      <c r="BD144" s="1129"/>
      <c r="BE144" s="926">
        <f>BE143-BE141</f>
        <v>0</v>
      </c>
      <c r="BF144" s="926">
        <f>BF143-BF141</f>
        <v>0</v>
      </c>
      <c r="BG144" s="926">
        <f>BG143-BG141</f>
        <v>0</v>
      </c>
      <c r="BH144" s="926">
        <f>BH143-BH141</f>
        <v>-526783</v>
      </c>
      <c r="BI144" s="225"/>
      <c r="BJ144" s="225"/>
      <c r="BK144" s="926">
        <f>BK143-BK120-BK111</f>
        <v>-584923</v>
      </c>
      <c r="BL144" s="225"/>
    </row>
    <row r="145" spans="1:64" ht="16.5" customHeight="1" thickBot="1" x14ac:dyDescent="0.25">
      <c r="A145" s="211"/>
      <c r="B145" s="311"/>
      <c r="C145" s="214"/>
      <c r="D145" s="218">
        <f>'8_2.1.21 SIS'!BI76</f>
        <v>672814</v>
      </c>
      <c r="E145" s="220">
        <f>D145-D141+D129+D85+D86</f>
        <v>7.503331289626658E-12</v>
      </c>
      <c r="F145" s="220" t="s">
        <v>1340</v>
      </c>
      <c r="G145" s="1316"/>
      <c r="H145" s="1316"/>
      <c r="I145" s="218"/>
      <c r="J145" s="216"/>
      <c r="K145" s="218"/>
      <c r="L145" s="216"/>
      <c r="M145" s="218"/>
      <c r="N145" s="216"/>
      <c r="O145" s="218"/>
      <c r="P145" s="220" t="s">
        <v>1340</v>
      </c>
      <c r="Q145" s="1539">
        <f>Q143-Q141+Q85+Q86-'Detail State Summary'!G53</f>
        <v>-1.1507406234741211</v>
      </c>
      <c r="R145" s="1539">
        <f>R143-Q122-R122+Q85+Q86</f>
        <v>-2.3560032844543457</v>
      </c>
      <c r="S145" s="216"/>
      <c r="T145" s="216"/>
      <c r="U145" s="216"/>
      <c r="V145" s="216"/>
      <c r="W145" s="216"/>
      <c r="X145" s="216"/>
      <c r="Y145" s="216"/>
      <c r="Z145" s="216">
        <v>-2048105</v>
      </c>
      <c r="AA145" s="216"/>
      <c r="AB145" s="216"/>
      <c r="AC145" s="1080"/>
      <c r="AD145" s="1080"/>
      <c r="AE145" s="216"/>
      <c r="AF145" s="216"/>
      <c r="AG145" s="216"/>
      <c r="AH145" s="216"/>
      <c r="AI145" s="216"/>
      <c r="AJ145" s="920"/>
      <c r="AK145" s="920"/>
      <c r="AL145" s="811"/>
      <c r="AM145" s="1126">
        <f>AL141-X141-W141</f>
        <v>3851240749.4000001</v>
      </c>
      <c r="AN145" s="223"/>
      <c r="AO145" s="225"/>
      <c r="AP145" s="218"/>
      <c r="AQ145" s="223"/>
      <c r="AR145" s="218"/>
      <c r="AS145" s="225"/>
      <c r="AT145" s="225"/>
      <c r="AU145" s="225"/>
      <c r="AV145" s="225"/>
      <c r="AW145" s="225"/>
      <c r="AX145" s="225"/>
      <c r="AY145" s="225"/>
      <c r="AZ145" s="225"/>
      <c r="BA145" s="225"/>
      <c r="BB145" s="225"/>
      <c r="BC145" s="225"/>
      <c r="BD145" s="225"/>
      <c r="BE145" s="225"/>
      <c r="BF145" s="225"/>
      <c r="BG145" s="225"/>
      <c r="BH145" s="225"/>
      <c r="BI145" s="225"/>
      <c r="BJ145" s="225"/>
      <c r="BK145" s="225"/>
      <c r="BL145" s="225"/>
    </row>
    <row r="146" spans="1:64" ht="16.5" customHeight="1" thickBot="1" x14ac:dyDescent="0.25">
      <c r="A146" s="212"/>
      <c r="B146" s="312"/>
      <c r="C146" s="228" t="s">
        <v>947</v>
      </c>
      <c r="D146" s="1158">
        <f>D145-D141+D129</f>
        <v>7.503331289626658E-12</v>
      </c>
      <c r="E146" s="1326" t="s">
        <v>1152</v>
      </c>
      <c r="F146" s="230"/>
      <c r="G146" s="1317"/>
      <c r="H146" s="1317"/>
      <c r="I146" s="232"/>
      <c r="J146" s="230"/>
      <c r="K146" s="232"/>
      <c r="L146" s="230"/>
      <c r="M146" s="232"/>
      <c r="N146" s="230"/>
      <c r="O146" s="232"/>
      <c r="P146" s="1317"/>
      <c r="Q146" s="1177"/>
      <c r="R146" s="1119" t="s">
        <v>946</v>
      </c>
      <c r="S146" s="230"/>
      <c r="T146" s="230"/>
      <c r="U146" s="230"/>
      <c r="V146" s="230"/>
      <c r="W146" s="230"/>
      <c r="X146" s="230"/>
      <c r="Y146" s="230"/>
      <c r="Z146" s="927">
        <f>Z145-Z141</f>
        <v>0</v>
      </c>
      <c r="AA146" s="230"/>
      <c r="AB146" s="1041"/>
      <c r="AC146" s="1177"/>
      <c r="AD146" s="1177"/>
      <c r="AE146" s="230"/>
      <c r="AF146" s="236"/>
      <c r="AG146" s="230"/>
      <c r="AH146" s="236"/>
      <c r="AI146" s="230"/>
      <c r="AJ146" s="1124"/>
      <c r="AK146" s="1124"/>
      <c r="AL146" s="1125"/>
      <c r="AM146" s="927">
        <f>AM145-AM141</f>
        <v>0</v>
      </c>
      <c r="AN146" s="925"/>
      <c r="AO146" s="240"/>
      <c r="AP146" s="232"/>
      <c r="AQ146" s="238"/>
      <c r="AR146" s="232"/>
      <c r="AS146" s="240"/>
      <c r="AT146" s="240"/>
      <c r="AU146" s="240"/>
      <c r="AV146" s="1130"/>
      <c r="AW146" s="240"/>
      <c r="AX146" s="240"/>
      <c r="AY146" s="240"/>
      <c r="AZ146" s="113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</row>
    <row r="147" spans="1:64" x14ac:dyDescent="0.2">
      <c r="AH147" s="31">
        <v>1</v>
      </c>
    </row>
    <row r="149" spans="1:64" x14ac:dyDescent="0.2">
      <c r="C149" s="101" t="s">
        <v>1849</v>
      </c>
      <c r="D149" s="31">
        <v>672968.75148199999</v>
      </c>
      <c r="F149" s="31">
        <v>3646770926.8654308</v>
      </c>
      <c r="H149" s="31">
        <v>6469037.9500000002</v>
      </c>
      <c r="I149" s="31">
        <v>19352</v>
      </c>
      <c r="J149" s="31">
        <v>10170235.082448205</v>
      </c>
      <c r="K149" s="31">
        <v>11180.5</v>
      </c>
      <c r="L149" s="31">
        <v>1614532.3417215548</v>
      </c>
      <c r="M149" s="31">
        <v>2904</v>
      </c>
      <c r="N149" s="31">
        <v>10292995.018310163</v>
      </c>
      <c r="O149" s="31">
        <v>590</v>
      </c>
      <c r="P149" s="31">
        <v>825374.89283008827</v>
      </c>
      <c r="Q149" s="31">
        <v>3676143102.1507406</v>
      </c>
      <c r="R149" s="31">
        <v>3007070</v>
      </c>
      <c r="S149" s="31">
        <v>-49751051</v>
      </c>
      <c r="T149" s="31">
        <v>-10314040</v>
      </c>
      <c r="U149" s="31">
        <v>-60065091</v>
      </c>
      <c r="V149" s="31">
        <v>3616078010</v>
      </c>
      <c r="W149" s="31">
        <v>-116881</v>
      </c>
      <c r="X149" s="31">
        <v>-400621</v>
      </c>
      <c r="Y149" s="31">
        <v>3615560508</v>
      </c>
      <c r="Z149" s="31">
        <v>-2048105</v>
      </c>
      <c r="AA149" s="1694">
        <v>5145000</v>
      </c>
      <c r="AB149" s="1694">
        <v>18012523</v>
      </c>
      <c r="AC149" s="1694">
        <v>99104741</v>
      </c>
      <c r="AD149" s="1694">
        <v>79283775</v>
      </c>
      <c r="AE149" s="1694">
        <v>3815058442</v>
      </c>
      <c r="AF149" s="1694">
        <v>3504226501</v>
      </c>
      <c r="AG149" s="1694">
        <v>313496784.89999998</v>
      </c>
      <c r="AH149" s="1694">
        <v>91893590</v>
      </c>
      <c r="AI149" s="1694">
        <v>818000</v>
      </c>
      <c r="AJ149" s="1694">
        <v>22846805.5</v>
      </c>
      <c r="AK149" s="1694">
        <v>12000000</v>
      </c>
      <c r="AL149" s="1694">
        <v>3850723247.4000001</v>
      </c>
      <c r="AM149" s="1694">
        <v>3851240749.4000001</v>
      </c>
      <c r="AN149" s="1694"/>
      <c r="AO149" s="1694">
        <v>0</v>
      </c>
      <c r="AP149" s="1694">
        <v>0</v>
      </c>
      <c r="AQ149" s="1694">
        <v>0</v>
      </c>
      <c r="AR149" s="1694">
        <v>0</v>
      </c>
      <c r="AS149" s="1694">
        <v>0</v>
      </c>
      <c r="AT149" s="1694">
        <v>0</v>
      </c>
      <c r="AU149" s="1694">
        <v>0</v>
      </c>
      <c r="AV149" s="1694">
        <v>0</v>
      </c>
      <c r="AW149" s="1694">
        <v>0</v>
      </c>
      <c r="AX149" s="1694">
        <v>0</v>
      </c>
      <c r="AY149" s="1694">
        <v>-65205</v>
      </c>
      <c r="AZ149" s="1694">
        <v>0</v>
      </c>
      <c r="BA149" s="1694">
        <v>0</v>
      </c>
      <c r="BB149" s="1694">
        <v>160187912</v>
      </c>
      <c r="BC149" s="1694">
        <v>-160766291</v>
      </c>
      <c r="BD149" s="1694">
        <v>0</v>
      </c>
      <c r="BE149" s="1694">
        <v>3851240749.4000001</v>
      </c>
      <c r="BF149" s="1694">
        <v>91893590</v>
      </c>
      <c r="BG149" s="1694">
        <v>517502</v>
      </c>
      <c r="BH149" s="1694">
        <v>526783</v>
      </c>
      <c r="BI149" s="1694">
        <v>-9281</v>
      </c>
      <c r="BJ149" s="1694">
        <v>576819</v>
      </c>
      <c r="BK149" s="1694">
        <v>582983</v>
      </c>
      <c r="BL149" s="1694">
        <v>-6164</v>
      </c>
    </row>
    <row r="150" spans="1:64" x14ac:dyDescent="0.2">
      <c r="A150" s="83" t="s">
        <v>1750</v>
      </c>
      <c r="D150" s="31">
        <f t="shared" ref="D150:AY150" si="72">D149-D141</f>
        <v>0</v>
      </c>
      <c r="E150" s="31">
        <f t="shared" si="72"/>
        <v>0</v>
      </c>
      <c r="F150" s="31">
        <f t="shared" si="72"/>
        <v>0</v>
      </c>
      <c r="G150" s="31">
        <f t="shared" si="72"/>
        <v>0</v>
      </c>
      <c r="H150" s="31">
        <f t="shared" si="72"/>
        <v>0</v>
      </c>
      <c r="I150" s="31">
        <f t="shared" si="72"/>
        <v>0</v>
      </c>
      <c r="J150" s="31">
        <f t="shared" si="72"/>
        <v>0</v>
      </c>
      <c r="K150" s="31">
        <f t="shared" si="72"/>
        <v>0</v>
      </c>
      <c r="L150" s="31">
        <f t="shared" si="72"/>
        <v>0</v>
      </c>
      <c r="M150" s="31">
        <f t="shared" si="72"/>
        <v>0</v>
      </c>
      <c r="N150" s="31">
        <f t="shared" si="72"/>
        <v>0</v>
      </c>
      <c r="O150" s="31">
        <f t="shared" si="72"/>
        <v>0</v>
      </c>
      <c r="P150" s="31">
        <f t="shared" si="72"/>
        <v>0</v>
      </c>
      <c r="Q150" s="31">
        <f t="shared" si="72"/>
        <v>0</v>
      </c>
      <c r="R150" s="31">
        <f t="shared" si="72"/>
        <v>0</v>
      </c>
      <c r="S150" s="31">
        <f t="shared" si="72"/>
        <v>0</v>
      </c>
      <c r="T150" s="31">
        <f t="shared" si="72"/>
        <v>0</v>
      </c>
      <c r="U150" s="31">
        <f t="shared" si="72"/>
        <v>0</v>
      </c>
      <c r="V150" s="31">
        <f t="shared" si="72"/>
        <v>0</v>
      </c>
      <c r="W150" s="31">
        <f t="shared" si="72"/>
        <v>0</v>
      </c>
      <c r="X150" s="31">
        <f t="shared" si="72"/>
        <v>0</v>
      </c>
      <c r="Y150" s="31">
        <f t="shared" si="72"/>
        <v>0</v>
      </c>
      <c r="Z150" s="31">
        <f t="shared" si="72"/>
        <v>0</v>
      </c>
      <c r="AA150" s="1694">
        <f t="shared" si="72"/>
        <v>0</v>
      </c>
      <c r="AB150" s="1694">
        <f t="shared" si="72"/>
        <v>0.78000000491738319</v>
      </c>
      <c r="AC150" s="1694">
        <f t="shared" si="72"/>
        <v>0</v>
      </c>
      <c r="AD150" s="1694">
        <f t="shared" si="72"/>
        <v>0</v>
      </c>
      <c r="AE150" s="1694">
        <f t="shared" si="72"/>
        <v>9.9999904632568359E-2</v>
      </c>
      <c r="AF150" s="1694">
        <f t="shared" si="72"/>
        <v>-3297273</v>
      </c>
      <c r="AG150" s="1694">
        <f t="shared" si="72"/>
        <v>5962117</v>
      </c>
      <c r="AH150" s="1694">
        <f t="shared" si="72"/>
        <v>-215641079</v>
      </c>
      <c r="AI150" s="1694">
        <f t="shared" si="72"/>
        <v>0</v>
      </c>
      <c r="AJ150" s="1694">
        <f t="shared" si="72"/>
        <v>0</v>
      </c>
      <c r="AK150" s="1694">
        <f t="shared" si="72"/>
        <v>0</v>
      </c>
      <c r="AL150" s="1694">
        <f t="shared" si="72"/>
        <v>0</v>
      </c>
      <c r="AM150" s="1694">
        <f t="shared" si="72"/>
        <v>0</v>
      </c>
      <c r="AN150" s="1694">
        <f t="shared" si="72"/>
        <v>0</v>
      </c>
      <c r="AO150" s="1694">
        <f t="shared" si="72"/>
        <v>-138731694</v>
      </c>
      <c r="AP150" s="1694">
        <f t="shared" si="72"/>
        <v>-1067</v>
      </c>
      <c r="AQ150" s="1694">
        <f t="shared" si="72"/>
        <v>-5341881</v>
      </c>
      <c r="AR150" s="1694">
        <f t="shared" si="72"/>
        <v>223</v>
      </c>
      <c r="AS150" s="1694">
        <f t="shared" si="72"/>
        <v>640469</v>
      </c>
      <c r="AT150" s="1694">
        <f t="shared" si="72"/>
        <v>-4701412</v>
      </c>
      <c r="AU150" s="1694">
        <f t="shared" si="72"/>
        <v>0</v>
      </c>
      <c r="AV150" s="1694">
        <f t="shared" si="72"/>
        <v>0</v>
      </c>
      <c r="AW150" s="1694">
        <f t="shared" si="72"/>
        <v>283883</v>
      </c>
      <c r="AX150" s="1694">
        <f t="shared" si="72"/>
        <v>-143074523</v>
      </c>
      <c r="AY150" s="1694">
        <f t="shared" si="72"/>
        <v>0</v>
      </c>
      <c r="AZ150" s="1694">
        <f>AZ149-AZ141</f>
        <v>-113253952</v>
      </c>
      <c r="BA150" s="1694">
        <f t="shared" ref="BA150:BL150" si="73">BA149-BA141</f>
        <v>0</v>
      </c>
      <c r="BB150" s="1694">
        <f t="shared" si="73"/>
        <v>160811038</v>
      </c>
      <c r="BC150" s="1694">
        <f t="shared" si="73"/>
        <v>-160811038</v>
      </c>
      <c r="BD150" s="1694">
        <f t="shared" si="73"/>
        <v>-44747</v>
      </c>
      <c r="BE150" s="1694">
        <f t="shared" si="73"/>
        <v>0</v>
      </c>
      <c r="BF150" s="1694">
        <f t="shared" si="73"/>
        <v>-215685826</v>
      </c>
      <c r="BG150" s="1694">
        <f t="shared" si="73"/>
        <v>0</v>
      </c>
      <c r="BH150" s="1694">
        <f t="shared" si="73"/>
        <v>0</v>
      </c>
      <c r="BI150" s="1694">
        <f t="shared" si="73"/>
        <v>0</v>
      </c>
      <c r="BJ150" s="1694">
        <f t="shared" si="73"/>
        <v>-1940</v>
      </c>
      <c r="BK150" s="1694">
        <f t="shared" si="73"/>
        <v>-1940</v>
      </c>
      <c r="BL150" s="1694">
        <f t="shared" si="73"/>
        <v>0</v>
      </c>
    </row>
    <row r="153" spans="1:64" x14ac:dyDescent="0.2">
      <c r="AF153" s="383"/>
      <c r="AG153" s="383">
        <f>-AF144+AG143+AI141+AJ141+AK141</f>
        <v>3850723247.4000001</v>
      </c>
      <c r="AM153" s="383">
        <f>AM141-AL141</f>
        <v>517502</v>
      </c>
      <c r="BE153" s="383"/>
    </row>
    <row r="158" spans="1:64" x14ac:dyDescent="0.2">
      <c r="AG158" s="1694"/>
      <c r="AH158" s="1694"/>
    </row>
    <row r="159" spans="1:64" x14ac:dyDescent="0.2">
      <c r="AG159" s="1694">
        <v>10011593.9</v>
      </c>
      <c r="AH159" s="1694">
        <v>9955400</v>
      </c>
    </row>
    <row r="160" spans="1:64" x14ac:dyDescent="0.2">
      <c r="AG160" s="1696">
        <f>AG159-AH159</f>
        <v>56193.900000000373</v>
      </c>
    </row>
    <row r="161" spans="33:34" x14ac:dyDescent="0.2">
      <c r="AG161" s="31">
        <v>74928</v>
      </c>
      <c r="AH161" s="31">
        <v>18733</v>
      </c>
    </row>
    <row r="162" spans="33:34" x14ac:dyDescent="0.2">
      <c r="AG162" s="31">
        <f>AG161-AH161</f>
        <v>56195</v>
      </c>
    </row>
  </sheetData>
  <sheetProtection formatCells="0" formatColumns="0" formatRows="0" sort="0"/>
  <sortState ref="A78:BM111">
    <sortCondition sortBy="cellColor" ref="A78:A111" dxfId="71"/>
    <sortCondition ref="A78:A111"/>
  </sortState>
  <customSheetViews>
    <customSheetView guid="{DF43B8DA-68E8-4080-9138-D41A38219876}" showPageBreaks="1" printArea="1" hiddenRows="1" hiddenColumns="1" state="hidden" view="pageBreakPreview">
      <pane xSplit="3" ySplit="5" topLeftCell="D10" activePane="bottomRight" state="frozen"/>
      <selection pane="bottomRight" activeCell="D27" sqref="D27"/>
      <rowBreaks count="1" manualBreakCount="1">
        <brk id="77" max="61" man="1"/>
      </rowBreaks>
      <pageMargins left="0.3" right="0.3" top="0.75" bottom="0.55000000000000004" header="0.3" footer="0.3"/>
      <printOptions horizontalCentered="1"/>
      <pageSetup paperSize="5" scale="70" firstPageNumber="50" fitToWidth="0" fitToHeight="0" orientation="landscape" r:id="rId1"/>
      <headerFooter alignWithMargins="0">
        <oddHeader>&amp;L&amp;"Arial,Bold"&amp;20&amp;K000000FY2018-19 Budget Letter</oddHeader>
        <oddFooter>&amp;R&amp;P</oddFooter>
      </headerFooter>
    </customSheetView>
  </customSheetViews>
  <mergeCells count="49">
    <mergeCell ref="BL2:BL3"/>
    <mergeCell ref="BG2:BG3"/>
    <mergeCell ref="BH2:BH3"/>
    <mergeCell ref="BI2:BI3"/>
    <mergeCell ref="BJ2:BJ3"/>
    <mergeCell ref="BK2:BK3"/>
    <mergeCell ref="AZ2:AZ3"/>
    <mergeCell ref="AM2:AM3"/>
    <mergeCell ref="AW2:AW3"/>
    <mergeCell ref="BF1:BF3"/>
    <mergeCell ref="BC2:BC3"/>
    <mergeCell ref="BD2:BD3"/>
    <mergeCell ref="BA2:BA3"/>
    <mergeCell ref="AV2:AV3"/>
    <mergeCell ref="A1:C3"/>
    <mergeCell ref="BE1:BE3"/>
    <mergeCell ref="AG2:AG3"/>
    <mergeCell ref="M2:N2"/>
    <mergeCell ref="O2:P2"/>
    <mergeCell ref="S2:U2"/>
    <mergeCell ref="V2:V3"/>
    <mergeCell ref="X2:X3"/>
    <mergeCell ref="Y2:Y3"/>
    <mergeCell ref="Z2:Z3"/>
    <mergeCell ref="AA2:AA3"/>
    <mergeCell ref="AE2:AE3"/>
    <mergeCell ref="AX2:AX3"/>
    <mergeCell ref="AY2:AY3"/>
    <mergeCell ref="Q2:Q3"/>
    <mergeCell ref="BB2:BB3"/>
    <mergeCell ref="AB2:AB3"/>
    <mergeCell ref="AJ2:AJ3"/>
    <mergeCell ref="AK2:AK3"/>
    <mergeCell ref="AF2:AF3"/>
    <mergeCell ref="AU2:AU3"/>
    <mergeCell ref="AH2:AH3"/>
    <mergeCell ref="AI2:AI3"/>
    <mergeCell ref="AL2:AL3"/>
    <mergeCell ref="AN2:AN3"/>
    <mergeCell ref="AO2:AO3"/>
    <mergeCell ref="AP2:AT2"/>
    <mergeCell ref="AC2:AC3"/>
    <mergeCell ref="AD2:AD3"/>
    <mergeCell ref="D2:D3"/>
    <mergeCell ref="I2:J2"/>
    <mergeCell ref="K2:L2"/>
    <mergeCell ref="W2:W3"/>
    <mergeCell ref="E2:H2"/>
    <mergeCell ref="R2:R3"/>
  </mergeCells>
  <conditionalFormatting sqref="D144 Z146 AM146 AY144 BB144:BC144 BE144:BH144 BK144 R144:U144 AI144:AM144 X144:AG144">
    <cfRule type="cellIs" dxfId="70" priority="2" operator="notEqual">
      <formula>0</formula>
    </cfRule>
  </conditionalFormatting>
  <conditionalFormatting sqref="AH144 V144 Q144 D146">
    <cfRule type="cellIs" dxfId="69" priority="1" operator="notEqual">
      <formula>0</formula>
    </cfRule>
  </conditionalFormatting>
  <printOptions horizontalCentered="1"/>
  <pageMargins left="0.3" right="0.3" top="0.75" bottom="0.55000000000000004" header="0.3" footer="0.3"/>
  <pageSetup paperSize="5" scale="70" firstPageNumber="50" fitToWidth="0" fitToHeight="0" orientation="landscape" r:id="rId2"/>
  <headerFooter alignWithMargins="0">
    <oddHeader>&amp;L&amp;"Arial,Bold"&amp;20&amp;K000000FY2021-22 Budget Letter</oddHeader>
    <oddFooter>&amp;R&amp;P</oddFooter>
  </headerFooter>
  <rowBreaks count="3" manualBreakCount="3">
    <brk id="41" max="63" man="1"/>
    <brk id="77" max="62" man="1"/>
    <brk id="112" max="62" man="1"/>
  </rowBreaks>
  <colBreaks count="3" manualBreakCount="3">
    <brk id="18" max="146" man="1"/>
    <brk id="34" max="1048575" man="1"/>
    <brk id="50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AY103"/>
  <sheetViews>
    <sheetView zoomScale="75" zoomScaleNormal="75" workbookViewId="0">
      <pane xSplit="2" ySplit="6" topLeftCell="AD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46" t="s">
        <v>906</v>
      </c>
      <c r="B1" s="2047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48"/>
      <c r="B2" s="2049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48"/>
      <c r="B3" s="2049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30780</v>
      </c>
      <c r="AM7" s="207"/>
      <c r="AN7" s="206"/>
      <c r="AO7" s="199">
        <v>0</v>
      </c>
      <c r="AP7" s="206"/>
      <c r="AQ7" s="207"/>
      <c r="AR7" s="207"/>
      <c r="AS7" s="206">
        <v>7675</v>
      </c>
      <c r="AT7" s="800">
        <v>84648</v>
      </c>
      <c r="AU7" s="801">
        <v>21162</v>
      </c>
      <c r="AV7" s="199">
        <v>77</v>
      </c>
      <c r="AW7" s="199">
        <v>77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192857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339250</v>
      </c>
      <c r="AM32" s="207"/>
      <c r="AN32" s="206"/>
      <c r="AO32" s="199">
        <v>0</v>
      </c>
      <c r="AP32" s="206"/>
      <c r="AQ32" s="207"/>
      <c r="AR32" s="207"/>
      <c r="AS32" s="206">
        <v>40907</v>
      </c>
      <c r="AT32" s="800">
        <v>568462</v>
      </c>
      <c r="AU32" s="801">
        <v>66360</v>
      </c>
      <c r="AV32" s="199">
        <v>848</v>
      </c>
      <c r="AW32" s="199">
        <v>848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1407546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1843437</v>
      </c>
      <c r="AM42" s="207"/>
      <c r="AN42" s="206"/>
      <c r="AO42" s="199">
        <v>-2851</v>
      </c>
      <c r="AP42" s="206"/>
      <c r="AQ42" s="207"/>
      <c r="AR42" s="207"/>
      <c r="AS42" s="206">
        <v>132430</v>
      </c>
      <c r="AT42" s="800">
        <v>3167071</v>
      </c>
      <c r="AU42" s="801">
        <v>232695</v>
      </c>
      <c r="AV42" s="199">
        <v>4609</v>
      </c>
      <c r="AW42" s="199">
        <v>4698</v>
      </c>
      <c r="AX42" s="199">
        <v>-89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11162</v>
      </c>
      <c r="AM44" s="225"/>
      <c r="AN44" s="224"/>
      <c r="AO44" s="216">
        <v>0</v>
      </c>
      <c r="AP44" s="224"/>
      <c r="AQ44" s="225"/>
      <c r="AR44" s="225"/>
      <c r="AS44" s="224">
        <v>2782</v>
      </c>
      <c r="AT44" s="802">
        <v>13613</v>
      </c>
      <c r="AU44" s="803">
        <v>3401</v>
      </c>
      <c r="AV44" s="216">
        <v>28</v>
      </c>
      <c r="AW44" s="216">
        <v>28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26862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31073</v>
      </c>
      <c r="AM50" s="225"/>
      <c r="AN50" s="224"/>
      <c r="AO50" s="216">
        <v>0</v>
      </c>
      <c r="AP50" s="224"/>
      <c r="AQ50" s="225"/>
      <c r="AR50" s="225"/>
      <c r="AS50" s="224">
        <v>4970</v>
      </c>
      <c r="AT50" s="802">
        <v>73596</v>
      </c>
      <c r="AU50" s="803">
        <v>11155</v>
      </c>
      <c r="AV50" s="216">
        <v>78</v>
      </c>
      <c r="AW50" s="216">
        <v>78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4234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9434</v>
      </c>
      <c r="AM54" s="225"/>
      <c r="AN54" s="224"/>
      <c r="AO54" s="216">
        <v>0</v>
      </c>
      <c r="AP54" s="224"/>
      <c r="AQ54" s="225"/>
      <c r="AR54" s="225"/>
      <c r="AS54" s="224">
        <v>995</v>
      </c>
      <c r="AT54" s="802">
        <v>13633</v>
      </c>
      <c r="AU54" s="803">
        <v>1346</v>
      </c>
      <c r="AV54" s="216">
        <v>24</v>
      </c>
      <c r="AW54" s="216">
        <v>24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5543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-678</v>
      </c>
      <c r="AT61" s="804">
        <v>482</v>
      </c>
      <c r="AU61" s="805">
        <v>-1478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379</v>
      </c>
      <c r="D76" s="1449"/>
      <c r="E76" s="1034">
        <v>1349898.3369293213</v>
      </c>
      <c r="F76" s="1452">
        <v>304</v>
      </c>
      <c r="G76" s="1449"/>
      <c r="H76" s="1036">
        <v>145965.82057255501</v>
      </c>
      <c r="I76" s="1453">
        <v>396</v>
      </c>
      <c r="J76" s="1449"/>
      <c r="K76" s="1036">
        <v>51984.880475714337</v>
      </c>
      <c r="L76" s="1452">
        <v>27</v>
      </c>
      <c r="M76" s="1449"/>
      <c r="N76" s="1036">
        <v>89192.907666171683</v>
      </c>
      <c r="O76" s="1452">
        <v>0</v>
      </c>
      <c r="P76" s="1449"/>
      <c r="Q76" s="1036">
        <v>0</v>
      </c>
      <c r="R76" s="1037">
        <v>1637042</v>
      </c>
      <c r="S76" s="1036">
        <v>-11072</v>
      </c>
      <c r="T76" s="1036">
        <v>44786</v>
      </c>
      <c r="U76" s="1038">
        <v>33714</v>
      </c>
      <c r="V76" s="1037">
        <v>1670756</v>
      </c>
      <c r="W76" s="1036">
        <v>-4177</v>
      </c>
      <c r="X76" s="1037">
        <v>1666579</v>
      </c>
      <c r="Y76" s="1036">
        <v>-1695</v>
      </c>
      <c r="Z76" s="1037">
        <v>1664884</v>
      </c>
      <c r="AA76" s="1036">
        <v>1519324</v>
      </c>
      <c r="AB76" s="1036">
        <v>145560</v>
      </c>
      <c r="AC76" s="1037">
        <v>145560</v>
      </c>
      <c r="AD76" s="1039">
        <v>1664884</v>
      </c>
      <c r="AE76" s="1449"/>
      <c r="AF76" s="1040">
        <v>2268760</v>
      </c>
      <c r="AG76" s="1452">
        <v>-5</v>
      </c>
      <c r="AH76" s="1036">
        <v>-20542</v>
      </c>
      <c r="AI76" s="1452">
        <v>15</v>
      </c>
      <c r="AJ76" s="1036">
        <v>16918</v>
      </c>
      <c r="AK76" s="1038">
        <v>-3624</v>
      </c>
      <c r="AL76" s="1040">
        <v>2265136</v>
      </c>
      <c r="AM76" s="1036">
        <v>-5664</v>
      </c>
      <c r="AN76" s="1040">
        <v>2259472</v>
      </c>
      <c r="AO76" s="1036">
        <v>-2851</v>
      </c>
      <c r="AP76" s="1040">
        <v>2256621</v>
      </c>
      <c r="AQ76" s="1036">
        <v>2067540</v>
      </c>
      <c r="AR76" s="1036">
        <v>189081</v>
      </c>
      <c r="AS76" s="1040">
        <v>189081</v>
      </c>
      <c r="AT76" s="1259">
        <v>3921505</v>
      </c>
      <c r="AU76" s="1260">
        <v>334641</v>
      </c>
      <c r="AV76" s="1036">
        <v>5664</v>
      </c>
      <c r="AW76" s="1036">
        <v>5753</v>
      </c>
      <c r="AX76" s="1036">
        <v>-89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1662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58034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26626</v>
      </c>
      <c r="AA82" s="1447">
        <v>20496</v>
      </c>
      <c r="AB82" s="1444">
        <v>6130</v>
      </c>
      <c r="AC82" s="1446">
        <v>6130</v>
      </c>
      <c r="AD82" s="1446">
        <v>26626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26626</v>
      </c>
      <c r="AU82" s="1448">
        <v>6130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62928</v>
      </c>
      <c r="AA83" s="811">
        <v>58472</v>
      </c>
      <c r="AB83" s="810">
        <v>4456</v>
      </c>
      <c r="AC83" s="222">
        <v>4456</v>
      </c>
      <c r="AD83" s="222">
        <v>62928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62928</v>
      </c>
      <c r="AU83" s="812">
        <v>4456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50342</v>
      </c>
      <c r="AA84" s="811">
        <v>46780</v>
      </c>
      <c r="AB84" s="810">
        <v>3562</v>
      </c>
      <c r="AC84" s="222">
        <v>3562</v>
      </c>
      <c r="AD84" s="222">
        <v>50342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50342</v>
      </c>
      <c r="AU84" s="812">
        <v>3562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379</v>
      </c>
      <c r="D85" s="1449"/>
      <c r="E85" s="1034">
        <v>1349898.3369293213</v>
      </c>
      <c r="F85" s="1452">
        <v>304</v>
      </c>
      <c r="G85" s="1449"/>
      <c r="H85" s="1036">
        <v>145965.82057255501</v>
      </c>
      <c r="I85" s="1453">
        <v>396</v>
      </c>
      <c r="J85" s="1449"/>
      <c r="K85" s="1036">
        <v>51984.880475714337</v>
      </c>
      <c r="L85" s="1452">
        <v>27</v>
      </c>
      <c r="M85" s="1449"/>
      <c r="N85" s="1036">
        <v>89192.907666171683</v>
      </c>
      <c r="O85" s="1452">
        <v>0</v>
      </c>
      <c r="P85" s="1449"/>
      <c r="Q85" s="1036">
        <v>0</v>
      </c>
      <c r="R85" s="1037">
        <v>1637042</v>
      </c>
      <c r="S85" s="1036">
        <v>-11072</v>
      </c>
      <c r="T85" s="1036">
        <v>44786</v>
      </c>
      <c r="U85" s="1038">
        <v>33714</v>
      </c>
      <c r="V85" s="1037">
        <v>1670756</v>
      </c>
      <c r="W85" s="1036">
        <v>-4177</v>
      </c>
      <c r="X85" s="1037">
        <v>1666579</v>
      </c>
      <c r="Y85" s="1036">
        <v>-1695</v>
      </c>
      <c r="Z85" s="1037">
        <v>1804780</v>
      </c>
      <c r="AA85" s="1036">
        <v>1645072</v>
      </c>
      <c r="AB85" s="1036">
        <v>159708</v>
      </c>
      <c r="AC85" s="1037">
        <v>159708</v>
      </c>
      <c r="AD85" s="1039">
        <v>1872814</v>
      </c>
      <c r="AE85" s="1449"/>
      <c r="AF85" s="1040">
        <v>2268760</v>
      </c>
      <c r="AG85" s="1452">
        <v>-5</v>
      </c>
      <c r="AH85" s="1036">
        <v>-20542</v>
      </c>
      <c r="AI85" s="1452">
        <v>15</v>
      </c>
      <c r="AJ85" s="1036">
        <v>16918</v>
      </c>
      <c r="AK85" s="1038">
        <v>-3624</v>
      </c>
      <c r="AL85" s="1040">
        <v>2265136</v>
      </c>
      <c r="AM85" s="1036">
        <v>-5664</v>
      </c>
      <c r="AN85" s="1040">
        <v>2259472</v>
      </c>
      <c r="AO85" s="1036">
        <v>-2851</v>
      </c>
      <c r="AP85" s="1040">
        <v>2256621</v>
      </c>
      <c r="AQ85" s="1036">
        <v>2067540</v>
      </c>
      <c r="AR85" s="1036">
        <v>189081</v>
      </c>
      <c r="AS85" s="1040">
        <v>189081</v>
      </c>
      <c r="AT85" s="808">
        <v>4061401</v>
      </c>
      <c r="AU85" s="808">
        <v>348789</v>
      </c>
      <c r="AV85" s="1036">
        <v>5664</v>
      </c>
      <c r="AW85" s="1036">
        <v>5753</v>
      </c>
      <c r="AX85" s="1036">
        <v>-89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  <c r="AV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  <c r="AL87" s="383">
        <v>2262285</v>
      </c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101" t="s">
        <v>1870</v>
      </c>
      <c r="AA90" s="31" t="s">
        <v>1677</v>
      </c>
      <c r="AC90" s="31">
        <v>1</v>
      </c>
      <c r="AJ90" s="101" t="s">
        <v>1870</v>
      </c>
      <c r="AM90" s="101" t="s">
        <v>1870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M91" s="31">
        <v>-5753</v>
      </c>
      <c r="AW91" s="1036">
        <v>5753</v>
      </c>
      <c r="AX91" s="1663"/>
    </row>
    <row r="92" spans="1:51" ht="13.5" thickTop="1" x14ac:dyDescent="0.2">
      <c r="B92" s="866"/>
      <c r="C92"/>
      <c r="D92"/>
      <c r="E92"/>
      <c r="F92"/>
      <c r="G92"/>
      <c r="T92" s="101"/>
      <c r="AJ92" s="101"/>
      <c r="AW92" s="383">
        <v>0</v>
      </c>
    </row>
    <row r="93" spans="1:51" x14ac:dyDescent="0.2">
      <c r="B93" s="867"/>
      <c r="C93"/>
      <c r="D93"/>
      <c r="E93"/>
      <c r="F93"/>
      <c r="G93"/>
      <c r="T93" s="101"/>
      <c r="AJ93" s="101" t="s">
        <v>1880</v>
      </c>
    </row>
    <row r="94" spans="1:51" x14ac:dyDescent="0.2">
      <c r="B94" s="867"/>
      <c r="C94"/>
      <c r="D94"/>
      <c r="E94"/>
      <c r="F94"/>
      <c r="G94"/>
      <c r="AJ94" s="101" t="s">
        <v>1881</v>
      </c>
      <c r="AV94" s="383">
        <v>89</v>
      </c>
      <c r="AW94" s="383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  <c r="AW97" s="31" t="s">
        <v>1752</v>
      </c>
    </row>
    <row r="98" spans="3:49" x14ac:dyDescent="0.2">
      <c r="AW98" s="31" t="s">
        <v>1751</v>
      </c>
    </row>
    <row r="99" spans="3:49" x14ac:dyDescent="0.2">
      <c r="AW99" s="31" t="s">
        <v>1745</v>
      </c>
    </row>
    <row r="101" spans="3:49" x14ac:dyDescent="0.2">
      <c r="AW101" s="31" t="s">
        <v>1752</v>
      </c>
    </row>
    <row r="102" spans="3:49" x14ac:dyDescent="0.2">
      <c r="AW102" s="31" t="s">
        <v>1751</v>
      </c>
    </row>
    <row r="103" spans="3:49" x14ac:dyDescent="0.2">
      <c r="AW103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AY109"/>
  <sheetViews>
    <sheetView zoomScale="75" zoomScaleNormal="75" workbookViewId="0">
      <pane xSplit="2" ySplit="6" topLeftCell="AD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1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905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780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780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2031</v>
      </c>
      <c r="AU31" s="805">
        <v>507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3399078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4674865</v>
      </c>
      <c r="AM32" s="207"/>
      <c r="AN32" s="206"/>
      <c r="AO32" s="199">
        <v>0</v>
      </c>
      <c r="AP32" s="206"/>
      <c r="AQ32" s="207"/>
      <c r="AR32" s="207"/>
      <c r="AS32" s="206">
        <v>397451</v>
      </c>
      <c r="AT32" s="800">
        <v>7962872</v>
      </c>
      <c r="AU32" s="801">
        <v>657277</v>
      </c>
      <c r="AV32" s="199">
        <v>11687</v>
      </c>
      <c r="AW32" s="199">
        <v>11687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4254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-976</v>
      </c>
      <c r="AT34" s="802">
        <v>0</v>
      </c>
      <c r="AU34" s="803">
        <v>-1684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1114988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1517125</v>
      </c>
      <c r="AM42" s="207"/>
      <c r="AN42" s="206"/>
      <c r="AO42" s="199">
        <v>0</v>
      </c>
      <c r="AP42" s="206"/>
      <c r="AQ42" s="207"/>
      <c r="AR42" s="207"/>
      <c r="AS42" s="206">
        <v>116755</v>
      </c>
      <c r="AT42" s="800">
        <v>2530914</v>
      </c>
      <c r="AU42" s="801">
        <v>184568</v>
      </c>
      <c r="AV42" s="199">
        <v>3793</v>
      </c>
      <c r="AW42" s="199">
        <v>3824</v>
      </c>
      <c r="AX42" s="199">
        <v>-31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39925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145106</v>
      </c>
      <c r="AM44" s="225"/>
      <c r="AN44" s="224"/>
      <c r="AO44" s="216">
        <v>0</v>
      </c>
      <c r="AP44" s="224"/>
      <c r="AQ44" s="225"/>
      <c r="AR44" s="225"/>
      <c r="AS44" s="224">
        <v>10437</v>
      </c>
      <c r="AT44" s="802">
        <v>179831</v>
      </c>
      <c r="AU44" s="803">
        <v>12571</v>
      </c>
      <c r="AV44" s="216">
        <v>363</v>
      </c>
      <c r="AW44" s="216">
        <v>363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22710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22195</v>
      </c>
      <c r="AM50" s="225"/>
      <c r="AN50" s="224"/>
      <c r="AO50" s="216">
        <v>0</v>
      </c>
      <c r="AP50" s="224"/>
      <c r="AQ50" s="225"/>
      <c r="AR50" s="225"/>
      <c r="AS50" s="224">
        <v>2757</v>
      </c>
      <c r="AT50" s="802">
        <v>49303</v>
      </c>
      <c r="AU50" s="803">
        <v>5771</v>
      </c>
      <c r="AV50" s="216">
        <v>55</v>
      </c>
      <c r="AW50" s="216">
        <v>55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5286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-4928</v>
      </c>
      <c r="AT51" s="804">
        <v>152</v>
      </c>
      <c r="AU51" s="805">
        <v>-5768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19743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21786</v>
      </c>
      <c r="AM58" s="225"/>
      <c r="AN58" s="224"/>
      <c r="AO58" s="216">
        <v>0</v>
      </c>
      <c r="AP58" s="224"/>
      <c r="AQ58" s="225"/>
      <c r="AR58" s="225"/>
      <c r="AS58" s="224">
        <v>745</v>
      </c>
      <c r="AT58" s="802">
        <v>36365</v>
      </c>
      <c r="AU58" s="803">
        <v>1122</v>
      </c>
      <c r="AV58" s="216">
        <v>54</v>
      </c>
      <c r="AW58" s="216">
        <v>54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5556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802">
        <v>0</v>
      </c>
      <c r="AU59" s="803">
        <v>-1430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998</v>
      </c>
      <c r="D76" s="1449"/>
      <c r="E76" s="1034">
        <v>3789456.75587377</v>
      </c>
      <c r="F76" s="1452">
        <v>769</v>
      </c>
      <c r="G76" s="1449"/>
      <c r="H76" s="1036">
        <v>372813.62705995672</v>
      </c>
      <c r="I76" s="1453">
        <v>1427</v>
      </c>
      <c r="J76" s="1449"/>
      <c r="K76" s="1036">
        <v>188434.79566005542</v>
      </c>
      <c r="L76" s="1452">
        <v>80</v>
      </c>
      <c r="M76" s="1449"/>
      <c r="N76" s="1036">
        <v>260836.01982428448</v>
      </c>
      <c r="O76" s="1452">
        <v>0</v>
      </c>
      <c r="P76" s="1449"/>
      <c r="Q76" s="1036">
        <v>0</v>
      </c>
      <c r="R76" s="1037">
        <v>4611540</v>
      </c>
      <c r="S76" s="1036">
        <v>-126255</v>
      </c>
      <c r="T76" s="1036">
        <v>-77924</v>
      </c>
      <c r="U76" s="1038">
        <v>-204179</v>
      </c>
      <c r="V76" s="1037">
        <v>4407361</v>
      </c>
      <c r="W76" s="1036">
        <v>-11018</v>
      </c>
      <c r="X76" s="1037">
        <v>4396343</v>
      </c>
      <c r="Y76" s="1036">
        <v>0</v>
      </c>
      <c r="Z76" s="1037">
        <v>4396343</v>
      </c>
      <c r="AA76" s="1036">
        <v>4065144</v>
      </c>
      <c r="AB76" s="1036">
        <v>331199</v>
      </c>
      <c r="AC76" s="1037">
        <v>331199</v>
      </c>
      <c r="AD76" s="1039">
        <v>4396343</v>
      </c>
      <c r="AE76" s="1449"/>
      <c r="AF76" s="1040">
        <v>6806343</v>
      </c>
      <c r="AG76" s="1452">
        <v>-41</v>
      </c>
      <c r="AH76" s="1036">
        <v>-299879</v>
      </c>
      <c r="AI76" s="1452">
        <v>-36</v>
      </c>
      <c r="AJ76" s="1036">
        <v>-125387</v>
      </c>
      <c r="AK76" s="1038">
        <v>-425266</v>
      </c>
      <c r="AL76" s="1040">
        <v>6381077</v>
      </c>
      <c r="AM76" s="1036">
        <v>-15952</v>
      </c>
      <c r="AN76" s="1040">
        <v>6365125</v>
      </c>
      <c r="AO76" s="1036">
        <v>0</v>
      </c>
      <c r="AP76" s="1040">
        <v>6365125</v>
      </c>
      <c r="AQ76" s="1036">
        <v>5843390</v>
      </c>
      <c r="AR76" s="1036">
        <v>521735</v>
      </c>
      <c r="AS76" s="1040">
        <v>521735</v>
      </c>
      <c r="AT76" s="1259">
        <v>10761468</v>
      </c>
      <c r="AU76" s="1260">
        <v>852934</v>
      </c>
      <c r="AV76" s="1036">
        <v>15952</v>
      </c>
      <c r="AW76" s="1036">
        <v>15983</v>
      </c>
      <c r="AX76" s="1036">
        <v>-31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68685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172610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55046.76</v>
      </c>
      <c r="AA82" s="1447">
        <v>53977</v>
      </c>
      <c r="AB82" s="1444">
        <v>1069.760000000002</v>
      </c>
      <c r="AC82" s="1446">
        <v>1070</v>
      </c>
      <c r="AD82" s="1446">
        <v>55046.76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55046.76</v>
      </c>
      <c r="AU82" s="1448">
        <v>1070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118097</v>
      </c>
      <c r="AA83" s="811">
        <v>110728</v>
      </c>
      <c r="AB83" s="810">
        <v>7369</v>
      </c>
      <c r="AC83" s="222">
        <v>7369</v>
      </c>
      <c r="AD83" s="222">
        <v>118097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118097</v>
      </c>
      <c r="AU83" s="812">
        <v>7369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94478</v>
      </c>
      <c r="AA84" s="811">
        <v>88584</v>
      </c>
      <c r="AB84" s="810">
        <v>5894</v>
      </c>
      <c r="AC84" s="222">
        <v>5894</v>
      </c>
      <c r="AD84" s="222">
        <v>94478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94478</v>
      </c>
      <c r="AU84" s="812">
        <v>5894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998</v>
      </c>
      <c r="D85" s="1449"/>
      <c r="E85" s="1034">
        <v>3789456.75587377</v>
      </c>
      <c r="F85" s="1452">
        <v>769</v>
      </c>
      <c r="G85" s="1449"/>
      <c r="H85" s="1036">
        <v>372813.62705995672</v>
      </c>
      <c r="I85" s="1453">
        <v>1427</v>
      </c>
      <c r="J85" s="1449"/>
      <c r="K85" s="1036">
        <v>188434.79566005542</v>
      </c>
      <c r="L85" s="1452">
        <v>80</v>
      </c>
      <c r="M85" s="1449"/>
      <c r="N85" s="1036">
        <v>260836.01982428448</v>
      </c>
      <c r="O85" s="1452">
        <v>0</v>
      </c>
      <c r="P85" s="1449"/>
      <c r="Q85" s="1036">
        <v>0</v>
      </c>
      <c r="R85" s="1037">
        <v>4611540</v>
      </c>
      <c r="S85" s="1036">
        <v>-126255</v>
      </c>
      <c r="T85" s="1036">
        <v>-77924</v>
      </c>
      <c r="U85" s="1038">
        <v>-204179</v>
      </c>
      <c r="V85" s="1037">
        <v>4407361</v>
      </c>
      <c r="W85" s="1036">
        <v>-11018</v>
      </c>
      <c r="X85" s="1037">
        <v>4396343</v>
      </c>
      <c r="Y85" s="1036">
        <v>0</v>
      </c>
      <c r="Z85" s="1037">
        <v>4663964.76</v>
      </c>
      <c r="AA85" s="1036">
        <v>4318433</v>
      </c>
      <c r="AB85" s="1036">
        <v>345531.76</v>
      </c>
      <c r="AC85" s="1037">
        <v>345532</v>
      </c>
      <c r="AD85" s="1039">
        <v>4905259.76</v>
      </c>
      <c r="AE85" s="1449"/>
      <c r="AF85" s="1040">
        <v>6806343</v>
      </c>
      <c r="AG85" s="1452">
        <v>-41</v>
      </c>
      <c r="AH85" s="1036">
        <v>-299879</v>
      </c>
      <c r="AI85" s="1452">
        <v>-36</v>
      </c>
      <c r="AJ85" s="1036">
        <v>-125387</v>
      </c>
      <c r="AK85" s="1038">
        <v>-425266</v>
      </c>
      <c r="AL85" s="1040">
        <v>6381077</v>
      </c>
      <c r="AM85" s="1036">
        <v>-15952</v>
      </c>
      <c r="AN85" s="1040">
        <v>6365125</v>
      </c>
      <c r="AO85" s="1036">
        <v>0</v>
      </c>
      <c r="AP85" s="1040">
        <v>6365125</v>
      </c>
      <c r="AQ85" s="1036">
        <v>5843390</v>
      </c>
      <c r="AR85" s="1036">
        <v>521735</v>
      </c>
      <c r="AS85" s="1040">
        <v>521735</v>
      </c>
      <c r="AT85" s="808">
        <v>11029089.76</v>
      </c>
      <c r="AU85" s="808">
        <v>867267</v>
      </c>
      <c r="AV85" s="1036">
        <v>15952</v>
      </c>
      <c r="AW85" s="1036">
        <v>15983</v>
      </c>
      <c r="AX85" s="1036">
        <v>-31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  <c r="AA89" s="31" t="s">
        <v>1677</v>
      </c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31">
        <v>-76300</v>
      </c>
      <c r="W90" s="31">
        <v>-11022</v>
      </c>
      <c r="AA90" s="31" t="s">
        <v>1678</v>
      </c>
      <c r="AC90" s="31">
        <v>1</v>
      </c>
      <c r="AJ90" s="31">
        <v>-125765</v>
      </c>
      <c r="AM90" s="31">
        <v>-15983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01"/>
      <c r="AJ91" s="101"/>
      <c r="AW91" s="1036">
        <v>15983</v>
      </c>
    </row>
    <row r="92" spans="1:51" ht="13.5" thickTop="1" x14ac:dyDescent="0.2">
      <c r="B92" s="866"/>
      <c r="C92"/>
      <c r="D92"/>
      <c r="E92"/>
      <c r="F92"/>
      <c r="G92"/>
      <c r="T92" s="101"/>
      <c r="AJ92" s="101"/>
      <c r="AW92" s="383">
        <v>0</v>
      </c>
    </row>
    <row r="93" spans="1:51" x14ac:dyDescent="0.2">
      <c r="B93" s="867"/>
      <c r="C93"/>
      <c r="D93"/>
      <c r="E93"/>
      <c r="F93"/>
      <c r="G93"/>
      <c r="AJ93" s="101" t="s">
        <v>1879</v>
      </c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1" spans="3:49" x14ac:dyDescent="0.2">
      <c r="AW101" s="31" t="s">
        <v>1752</v>
      </c>
    </row>
    <row r="102" spans="3:49" x14ac:dyDescent="0.2">
      <c r="AW102" s="31" t="s">
        <v>1751</v>
      </c>
    </row>
    <row r="103" spans="3:49" x14ac:dyDescent="0.2">
      <c r="AW103" s="31" t="s">
        <v>1745</v>
      </c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AX109"/>
  <sheetViews>
    <sheetView zoomScale="75" zoomScaleNormal="75" workbookViewId="0">
      <pane xSplit="2" ySplit="6" topLeftCell="AD72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5.425781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2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46" t="s">
        <v>1049</v>
      </c>
      <c r="B1" s="2047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48"/>
      <c r="B2" s="2049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48"/>
      <c r="B3" s="2049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1143009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1611437</v>
      </c>
      <c r="AM32" s="207"/>
      <c r="AN32" s="206"/>
      <c r="AO32" s="199">
        <v>2657</v>
      </c>
      <c r="AP32" s="206"/>
      <c r="AQ32" s="207"/>
      <c r="AR32" s="207"/>
      <c r="AS32" s="206">
        <v>140987</v>
      </c>
      <c r="AT32" s="800">
        <v>2679942</v>
      </c>
      <c r="AU32" s="801">
        <v>215607</v>
      </c>
      <c r="AV32" s="199">
        <v>4029</v>
      </c>
      <c r="AW32" s="199">
        <v>4029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3054187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4471388</v>
      </c>
      <c r="AM42" s="207"/>
      <c r="AN42" s="206"/>
      <c r="AO42" s="199">
        <v>3294</v>
      </c>
      <c r="AP42" s="206"/>
      <c r="AQ42" s="207"/>
      <c r="AR42" s="207"/>
      <c r="AS42" s="206">
        <v>386370</v>
      </c>
      <c r="AT42" s="800">
        <v>7424476</v>
      </c>
      <c r="AU42" s="801">
        <v>615773</v>
      </c>
      <c r="AV42" s="199">
        <v>11178</v>
      </c>
      <c r="AW42" s="199">
        <v>11347</v>
      </c>
      <c r="AX42" s="199">
        <v>-169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6793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417</v>
      </c>
      <c r="AT44" s="802">
        <v>26786</v>
      </c>
      <c r="AU44" s="803">
        <v>418</v>
      </c>
      <c r="AV44" s="216">
        <v>56</v>
      </c>
      <c r="AW44" s="216">
        <v>56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32820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26634</v>
      </c>
      <c r="AM50" s="225"/>
      <c r="AN50" s="224"/>
      <c r="AO50" s="216">
        <v>0</v>
      </c>
      <c r="AP50" s="224"/>
      <c r="AQ50" s="225"/>
      <c r="AR50" s="225"/>
      <c r="AS50" s="224">
        <v>2475</v>
      </c>
      <c r="AT50" s="802">
        <v>57530</v>
      </c>
      <c r="AU50" s="803">
        <v>4759</v>
      </c>
      <c r="AV50" s="216">
        <v>67</v>
      </c>
      <c r="AW50" s="216">
        <v>67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16440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102492</v>
      </c>
      <c r="AM51" s="240"/>
      <c r="AN51" s="239"/>
      <c r="AO51" s="230">
        <v>0</v>
      </c>
      <c r="AP51" s="239"/>
      <c r="AQ51" s="240"/>
      <c r="AR51" s="240"/>
      <c r="AS51" s="239">
        <v>10773</v>
      </c>
      <c r="AT51" s="804">
        <v>118155</v>
      </c>
      <c r="AU51" s="805">
        <v>12018</v>
      </c>
      <c r="AV51" s="230">
        <v>256</v>
      </c>
      <c r="AW51" s="230">
        <v>256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7979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28302</v>
      </c>
      <c r="AM54" s="225"/>
      <c r="AN54" s="224"/>
      <c r="AO54" s="216">
        <v>0</v>
      </c>
      <c r="AP54" s="224"/>
      <c r="AQ54" s="225"/>
      <c r="AR54" s="225"/>
      <c r="AS54" s="224">
        <v>4345</v>
      </c>
      <c r="AT54" s="802">
        <v>40901</v>
      </c>
      <c r="AU54" s="803">
        <v>6185</v>
      </c>
      <c r="AV54" s="216">
        <v>71</v>
      </c>
      <c r="AW54" s="216">
        <v>71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70541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83513</v>
      </c>
      <c r="AM58" s="225"/>
      <c r="AN58" s="224"/>
      <c r="AO58" s="216">
        <v>0</v>
      </c>
      <c r="AP58" s="224"/>
      <c r="AQ58" s="225"/>
      <c r="AR58" s="225"/>
      <c r="AS58" s="224">
        <v>5590</v>
      </c>
      <c r="AT58" s="802">
        <v>142886</v>
      </c>
      <c r="AU58" s="803">
        <v>8756</v>
      </c>
      <c r="AV58" s="216">
        <v>209</v>
      </c>
      <c r="AW58" s="216">
        <v>209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4878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802">
        <v>0</v>
      </c>
      <c r="AU59" s="803">
        <v>-1318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994</v>
      </c>
      <c r="D76" s="1449"/>
      <c r="E76" s="1034">
        <v>3594259.9075848493</v>
      </c>
      <c r="F76" s="1452">
        <v>479</v>
      </c>
      <c r="G76" s="1449"/>
      <c r="H76" s="1036">
        <v>230813.08346393215</v>
      </c>
      <c r="I76" s="1453">
        <v>0</v>
      </c>
      <c r="J76" s="1449"/>
      <c r="K76" s="1036">
        <v>0</v>
      </c>
      <c r="L76" s="1452">
        <v>106</v>
      </c>
      <c r="M76" s="1449"/>
      <c r="N76" s="1036">
        <v>348414.50234726339</v>
      </c>
      <c r="O76" s="1452">
        <v>125</v>
      </c>
      <c r="P76" s="1449"/>
      <c r="Q76" s="1036">
        <v>163158.5752095592</v>
      </c>
      <c r="R76" s="1037">
        <v>4336647</v>
      </c>
      <c r="S76" s="1036">
        <v>-52592</v>
      </c>
      <c r="T76" s="1036">
        <v>-124999</v>
      </c>
      <c r="U76" s="1038">
        <v>-177591</v>
      </c>
      <c r="V76" s="1037">
        <v>4159056</v>
      </c>
      <c r="W76" s="1036">
        <v>-10398</v>
      </c>
      <c r="X76" s="1037">
        <v>4148658</v>
      </c>
      <c r="Y76" s="1036">
        <v>5843</v>
      </c>
      <c r="Z76" s="1037">
        <v>4154501</v>
      </c>
      <c r="AA76" s="1036">
        <v>3842754</v>
      </c>
      <c r="AB76" s="1036">
        <v>311747</v>
      </c>
      <c r="AC76" s="1037">
        <v>311747</v>
      </c>
      <c r="AD76" s="1039">
        <v>4154501</v>
      </c>
      <c r="AE76" s="1449"/>
      <c r="AF76" s="1040">
        <v>6380468</v>
      </c>
      <c r="AG76" s="1452">
        <v>16</v>
      </c>
      <c r="AH76" s="1036">
        <v>89326</v>
      </c>
      <c r="AI76" s="1452">
        <v>-37</v>
      </c>
      <c r="AJ76" s="1036">
        <v>-123704</v>
      </c>
      <c r="AK76" s="1038">
        <v>-34378</v>
      </c>
      <c r="AL76" s="1040">
        <v>6346090</v>
      </c>
      <c r="AM76" s="1036">
        <v>-15866</v>
      </c>
      <c r="AN76" s="1040">
        <v>6330224</v>
      </c>
      <c r="AO76" s="1036">
        <v>5951</v>
      </c>
      <c r="AP76" s="1040">
        <v>6336175</v>
      </c>
      <c r="AQ76" s="1036">
        <v>5785724</v>
      </c>
      <c r="AR76" s="1036">
        <v>550451</v>
      </c>
      <c r="AS76" s="1040">
        <v>550451</v>
      </c>
      <c r="AT76" s="1259">
        <v>10490676</v>
      </c>
      <c r="AU76" s="1260">
        <v>862198</v>
      </c>
      <c r="AV76" s="1036">
        <v>15866</v>
      </c>
      <c r="AW76" s="1036">
        <v>16035</v>
      </c>
      <c r="AX76" s="1036">
        <v>-169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882000</v>
      </c>
      <c r="AA78" s="811">
        <v>808500</v>
      </c>
      <c r="AB78" s="810">
        <v>73500</v>
      </c>
      <c r="AC78" s="222">
        <v>73500</v>
      </c>
      <c r="AD78" s="222">
        <v>882000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882000</v>
      </c>
      <c r="AU78" s="812">
        <v>73500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158000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11737</v>
      </c>
      <c r="AB82" s="1444">
        <v>-11737</v>
      </c>
      <c r="AC82" s="1446">
        <v>-11737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-11737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141028</v>
      </c>
      <c r="AA83" s="811">
        <v>132275</v>
      </c>
      <c r="AB83" s="810">
        <v>8753</v>
      </c>
      <c r="AC83" s="222">
        <v>8753</v>
      </c>
      <c r="AD83" s="222">
        <v>141028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141028</v>
      </c>
      <c r="AU83" s="812">
        <v>8753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112822</v>
      </c>
      <c r="AA84" s="811">
        <v>105822</v>
      </c>
      <c r="AB84" s="810">
        <v>7000</v>
      </c>
      <c r="AC84" s="222">
        <v>7000</v>
      </c>
      <c r="AD84" s="222">
        <v>112822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112822</v>
      </c>
      <c r="AU84" s="812">
        <v>7000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994</v>
      </c>
      <c r="D85" s="1449"/>
      <c r="E85" s="1034">
        <v>3594259.9075848493</v>
      </c>
      <c r="F85" s="1452">
        <v>479</v>
      </c>
      <c r="G85" s="1449"/>
      <c r="H85" s="1036">
        <v>230813.08346393215</v>
      </c>
      <c r="I85" s="1453">
        <v>0</v>
      </c>
      <c r="J85" s="1449"/>
      <c r="K85" s="1036">
        <v>0</v>
      </c>
      <c r="L85" s="1452">
        <v>106</v>
      </c>
      <c r="M85" s="1449"/>
      <c r="N85" s="1036">
        <v>348414.50234726339</v>
      </c>
      <c r="O85" s="1452">
        <v>125</v>
      </c>
      <c r="P85" s="1449"/>
      <c r="Q85" s="1036">
        <v>163158.5752095592</v>
      </c>
      <c r="R85" s="1037">
        <v>4336647</v>
      </c>
      <c r="S85" s="1036">
        <v>-52592</v>
      </c>
      <c r="T85" s="1036">
        <v>-124999</v>
      </c>
      <c r="U85" s="1038">
        <v>-177591</v>
      </c>
      <c r="V85" s="1037">
        <v>4159056</v>
      </c>
      <c r="W85" s="1036">
        <v>-10398</v>
      </c>
      <c r="X85" s="1037">
        <v>4148658</v>
      </c>
      <c r="Y85" s="1036">
        <v>5843</v>
      </c>
      <c r="Z85" s="1037">
        <v>5290351</v>
      </c>
      <c r="AA85" s="1036">
        <v>4901088</v>
      </c>
      <c r="AB85" s="1036">
        <v>389263</v>
      </c>
      <c r="AC85" s="1037">
        <v>389263</v>
      </c>
      <c r="AD85" s="1039">
        <v>5458351</v>
      </c>
      <c r="AE85" s="1449"/>
      <c r="AF85" s="1040">
        <v>6380468</v>
      </c>
      <c r="AG85" s="1452">
        <v>16</v>
      </c>
      <c r="AH85" s="1036">
        <v>89326</v>
      </c>
      <c r="AI85" s="1452">
        <v>-37</v>
      </c>
      <c r="AJ85" s="1036">
        <v>-123704</v>
      </c>
      <c r="AK85" s="1038">
        <v>-34378</v>
      </c>
      <c r="AL85" s="1040">
        <v>6346090</v>
      </c>
      <c r="AM85" s="1036">
        <v>-15866</v>
      </c>
      <c r="AN85" s="1040">
        <v>6330224</v>
      </c>
      <c r="AO85" s="1036">
        <v>5951</v>
      </c>
      <c r="AP85" s="1040">
        <v>6336175</v>
      </c>
      <c r="AQ85" s="1036">
        <v>5785724</v>
      </c>
      <c r="AR85" s="1036">
        <v>550451</v>
      </c>
      <c r="AS85" s="1040">
        <v>550451</v>
      </c>
      <c r="AT85" s="808">
        <v>11626526</v>
      </c>
      <c r="AU85" s="808">
        <v>939714</v>
      </c>
      <c r="AV85" s="1036">
        <v>15866</v>
      </c>
      <c r="AW85" s="1036">
        <v>16035</v>
      </c>
      <c r="AX85" s="1036">
        <v>-169</v>
      </c>
    </row>
    <row r="86" spans="1:50" s="1514" customFormat="1" ht="8.4499999999999993" hidden="1" customHeight="1" thickTop="1" x14ac:dyDescent="0.2">
      <c r="A86" s="150"/>
      <c r="B86" s="150"/>
      <c r="C86" s="150"/>
      <c r="D86" s="1515"/>
      <c r="E86" s="1515"/>
      <c r="F86" s="1515"/>
      <c r="G86" s="1515"/>
      <c r="H86" s="1515"/>
      <c r="I86" s="1515"/>
      <c r="J86" s="1515"/>
      <c r="K86" s="1515"/>
      <c r="L86" s="1515"/>
      <c r="M86" s="1515"/>
      <c r="N86" s="1515"/>
      <c r="O86" s="1515"/>
      <c r="P86" s="1515"/>
      <c r="Q86" s="1515"/>
      <c r="R86" s="1515"/>
      <c r="S86" s="1515"/>
      <c r="T86" s="1515"/>
      <c r="U86" s="1515"/>
      <c r="V86" s="1515"/>
      <c r="W86" s="1515"/>
      <c r="X86" s="1516"/>
      <c r="Y86" s="1515"/>
      <c r="Z86" s="1515"/>
      <c r="AA86" s="150"/>
      <c r="AB86" s="1515"/>
      <c r="AC86" s="1515"/>
      <c r="AD86" s="1515"/>
      <c r="AE86" s="1515"/>
      <c r="AF86" s="1515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</row>
    <row r="87" spans="1:50" s="1033" customFormat="1" ht="15" hidden="1" customHeight="1" x14ac:dyDescent="0.2">
      <c r="A87" s="1499">
        <v>36</v>
      </c>
      <c r="B87" s="1500" t="s">
        <v>433</v>
      </c>
      <c r="C87" s="1510">
        <v>438</v>
      </c>
      <c r="D87" s="1150"/>
      <c r="E87" s="1150"/>
      <c r="F87" s="1150"/>
      <c r="G87" s="1150"/>
      <c r="H87" s="1150"/>
      <c r="I87" s="1150"/>
      <c r="J87" s="1150"/>
      <c r="K87" s="1150"/>
      <c r="L87" s="1150"/>
      <c r="M87" s="1150"/>
      <c r="N87" s="1150"/>
      <c r="O87" s="1150"/>
      <c r="P87" s="1150"/>
      <c r="Q87" s="1150"/>
      <c r="R87" s="1150"/>
      <c r="S87" s="1150"/>
      <c r="T87" s="1150"/>
      <c r="U87" s="1150"/>
      <c r="V87" s="1150"/>
      <c r="W87" s="1150"/>
      <c r="X87" s="1150"/>
      <c r="Y87" s="1150"/>
      <c r="Z87" s="1150"/>
      <c r="AA87" s="1150"/>
      <c r="AB87" s="1150"/>
      <c r="AC87" s="1150"/>
      <c r="AD87" s="1150"/>
      <c r="AE87" s="1135">
        <v>5899</v>
      </c>
      <c r="AF87" s="903">
        <v>2583762</v>
      </c>
      <c r="AG87" s="1512">
        <v>26</v>
      </c>
      <c r="AH87" s="1501">
        <v>153374</v>
      </c>
      <c r="AI87" s="1512">
        <v>-5</v>
      </c>
      <c r="AJ87" s="1127">
        <v>-14748</v>
      </c>
      <c r="AK87" s="1502">
        <v>138626</v>
      </c>
      <c r="AL87" s="1150"/>
      <c r="AM87" s="1150"/>
      <c r="AN87" s="1150"/>
      <c r="AO87" s="1150"/>
      <c r="AP87" s="1150"/>
      <c r="AQ87" s="1150"/>
      <c r="AR87" s="1150"/>
      <c r="AS87" s="1150"/>
      <c r="AT87" s="1514"/>
      <c r="AU87" s="1514"/>
      <c r="AV87" s="1514"/>
      <c r="AW87" s="1514"/>
      <c r="AX87" s="1514"/>
    </row>
    <row r="88" spans="1:50" s="1033" customFormat="1" ht="15" customHeight="1" thickTop="1" x14ac:dyDescent="0.2">
      <c r="A88" s="1503">
        <v>36</v>
      </c>
      <c r="B88" s="1504" t="s">
        <v>434</v>
      </c>
      <c r="C88" s="1511">
        <v>280</v>
      </c>
      <c r="D88" s="1150"/>
      <c r="E88" s="1150"/>
      <c r="F88" s="1150"/>
      <c r="G88" s="1150"/>
      <c r="H88" s="1150"/>
      <c r="I88" s="1150"/>
      <c r="J88" s="1150"/>
      <c r="K88" s="1150"/>
      <c r="L88" s="1150"/>
      <c r="M88" s="1150"/>
      <c r="N88" s="1150"/>
      <c r="O88" s="1150"/>
      <c r="P88" s="1150"/>
      <c r="Q88" s="1150"/>
      <c r="R88" s="1150"/>
      <c r="S88" s="1150"/>
      <c r="T88" s="1150"/>
      <c r="U88" s="1150"/>
      <c r="V88" s="1150"/>
      <c r="W88" s="1150"/>
      <c r="X88" s="1150"/>
      <c r="Y88" s="1150"/>
      <c r="Z88" s="1150"/>
      <c r="AA88" s="1150"/>
      <c r="AB88" s="1150"/>
      <c r="AC88" s="1150"/>
      <c r="AD88" s="1150"/>
      <c r="AE88" s="1505">
        <v>6625</v>
      </c>
      <c r="AF88" s="1506">
        <v>1855000</v>
      </c>
      <c r="AG88" s="1513">
        <v>-14</v>
      </c>
      <c r="AH88" s="1507">
        <v>-92750</v>
      </c>
      <c r="AI88" s="1513">
        <v>-4</v>
      </c>
      <c r="AJ88" s="1508">
        <v>-13250</v>
      </c>
      <c r="AK88" s="1509">
        <v>-106000</v>
      </c>
      <c r="AL88" s="1150"/>
      <c r="AM88" s="1150"/>
      <c r="AN88" s="1150"/>
      <c r="AO88" s="1150"/>
      <c r="AP88" s="1150"/>
      <c r="AQ88" s="1150"/>
      <c r="AR88" s="1150"/>
      <c r="AS88" s="1150"/>
      <c r="AT88" s="1514"/>
      <c r="AU88" s="1514"/>
      <c r="AV88" s="1514"/>
      <c r="AW88" s="1514"/>
      <c r="AX88" s="1514"/>
    </row>
    <row r="89" spans="1:50" ht="16.149999999999999" customHeight="1" x14ac:dyDescent="0.2">
      <c r="C89" s="31">
        <v>718</v>
      </c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  <c r="AF89" s="31">
        <v>4438762</v>
      </c>
      <c r="AG89" s="31">
        <v>12</v>
      </c>
      <c r="AH89" s="31">
        <v>60624</v>
      </c>
      <c r="AI89" s="31">
        <v>-9</v>
      </c>
      <c r="AJ89" s="31">
        <v>-27998</v>
      </c>
      <c r="AK89" s="31">
        <v>32626</v>
      </c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S90" s="31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16035</v>
      </c>
    </row>
    <row r="92" spans="1:50" ht="13.5" thickTop="1" x14ac:dyDescent="0.2">
      <c r="B92" s="866"/>
      <c r="C92"/>
      <c r="D92"/>
      <c r="E92"/>
      <c r="F92"/>
      <c r="G92"/>
      <c r="T92" s="101"/>
      <c r="AW92" s="383">
        <v>0</v>
      </c>
    </row>
    <row r="93" spans="1:50" x14ac:dyDescent="0.2">
      <c r="B93" s="867"/>
      <c r="C93"/>
      <c r="D93"/>
      <c r="E93"/>
      <c r="F93"/>
      <c r="G93"/>
      <c r="T93" s="31">
        <v>-118408</v>
      </c>
      <c r="W93" s="31">
        <v>-10414</v>
      </c>
      <c r="AX93" s="31" t="s">
        <v>1688</v>
      </c>
    </row>
    <row r="94" spans="1:50" x14ac:dyDescent="0.2">
      <c r="B94" s="867"/>
      <c r="C94"/>
      <c r="D94"/>
      <c r="E94"/>
      <c r="F94"/>
      <c r="G94"/>
      <c r="T94" s="101" t="s">
        <v>1882</v>
      </c>
      <c r="AJ94" s="1694">
        <v>-124099</v>
      </c>
      <c r="AM94" s="1694">
        <v>-16035</v>
      </c>
      <c r="AX94" s="31" t="s">
        <v>1687</v>
      </c>
    </row>
    <row r="95" spans="1:50" x14ac:dyDescent="0.2">
      <c r="B95" s="868"/>
      <c r="C95"/>
      <c r="D95"/>
      <c r="E95"/>
      <c r="F95"/>
      <c r="G95"/>
      <c r="T95" s="101" t="s">
        <v>1883</v>
      </c>
      <c r="AJ95" s="383"/>
    </row>
    <row r="96" spans="1:50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109"/>
  <sheetViews>
    <sheetView zoomScale="75" zoomScaleNormal="75" workbookViewId="0">
      <pane xSplit="2" ySplit="6" topLeftCell="AD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5.140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3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426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6616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2151</v>
      </c>
      <c r="AM8" s="225"/>
      <c r="AN8" s="224"/>
      <c r="AO8" s="216">
        <v>0</v>
      </c>
      <c r="AP8" s="224"/>
      <c r="AQ8" s="225"/>
      <c r="AR8" s="225"/>
      <c r="AS8" s="224">
        <v>-50</v>
      </c>
      <c r="AT8" s="802">
        <v>5446</v>
      </c>
      <c r="AU8" s="803">
        <v>-325</v>
      </c>
      <c r="AV8" s="216">
        <v>5</v>
      </c>
      <c r="AW8" s="216">
        <v>5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10999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10690</v>
      </c>
      <c r="AM12" s="207"/>
      <c r="AN12" s="206"/>
      <c r="AO12" s="199">
        <v>0</v>
      </c>
      <c r="AP12" s="206"/>
      <c r="AQ12" s="207"/>
      <c r="AR12" s="207"/>
      <c r="AS12" s="206">
        <v>1057</v>
      </c>
      <c r="AT12" s="800">
        <v>21635</v>
      </c>
      <c r="AU12" s="801">
        <v>1972</v>
      </c>
      <c r="AV12" s="199">
        <v>27</v>
      </c>
      <c r="AW12" s="199">
        <v>27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3401156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6945906</v>
      </c>
      <c r="AM16" s="240"/>
      <c r="AN16" s="239"/>
      <c r="AO16" s="230">
        <v>0</v>
      </c>
      <c r="AP16" s="239"/>
      <c r="AQ16" s="240"/>
      <c r="AR16" s="240"/>
      <c r="AS16" s="239">
        <v>656080</v>
      </c>
      <c r="AT16" s="804">
        <v>10350094</v>
      </c>
      <c r="AU16" s="805">
        <v>948415</v>
      </c>
      <c r="AV16" s="230">
        <v>17365</v>
      </c>
      <c r="AW16" s="230">
        <v>17365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59600</v>
      </c>
      <c r="AM18" s="225"/>
      <c r="AN18" s="224"/>
      <c r="AO18" s="216">
        <v>0</v>
      </c>
      <c r="AP18" s="224"/>
      <c r="AQ18" s="225"/>
      <c r="AR18" s="225"/>
      <c r="AS18" s="224">
        <v>14862</v>
      </c>
      <c r="AT18" s="802">
        <v>70015</v>
      </c>
      <c r="AU18" s="803">
        <v>17503</v>
      </c>
      <c r="AV18" s="216">
        <v>149</v>
      </c>
      <c r="AW18" s="216">
        <v>149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62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62</v>
      </c>
      <c r="AU23" s="803">
        <v>4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6056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16342</v>
      </c>
      <c r="AM33" s="225"/>
      <c r="AN33" s="224"/>
      <c r="AO33" s="216">
        <v>0</v>
      </c>
      <c r="AP33" s="224"/>
      <c r="AQ33" s="225"/>
      <c r="AR33" s="225"/>
      <c r="AS33" s="224">
        <v>3332</v>
      </c>
      <c r="AT33" s="802">
        <v>39557</v>
      </c>
      <c r="AU33" s="803">
        <v>8140</v>
      </c>
      <c r="AV33" s="216">
        <v>41</v>
      </c>
      <c r="AW33" s="216">
        <v>41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12763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3107</v>
      </c>
      <c r="AM34" s="225"/>
      <c r="AN34" s="224"/>
      <c r="AO34" s="216">
        <v>0</v>
      </c>
      <c r="AP34" s="224"/>
      <c r="AQ34" s="225"/>
      <c r="AR34" s="225"/>
      <c r="AS34" s="224">
        <v>-2152</v>
      </c>
      <c r="AT34" s="802">
        <v>5222</v>
      </c>
      <c r="AU34" s="803">
        <v>-3744</v>
      </c>
      <c r="AV34" s="216">
        <v>8</v>
      </c>
      <c r="AW34" s="216">
        <v>8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823</v>
      </c>
      <c r="D76" s="1449"/>
      <c r="E76" s="1034">
        <v>2717088.5785284215</v>
      </c>
      <c r="F76" s="1452">
        <v>823</v>
      </c>
      <c r="G76" s="1449"/>
      <c r="H76" s="1036">
        <v>386504.34037919616</v>
      </c>
      <c r="I76" s="1453">
        <v>254.5</v>
      </c>
      <c r="J76" s="1449"/>
      <c r="K76" s="1036">
        <v>32566.220026076709</v>
      </c>
      <c r="L76" s="1452">
        <v>88</v>
      </c>
      <c r="M76" s="1449"/>
      <c r="N76" s="1036">
        <v>281051.98074096371</v>
      </c>
      <c r="O76" s="1452">
        <v>16</v>
      </c>
      <c r="P76" s="1449"/>
      <c r="Q76" s="1036">
        <v>20440.144053888274</v>
      </c>
      <c r="R76" s="1037">
        <v>3437652</v>
      </c>
      <c r="S76" s="1036">
        <v>87669</v>
      </c>
      <c r="T76" s="1036">
        <v>-44792</v>
      </c>
      <c r="U76" s="1038">
        <v>42877</v>
      </c>
      <c r="V76" s="1037">
        <v>3480529</v>
      </c>
      <c r="W76" s="1036">
        <v>-8699</v>
      </c>
      <c r="X76" s="1037">
        <v>3471830</v>
      </c>
      <c r="Y76" s="1036">
        <v>0</v>
      </c>
      <c r="Z76" s="1037">
        <v>3471830</v>
      </c>
      <c r="AA76" s="1036">
        <v>3172994</v>
      </c>
      <c r="AB76" s="1036">
        <v>298836</v>
      </c>
      <c r="AC76" s="1037">
        <v>298836</v>
      </c>
      <c r="AD76" s="1039">
        <v>3471830</v>
      </c>
      <c r="AE76" s="1449"/>
      <c r="AF76" s="1040">
        <v>6895971</v>
      </c>
      <c r="AG76" s="1452">
        <v>17</v>
      </c>
      <c r="AH76" s="1036">
        <v>165760</v>
      </c>
      <c r="AI76" s="1452">
        <v>-6</v>
      </c>
      <c r="AJ76" s="1036">
        <v>-23935</v>
      </c>
      <c r="AK76" s="1038">
        <v>141825</v>
      </c>
      <c r="AL76" s="1040">
        <v>7037796</v>
      </c>
      <c r="AM76" s="1036">
        <v>-17595</v>
      </c>
      <c r="AN76" s="1040">
        <v>7020201</v>
      </c>
      <c r="AO76" s="1036">
        <v>0</v>
      </c>
      <c r="AP76" s="1040">
        <v>7020201</v>
      </c>
      <c r="AQ76" s="1036">
        <v>6347072</v>
      </c>
      <c r="AR76" s="1036">
        <v>673129</v>
      </c>
      <c r="AS76" s="1040">
        <v>673129</v>
      </c>
      <c r="AT76" s="1259">
        <v>10492031</v>
      </c>
      <c r="AU76" s="1260">
        <v>971965</v>
      </c>
      <c r="AV76" s="1036">
        <v>17595</v>
      </c>
      <c r="AW76" s="1036">
        <v>17595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3615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11844</v>
      </c>
      <c r="AB82" s="1444">
        <v>-11844</v>
      </c>
      <c r="AC82" s="1446">
        <v>-11844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-11844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102089</v>
      </c>
      <c r="AA83" s="811">
        <v>92828</v>
      </c>
      <c r="AB83" s="810">
        <v>9261</v>
      </c>
      <c r="AC83" s="222">
        <v>9261</v>
      </c>
      <c r="AD83" s="222">
        <v>102089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102089</v>
      </c>
      <c r="AU83" s="812">
        <v>9261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81672</v>
      </c>
      <c r="AA84" s="811">
        <v>74264</v>
      </c>
      <c r="AB84" s="810">
        <v>7408</v>
      </c>
      <c r="AC84" s="222">
        <v>7408</v>
      </c>
      <c r="AD84" s="222">
        <v>81672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81672</v>
      </c>
      <c r="AU84" s="812">
        <v>7408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823</v>
      </c>
      <c r="D85" s="1449"/>
      <c r="E85" s="1034">
        <v>2717088.5785284215</v>
      </c>
      <c r="F85" s="1452">
        <v>823</v>
      </c>
      <c r="G85" s="1449"/>
      <c r="H85" s="1036">
        <v>386504.34037919616</v>
      </c>
      <c r="I85" s="1453">
        <v>254.5</v>
      </c>
      <c r="J85" s="1449"/>
      <c r="K85" s="1036">
        <v>32566.220026076709</v>
      </c>
      <c r="L85" s="1452">
        <v>88</v>
      </c>
      <c r="M85" s="1449"/>
      <c r="N85" s="1036">
        <v>281051.98074096371</v>
      </c>
      <c r="O85" s="1452">
        <v>16</v>
      </c>
      <c r="P85" s="1449"/>
      <c r="Q85" s="1036">
        <v>20440.144053888274</v>
      </c>
      <c r="R85" s="1037">
        <v>3437652</v>
      </c>
      <c r="S85" s="1036">
        <v>87669</v>
      </c>
      <c r="T85" s="1036">
        <v>-44792</v>
      </c>
      <c r="U85" s="1038">
        <v>42877</v>
      </c>
      <c r="V85" s="1037">
        <v>3480529</v>
      </c>
      <c r="W85" s="1036">
        <v>-8699</v>
      </c>
      <c r="X85" s="1037">
        <v>3471830</v>
      </c>
      <c r="Y85" s="1036">
        <v>0</v>
      </c>
      <c r="Z85" s="1037">
        <v>3655591</v>
      </c>
      <c r="AA85" s="1036">
        <v>3351930</v>
      </c>
      <c r="AB85" s="1036">
        <v>303661</v>
      </c>
      <c r="AC85" s="1037">
        <v>303661</v>
      </c>
      <c r="AD85" s="1039">
        <v>3659206</v>
      </c>
      <c r="AE85" s="1449"/>
      <c r="AF85" s="1040">
        <v>6895971</v>
      </c>
      <c r="AG85" s="1452">
        <v>17</v>
      </c>
      <c r="AH85" s="1036">
        <v>165760</v>
      </c>
      <c r="AI85" s="1452">
        <v>-6</v>
      </c>
      <c r="AJ85" s="1036">
        <v>-23935</v>
      </c>
      <c r="AK85" s="1038">
        <v>141825</v>
      </c>
      <c r="AL85" s="1040">
        <v>7037796</v>
      </c>
      <c r="AM85" s="1036">
        <v>-17595</v>
      </c>
      <c r="AN85" s="1040">
        <v>7020201</v>
      </c>
      <c r="AO85" s="1036">
        <v>0</v>
      </c>
      <c r="AP85" s="1040">
        <v>7020201</v>
      </c>
      <c r="AQ85" s="1036">
        <v>6347072</v>
      </c>
      <c r="AR85" s="1036">
        <v>673129</v>
      </c>
      <c r="AS85" s="1040">
        <v>673129</v>
      </c>
      <c r="AT85" s="808">
        <v>10675792</v>
      </c>
      <c r="AU85" s="808">
        <v>976790</v>
      </c>
      <c r="AV85" s="1036">
        <v>17595</v>
      </c>
      <c r="AW85" s="1036">
        <v>17595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M91" s="31">
        <v>-17595</v>
      </c>
      <c r="AQ91" s="101"/>
      <c r="AW91" s="1036">
        <v>17595</v>
      </c>
    </row>
    <row r="92" spans="1:51" ht="13.5" thickTop="1" x14ac:dyDescent="0.2">
      <c r="B92" s="866"/>
      <c r="C92"/>
      <c r="D92"/>
      <c r="E92"/>
      <c r="F92"/>
      <c r="G92"/>
      <c r="T92" s="101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109"/>
  <sheetViews>
    <sheetView topLeftCell="AH64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907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184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6156</v>
      </c>
      <c r="AM7" s="207"/>
      <c r="AN7" s="206"/>
      <c r="AO7" s="199">
        <v>0</v>
      </c>
      <c r="AP7" s="206"/>
      <c r="AQ7" s="207"/>
      <c r="AR7" s="207"/>
      <c r="AS7" s="206">
        <v>1536</v>
      </c>
      <c r="AT7" s="800">
        <v>17315</v>
      </c>
      <c r="AU7" s="801">
        <v>4298</v>
      </c>
      <c r="AV7" s="199">
        <v>15</v>
      </c>
      <c r="AW7" s="199">
        <v>15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3083</v>
      </c>
      <c r="AM26" s="240"/>
      <c r="AN26" s="239"/>
      <c r="AO26" s="230">
        <v>0</v>
      </c>
      <c r="AP26" s="239"/>
      <c r="AQ26" s="240"/>
      <c r="AR26" s="240"/>
      <c r="AS26" s="239">
        <v>768</v>
      </c>
      <c r="AT26" s="804">
        <v>8808</v>
      </c>
      <c r="AU26" s="805">
        <v>2202</v>
      </c>
      <c r="AV26" s="230">
        <v>8</v>
      </c>
      <c r="AW26" s="230">
        <v>8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139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1549</v>
      </c>
      <c r="AT34" s="802">
        <v>10581</v>
      </c>
      <c r="AU34" s="803">
        <v>2619</v>
      </c>
      <c r="AV34" s="216">
        <v>16</v>
      </c>
      <c r="AW34" s="216">
        <v>16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1381753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914140</v>
      </c>
      <c r="AM55" s="225"/>
      <c r="AN55" s="224"/>
      <c r="AO55" s="216">
        <v>0</v>
      </c>
      <c r="AP55" s="224"/>
      <c r="AQ55" s="225"/>
      <c r="AR55" s="225"/>
      <c r="AS55" s="224">
        <v>92729</v>
      </c>
      <c r="AT55" s="802">
        <v>2410062</v>
      </c>
      <c r="AU55" s="803">
        <v>236806</v>
      </c>
      <c r="AV55" s="216">
        <v>2285</v>
      </c>
      <c r="AW55" s="216">
        <v>2285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8344</v>
      </c>
      <c r="AM56" s="240"/>
      <c r="AN56" s="239"/>
      <c r="AO56" s="230">
        <v>0</v>
      </c>
      <c r="AP56" s="239"/>
      <c r="AQ56" s="240"/>
      <c r="AR56" s="240"/>
      <c r="AS56" s="239">
        <v>2080</v>
      </c>
      <c r="AT56" s="804">
        <v>18390</v>
      </c>
      <c r="AU56" s="805">
        <v>4596</v>
      </c>
      <c r="AV56" s="230">
        <v>21</v>
      </c>
      <c r="AW56" s="230">
        <v>21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248</v>
      </c>
      <c r="D76" s="1449"/>
      <c r="E76" s="1034">
        <v>1148822.3878272756</v>
      </c>
      <c r="F76" s="1452">
        <v>247</v>
      </c>
      <c r="G76" s="1449"/>
      <c r="H76" s="1036">
        <v>163321.64494573255</v>
      </c>
      <c r="I76" s="1453">
        <v>213</v>
      </c>
      <c r="J76" s="1449"/>
      <c r="K76" s="1036">
        <v>38373.556350137005</v>
      </c>
      <c r="L76" s="1452">
        <v>7</v>
      </c>
      <c r="M76" s="1449"/>
      <c r="N76" s="1036">
        <v>31558.286196727859</v>
      </c>
      <c r="O76" s="1452">
        <v>0</v>
      </c>
      <c r="P76" s="1449"/>
      <c r="Q76" s="1036">
        <v>0</v>
      </c>
      <c r="R76" s="1037">
        <v>1382076</v>
      </c>
      <c r="S76" s="1036">
        <v>162913</v>
      </c>
      <c r="T76" s="1036">
        <v>-16149</v>
      </c>
      <c r="U76" s="1038">
        <v>146764</v>
      </c>
      <c r="V76" s="1037">
        <v>1528840</v>
      </c>
      <c r="W76" s="1036">
        <v>-3822</v>
      </c>
      <c r="X76" s="1037">
        <v>1525018</v>
      </c>
      <c r="Y76" s="1036">
        <v>4545</v>
      </c>
      <c r="Z76" s="1037">
        <v>1529563</v>
      </c>
      <c r="AA76" s="1036">
        <v>1377704</v>
      </c>
      <c r="AB76" s="1036">
        <v>151859</v>
      </c>
      <c r="AC76" s="1037">
        <v>151859</v>
      </c>
      <c r="AD76" s="1039">
        <v>1529563</v>
      </c>
      <c r="AE76" s="1449"/>
      <c r="AF76" s="1040">
        <v>835016</v>
      </c>
      <c r="AG76" s="1452">
        <v>32</v>
      </c>
      <c r="AH76" s="1036">
        <v>111340</v>
      </c>
      <c r="AI76" s="1452">
        <v>-5</v>
      </c>
      <c r="AJ76" s="1036">
        <v>-8418</v>
      </c>
      <c r="AK76" s="1038">
        <v>102922</v>
      </c>
      <c r="AL76" s="1040">
        <v>937938</v>
      </c>
      <c r="AM76" s="1036">
        <v>-2345</v>
      </c>
      <c r="AN76" s="1040">
        <v>935593</v>
      </c>
      <c r="AO76" s="1036">
        <v>0</v>
      </c>
      <c r="AP76" s="1040">
        <v>935593</v>
      </c>
      <c r="AQ76" s="1036">
        <v>836931</v>
      </c>
      <c r="AR76" s="1036">
        <v>98662</v>
      </c>
      <c r="AS76" s="1040">
        <v>98662</v>
      </c>
      <c r="AT76" s="1259">
        <v>2465156</v>
      </c>
      <c r="AU76" s="1260">
        <v>250521</v>
      </c>
      <c r="AV76" s="1036">
        <v>2345</v>
      </c>
      <c r="AW76" s="1036">
        <v>2345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23377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9853</v>
      </c>
      <c r="AA82" s="1447">
        <v>9031</v>
      </c>
      <c r="AB82" s="1444">
        <v>822</v>
      </c>
      <c r="AC82" s="1446">
        <v>822</v>
      </c>
      <c r="AD82" s="1446">
        <v>9853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9853</v>
      </c>
      <c r="AU82" s="1448">
        <v>822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41904</v>
      </c>
      <c r="AA83" s="811">
        <v>38192</v>
      </c>
      <c r="AB83" s="810">
        <v>3712</v>
      </c>
      <c r="AC83" s="222">
        <v>3712</v>
      </c>
      <c r="AD83" s="222">
        <v>41904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41904</v>
      </c>
      <c r="AU83" s="812">
        <v>3712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33523</v>
      </c>
      <c r="AA84" s="811">
        <v>30553</v>
      </c>
      <c r="AB84" s="810">
        <v>2970</v>
      </c>
      <c r="AC84" s="222">
        <v>2970</v>
      </c>
      <c r="AD84" s="222">
        <v>33523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33523</v>
      </c>
      <c r="AU84" s="812">
        <v>2970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248</v>
      </c>
      <c r="D85" s="1449"/>
      <c r="E85" s="1034">
        <v>1148822.3878272756</v>
      </c>
      <c r="F85" s="1452">
        <v>247</v>
      </c>
      <c r="G85" s="1449"/>
      <c r="H85" s="1036">
        <v>163321.64494573255</v>
      </c>
      <c r="I85" s="1453">
        <v>213</v>
      </c>
      <c r="J85" s="1449"/>
      <c r="K85" s="1036">
        <v>38373.556350137005</v>
      </c>
      <c r="L85" s="1452">
        <v>7</v>
      </c>
      <c r="M85" s="1449"/>
      <c r="N85" s="1036">
        <v>31558.286196727859</v>
      </c>
      <c r="O85" s="1452">
        <v>0</v>
      </c>
      <c r="P85" s="1449"/>
      <c r="Q85" s="1036">
        <v>0</v>
      </c>
      <c r="R85" s="1037">
        <v>1382076</v>
      </c>
      <c r="S85" s="1036">
        <v>162913</v>
      </c>
      <c r="T85" s="1036">
        <v>-16149</v>
      </c>
      <c r="U85" s="1038">
        <v>146764</v>
      </c>
      <c r="V85" s="1037">
        <v>1528840</v>
      </c>
      <c r="W85" s="1036">
        <v>-3822</v>
      </c>
      <c r="X85" s="1037">
        <v>1525018</v>
      </c>
      <c r="Y85" s="1036">
        <v>4545</v>
      </c>
      <c r="Z85" s="1037">
        <v>1614843</v>
      </c>
      <c r="AA85" s="1036">
        <v>1455480</v>
      </c>
      <c r="AB85" s="1036">
        <v>159363</v>
      </c>
      <c r="AC85" s="1037">
        <v>159363</v>
      </c>
      <c r="AD85" s="1039">
        <v>1638220</v>
      </c>
      <c r="AE85" s="1449"/>
      <c r="AF85" s="1040">
        <v>835016</v>
      </c>
      <c r="AG85" s="1452">
        <v>32</v>
      </c>
      <c r="AH85" s="1036">
        <v>111340</v>
      </c>
      <c r="AI85" s="1452">
        <v>-5</v>
      </c>
      <c r="AJ85" s="1036">
        <v>-8418</v>
      </c>
      <c r="AK85" s="1038">
        <v>102922</v>
      </c>
      <c r="AL85" s="1040">
        <v>937938</v>
      </c>
      <c r="AM85" s="1036">
        <v>-2345</v>
      </c>
      <c r="AN85" s="1040">
        <v>935593</v>
      </c>
      <c r="AO85" s="1036">
        <v>0</v>
      </c>
      <c r="AP85" s="1040">
        <v>935593</v>
      </c>
      <c r="AQ85" s="1036">
        <v>836931</v>
      </c>
      <c r="AR85" s="1036">
        <v>98662</v>
      </c>
      <c r="AS85" s="1040">
        <v>98662</v>
      </c>
      <c r="AT85" s="808">
        <v>2550436</v>
      </c>
      <c r="AU85" s="808">
        <v>258025</v>
      </c>
      <c r="AV85" s="1036">
        <v>2345</v>
      </c>
      <c r="AW85" s="1036">
        <v>2345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2345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9" tint="0.59999389629810485"/>
  </sheetPr>
  <dimension ref="A1:AY109"/>
  <sheetViews>
    <sheetView topLeftCell="AM80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507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780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603" t="s">
        <v>1197</v>
      </c>
      <c r="T3" s="1603" t="s">
        <v>1198</v>
      </c>
      <c r="U3" s="1603" t="s">
        <v>243</v>
      </c>
      <c r="V3" s="1780"/>
      <c r="W3" s="1780"/>
      <c r="X3" s="1780"/>
      <c r="Y3" s="1791"/>
      <c r="Z3" s="1780"/>
      <c r="AA3" s="1780"/>
      <c r="AB3" s="1780"/>
      <c r="AC3" s="1780"/>
      <c r="AD3" s="1780"/>
      <c r="AE3" s="2042"/>
      <c r="AF3" s="2038"/>
      <c r="AG3" s="1603" t="s">
        <v>1304</v>
      </c>
      <c r="AH3" s="1603" t="s">
        <v>1220</v>
      </c>
      <c r="AI3" s="1603" t="s">
        <v>1221</v>
      </c>
      <c r="AJ3" s="1603" t="s">
        <v>1305</v>
      </c>
      <c r="AK3" s="1603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2672</v>
      </c>
      <c r="AM12" s="207"/>
      <c r="AN12" s="206"/>
      <c r="AO12" s="199">
        <v>0</v>
      </c>
      <c r="AP12" s="206"/>
      <c r="AQ12" s="207"/>
      <c r="AR12" s="207"/>
      <c r="AS12" s="206">
        <v>-59</v>
      </c>
      <c r="AT12" s="800">
        <v>5386</v>
      </c>
      <c r="AU12" s="801">
        <v>-98</v>
      </c>
      <c r="AV12" s="199">
        <v>7</v>
      </c>
      <c r="AW12" s="199">
        <v>7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2353364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5281914</v>
      </c>
      <c r="AM16" s="240"/>
      <c r="AN16" s="239"/>
      <c r="AO16" s="230">
        <v>0</v>
      </c>
      <c r="AP16" s="239"/>
      <c r="AQ16" s="240"/>
      <c r="AR16" s="240"/>
      <c r="AS16" s="239">
        <v>407804</v>
      </c>
      <c r="AT16" s="804">
        <v>7797302</v>
      </c>
      <c r="AU16" s="805">
        <v>571754</v>
      </c>
      <c r="AV16" s="230">
        <v>13205</v>
      </c>
      <c r="AW16" s="230">
        <v>13205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3577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-131</v>
      </c>
      <c r="AT23" s="802">
        <v>0</v>
      </c>
      <c r="AU23" s="803">
        <v>-191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4669</v>
      </c>
      <c r="AM33" s="225"/>
      <c r="AN33" s="224"/>
      <c r="AO33" s="216">
        <v>0</v>
      </c>
      <c r="AP33" s="224"/>
      <c r="AQ33" s="225"/>
      <c r="AR33" s="225"/>
      <c r="AS33" s="224">
        <v>1165</v>
      </c>
      <c r="AT33" s="802">
        <v>9915</v>
      </c>
      <c r="AU33" s="803">
        <v>2478</v>
      </c>
      <c r="AV33" s="216">
        <v>12</v>
      </c>
      <c r="AW33" s="216">
        <v>12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11198</v>
      </c>
      <c r="AM35" s="225"/>
      <c r="AN35" s="224"/>
      <c r="AO35" s="216">
        <v>0</v>
      </c>
      <c r="AP35" s="224"/>
      <c r="AQ35" s="225"/>
      <c r="AR35" s="225"/>
      <c r="AS35" s="224">
        <v>2791</v>
      </c>
      <c r="AT35" s="802">
        <v>21047</v>
      </c>
      <c r="AU35" s="803">
        <v>5261</v>
      </c>
      <c r="AV35" s="216">
        <v>28</v>
      </c>
      <c r="AW35" s="216">
        <v>28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570</v>
      </c>
      <c r="D76" s="1449"/>
      <c r="E76" s="1034">
        <v>1875916.882454009</v>
      </c>
      <c r="F76" s="1452">
        <v>542</v>
      </c>
      <c r="G76" s="1449"/>
      <c r="H76" s="1036">
        <v>253883.62260267063</v>
      </c>
      <c r="I76" s="1453">
        <v>103</v>
      </c>
      <c r="J76" s="1449"/>
      <c r="K76" s="1036">
        <v>13158.342734690576</v>
      </c>
      <c r="L76" s="1452">
        <v>67</v>
      </c>
      <c r="M76" s="1449"/>
      <c r="N76" s="1036">
        <v>213982.75806414284</v>
      </c>
      <c r="O76" s="1452">
        <v>0</v>
      </c>
      <c r="P76" s="1449"/>
      <c r="Q76" s="1036">
        <v>0</v>
      </c>
      <c r="R76" s="1037">
        <v>2356941</v>
      </c>
      <c r="S76" s="1036">
        <v>166296</v>
      </c>
      <c r="T76" s="1036">
        <v>29594</v>
      </c>
      <c r="U76" s="1038">
        <v>195890</v>
      </c>
      <c r="V76" s="1037">
        <v>2552831</v>
      </c>
      <c r="W76" s="1036">
        <v>-6382</v>
      </c>
      <c r="X76" s="1037">
        <v>2546449</v>
      </c>
      <c r="Y76" s="1036">
        <v>0</v>
      </c>
      <c r="Z76" s="1037">
        <v>2546449</v>
      </c>
      <c r="AA76" s="1036">
        <v>2378815</v>
      </c>
      <c r="AB76" s="1036">
        <v>167634</v>
      </c>
      <c r="AC76" s="1037">
        <v>167634</v>
      </c>
      <c r="AD76" s="1039">
        <v>2546449</v>
      </c>
      <c r="AE76" s="1449"/>
      <c r="AF76" s="1040">
        <v>4790109</v>
      </c>
      <c r="AG76" s="1452">
        <v>57</v>
      </c>
      <c r="AH76" s="1036">
        <v>466795</v>
      </c>
      <c r="AI76" s="1452">
        <v>10</v>
      </c>
      <c r="AJ76" s="1036">
        <v>43549</v>
      </c>
      <c r="AK76" s="1038">
        <v>510344</v>
      </c>
      <c r="AL76" s="1040">
        <v>5300453</v>
      </c>
      <c r="AM76" s="1036">
        <v>-13252</v>
      </c>
      <c r="AN76" s="1040">
        <v>5287201</v>
      </c>
      <c r="AO76" s="1036">
        <v>0</v>
      </c>
      <c r="AP76" s="1040">
        <v>5287201</v>
      </c>
      <c r="AQ76" s="1036">
        <v>4875631</v>
      </c>
      <c r="AR76" s="1036">
        <v>411570</v>
      </c>
      <c r="AS76" s="1040">
        <v>411570</v>
      </c>
      <c r="AT76" s="1259">
        <v>7833650</v>
      </c>
      <c r="AU76" s="1260">
        <v>579204</v>
      </c>
      <c r="AV76" s="1036">
        <v>13252</v>
      </c>
      <c r="AW76" s="1036">
        <v>13252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1687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8437</v>
      </c>
      <c r="AB82" s="1444">
        <v>-8437</v>
      </c>
      <c r="AC82" s="1446">
        <v>-8437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-8437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78488</v>
      </c>
      <c r="AA83" s="811">
        <v>71151</v>
      </c>
      <c r="AB83" s="810">
        <v>7337</v>
      </c>
      <c r="AC83" s="222">
        <v>7337</v>
      </c>
      <c r="AD83" s="222">
        <v>78488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78488</v>
      </c>
      <c r="AU83" s="812">
        <v>7337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62791</v>
      </c>
      <c r="AA84" s="811">
        <v>56920</v>
      </c>
      <c r="AB84" s="810">
        <v>5871</v>
      </c>
      <c r="AC84" s="222">
        <v>5871</v>
      </c>
      <c r="AD84" s="222">
        <v>62791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62791</v>
      </c>
      <c r="AU84" s="812">
        <v>5871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570</v>
      </c>
      <c r="D85" s="1449"/>
      <c r="E85" s="1034">
        <v>1875916.882454009</v>
      </c>
      <c r="F85" s="1452">
        <v>542</v>
      </c>
      <c r="G85" s="1449"/>
      <c r="H85" s="1036">
        <v>253883.62260267063</v>
      </c>
      <c r="I85" s="1453">
        <v>103</v>
      </c>
      <c r="J85" s="1449"/>
      <c r="K85" s="1036">
        <v>13158.342734690576</v>
      </c>
      <c r="L85" s="1452">
        <v>67</v>
      </c>
      <c r="M85" s="1449"/>
      <c r="N85" s="1036">
        <v>213982.75806414284</v>
      </c>
      <c r="O85" s="1452">
        <v>0</v>
      </c>
      <c r="P85" s="1449"/>
      <c r="Q85" s="1036">
        <v>0</v>
      </c>
      <c r="R85" s="1037">
        <v>2356941</v>
      </c>
      <c r="S85" s="1036">
        <v>166296</v>
      </c>
      <c r="T85" s="1036">
        <v>29594</v>
      </c>
      <c r="U85" s="1038">
        <v>195890</v>
      </c>
      <c r="V85" s="1037">
        <v>2552831</v>
      </c>
      <c r="W85" s="1036">
        <v>-6382</v>
      </c>
      <c r="X85" s="1037">
        <v>2546449</v>
      </c>
      <c r="Y85" s="1036">
        <v>0</v>
      </c>
      <c r="Z85" s="1037">
        <v>2687728</v>
      </c>
      <c r="AA85" s="1036">
        <v>2515323</v>
      </c>
      <c r="AB85" s="1036">
        <v>172405</v>
      </c>
      <c r="AC85" s="1037">
        <v>172405</v>
      </c>
      <c r="AD85" s="1039">
        <v>2689415</v>
      </c>
      <c r="AE85" s="1449"/>
      <c r="AF85" s="1040">
        <v>4790109</v>
      </c>
      <c r="AG85" s="1452">
        <v>57</v>
      </c>
      <c r="AH85" s="1036">
        <v>466795</v>
      </c>
      <c r="AI85" s="1452">
        <v>10</v>
      </c>
      <c r="AJ85" s="1036">
        <v>43549</v>
      </c>
      <c r="AK85" s="1038">
        <v>510344</v>
      </c>
      <c r="AL85" s="1040">
        <v>5300453</v>
      </c>
      <c r="AM85" s="1036">
        <v>-13252</v>
      </c>
      <c r="AN85" s="1040">
        <v>5287201</v>
      </c>
      <c r="AO85" s="1036">
        <v>0</v>
      </c>
      <c r="AP85" s="1040">
        <v>5287201</v>
      </c>
      <c r="AQ85" s="1036">
        <v>4875631</v>
      </c>
      <c r="AR85" s="1036">
        <v>411570</v>
      </c>
      <c r="AS85" s="1040">
        <v>411570</v>
      </c>
      <c r="AT85" s="808">
        <v>7974929</v>
      </c>
      <c r="AU85" s="808">
        <v>583975</v>
      </c>
      <c r="AV85" s="1036">
        <v>13252</v>
      </c>
      <c r="AW85" s="1036">
        <v>13252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13252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  <c r="AW94" s="31" t="s">
        <v>1677</v>
      </c>
    </row>
    <row r="95" spans="1:51" x14ac:dyDescent="0.2">
      <c r="B95" s="868"/>
      <c r="C95"/>
      <c r="D95"/>
      <c r="E95"/>
      <c r="F95"/>
      <c r="G95"/>
      <c r="AW95" s="31" t="s">
        <v>1687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109"/>
  <sheetViews>
    <sheetView topLeftCell="AM78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508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108319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150801</v>
      </c>
      <c r="AM9" s="225"/>
      <c r="AN9" s="224"/>
      <c r="AO9" s="216">
        <v>0</v>
      </c>
      <c r="AP9" s="224"/>
      <c r="AQ9" s="225"/>
      <c r="AR9" s="225"/>
      <c r="AS9" s="224">
        <v>15068</v>
      </c>
      <c r="AT9" s="802">
        <v>270032</v>
      </c>
      <c r="AU9" s="803">
        <v>26962</v>
      </c>
      <c r="AV9" s="216">
        <v>377</v>
      </c>
      <c r="AW9" s="216">
        <v>377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1668040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2461667</v>
      </c>
      <c r="AM23" s="225"/>
      <c r="AN23" s="224"/>
      <c r="AO23" s="216">
        <v>0</v>
      </c>
      <c r="AP23" s="224"/>
      <c r="AQ23" s="225"/>
      <c r="AR23" s="225"/>
      <c r="AS23" s="224">
        <v>231393</v>
      </c>
      <c r="AT23" s="802">
        <v>4153891</v>
      </c>
      <c r="AU23" s="803">
        <v>386780</v>
      </c>
      <c r="AV23" s="216">
        <v>6154</v>
      </c>
      <c r="AW23" s="216">
        <v>6154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52773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38592</v>
      </c>
      <c r="AM25" s="225"/>
      <c r="AN25" s="224"/>
      <c r="AO25" s="216">
        <v>0</v>
      </c>
      <c r="AP25" s="224"/>
      <c r="AQ25" s="225"/>
      <c r="AR25" s="225"/>
      <c r="AS25" s="224">
        <v>2986</v>
      </c>
      <c r="AT25" s="802">
        <v>94296</v>
      </c>
      <c r="AU25" s="803">
        <v>8162</v>
      </c>
      <c r="AV25" s="216">
        <v>96</v>
      </c>
      <c r="AW25" s="216">
        <v>96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51466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198516</v>
      </c>
      <c r="AM30" s="225"/>
      <c r="AN30" s="224"/>
      <c r="AO30" s="216">
        <v>0</v>
      </c>
      <c r="AP30" s="224"/>
      <c r="AQ30" s="225"/>
      <c r="AR30" s="225"/>
      <c r="AS30" s="224">
        <v>13779</v>
      </c>
      <c r="AT30" s="802">
        <v>239841</v>
      </c>
      <c r="AU30" s="803">
        <v>15679</v>
      </c>
      <c r="AV30" s="216">
        <v>496</v>
      </c>
      <c r="AW30" s="216">
        <v>496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7759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-1066</v>
      </c>
      <c r="AT32" s="800">
        <v>0</v>
      </c>
      <c r="AU32" s="801">
        <v>-2356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4669</v>
      </c>
      <c r="AM33" s="225"/>
      <c r="AN33" s="224"/>
      <c r="AO33" s="216">
        <v>0</v>
      </c>
      <c r="AP33" s="224"/>
      <c r="AQ33" s="225"/>
      <c r="AR33" s="225"/>
      <c r="AS33" s="224">
        <v>1165</v>
      </c>
      <c r="AT33" s="802">
        <v>10603</v>
      </c>
      <c r="AU33" s="803">
        <v>2650</v>
      </c>
      <c r="AV33" s="216">
        <v>12</v>
      </c>
      <c r="AW33" s="216">
        <v>12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3744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573</v>
      </c>
      <c r="AT34" s="802">
        <v>9934</v>
      </c>
      <c r="AU34" s="803">
        <v>884</v>
      </c>
      <c r="AV34" s="216">
        <v>16</v>
      </c>
      <c r="AW34" s="216">
        <v>16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161483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48450</v>
      </c>
      <c r="AM38" s="225"/>
      <c r="AN38" s="224"/>
      <c r="AO38" s="216">
        <v>0</v>
      </c>
      <c r="AP38" s="224"/>
      <c r="AQ38" s="225"/>
      <c r="AR38" s="225"/>
      <c r="AS38" s="224">
        <v>2183</v>
      </c>
      <c r="AT38" s="802">
        <v>186478</v>
      </c>
      <c r="AU38" s="803">
        <v>9875</v>
      </c>
      <c r="AV38" s="216">
        <v>121</v>
      </c>
      <c r="AW38" s="216">
        <v>121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7223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-1010</v>
      </c>
      <c r="AT42" s="800">
        <v>0</v>
      </c>
      <c r="AU42" s="801">
        <v>-2210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38024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68264</v>
      </c>
      <c r="AM45" s="225"/>
      <c r="AN45" s="224"/>
      <c r="AO45" s="216">
        <v>0</v>
      </c>
      <c r="AP45" s="224"/>
      <c r="AQ45" s="225"/>
      <c r="AR45" s="225"/>
      <c r="AS45" s="224">
        <v>7364</v>
      </c>
      <c r="AT45" s="802">
        <v>108098</v>
      </c>
      <c r="AU45" s="803">
        <v>11044</v>
      </c>
      <c r="AV45" s="216">
        <v>171</v>
      </c>
      <c r="AW45" s="216">
        <v>171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9802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10101</v>
      </c>
      <c r="AM55" s="225"/>
      <c r="AN55" s="224"/>
      <c r="AO55" s="216">
        <v>0</v>
      </c>
      <c r="AP55" s="224"/>
      <c r="AQ55" s="225"/>
      <c r="AR55" s="225"/>
      <c r="AS55" s="224">
        <v>1973</v>
      </c>
      <c r="AT55" s="802">
        <v>34911</v>
      </c>
      <c r="AU55" s="803">
        <v>6551</v>
      </c>
      <c r="AV55" s="216">
        <v>25</v>
      </c>
      <c r="AW55" s="216">
        <v>25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18720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36310</v>
      </c>
      <c r="AM58" s="225"/>
      <c r="AN58" s="224"/>
      <c r="AO58" s="216">
        <v>0</v>
      </c>
      <c r="AP58" s="224"/>
      <c r="AQ58" s="225"/>
      <c r="AR58" s="225"/>
      <c r="AS58" s="224">
        <v>5538</v>
      </c>
      <c r="AT58" s="802">
        <v>66705</v>
      </c>
      <c r="AU58" s="803">
        <v>10046</v>
      </c>
      <c r="AV58" s="216">
        <v>91</v>
      </c>
      <c r="AW58" s="216">
        <v>91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38262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17475</v>
      </c>
      <c r="AM59" s="225"/>
      <c r="AN59" s="224"/>
      <c r="AO59" s="216">
        <v>0</v>
      </c>
      <c r="AP59" s="224"/>
      <c r="AQ59" s="225"/>
      <c r="AR59" s="225"/>
      <c r="AS59" s="224">
        <v>1825</v>
      </c>
      <c r="AT59" s="802">
        <v>59256</v>
      </c>
      <c r="AU59" s="803">
        <v>5920</v>
      </c>
      <c r="AV59" s="216">
        <v>44</v>
      </c>
      <c r="AW59" s="216">
        <v>44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75425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152672</v>
      </c>
      <c r="AM67" s="207"/>
      <c r="AN67" s="206"/>
      <c r="AO67" s="199">
        <v>0</v>
      </c>
      <c r="AP67" s="206"/>
      <c r="AQ67" s="207"/>
      <c r="AR67" s="207"/>
      <c r="AS67" s="206">
        <v>13977</v>
      </c>
      <c r="AT67" s="800">
        <v>224708</v>
      </c>
      <c r="AU67" s="801">
        <v>19540</v>
      </c>
      <c r="AV67" s="199">
        <v>382</v>
      </c>
      <c r="AW67" s="199">
        <v>382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12053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12525</v>
      </c>
      <c r="AM69" s="225"/>
      <c r="AN69" s="224"/>
      <c r="AO69" s="216">
        <v>0</v>
      </c>
      <c r="AP69" s="224"/>
      <c r="AQ69" s="225"/>
      <c r="AR69" s="225"/>
      <c r="AS69" s="224">
        <v>-2935</v>
      </c>
      <c r="AT69" s="802">
        <v>15497</v>
      </c>
      <c r="AU69" s="803">
        <v>-4189</v>
      </c>
      <c r="AV69" s="216">
        <v>31</v>
      </c>
      <c r="AW69" s="216">
        <v>31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62626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79039</v>
      </c>
      <c r="AM73" s="225"/>
      <c r="AN73" s="224"/>
      <c r="AO73" s="216">
        <v>0</v>
      </c>
      <c r="AP73" s="224"/>
      <c r="AQ73" s="225"/>
      <c r="AR73" s="225"/>
      <c r="AS73" s="224">
        <v>12565</v>
      </c>
      <c r="AT73" s="802">
        <v>193981</v>
      </c>
      <c r="AU73" s="803">
        <v>30938</v>
      </c>
      <c r="AV73" s="423">
        <v>198</v>
      </c>
      <c r="AW73" s="423">
        <v>198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154970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88171</v>
      </c>
      <c r="AM74" s="225"/>
      <c r="AN74" s="224"/>
      <c r="AO74" s="216">
        <v>0</v>
      </c>
      <c r="AP74" s="224"/>
      <c r="AQ74" s="225"/>
      <c r="AR74" s="225"/>
      <c r="AS74" s="224">
        <v>11249</v>
      </c>
      <c r="AT74" s="802">
        <v>250444</v>
      </c>
      <c r="AU74" s="803">
        <v>26109</v>
      </c>
      <c r="AV74" s="423">
        <v>220</v>
      </c>
      <c r="AW74" s="423">
        <v>220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123529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78098</v>
      </c>
      <c r="AM75" s="225"/>
      <c r="AN75" s="224"/>
      <c r="AO75" s="216">
        <v>0</v>
      </c>
      <c r="AP75" s="224"/>
      <c r="AQ75" s="225"/>
      <c r="AR75" s="225"/>
      <c r="AS75" s="224">
        <v>8949</v>
      </c>
      <c r="AT75" s="1256">
        <v>216975</v>
      </c>
      <c r="AU75" s="1257">
        <v>23181</v>
      </c>
      <c r="AV75" s="1426">
        <v>195</v>
      </c>
      <c r="AW75" s="1426">
        <v>195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429</v>
      </c>
      <c r="D76" s="1449"/>
      <c r="E76" s="1034">
        <v>1632576.4294918634</v>
      </c>
      <c r="F76" s="1452">
        <v>292</v>
      </c>
      <c r="G76" s="1449"/>
      <c r="H76" s="1036">
        <v>139300.32968180874</v>
      </c>
      <c r="I76" s="1453">
        <v>0</v>
      </c>
      <c r="J76" s="1449"/>
      <c r="K76" s="1036">
        <v>0</v>
      </c>
      <c r="L76" s="1452">
        <v>249</v>
      </c>
      <c r="M76" s="1449"/>
      <c r="N76" s="1036">
        <v>822340.23879878945</v>
      </c>
      <c r="O76" s="1452">
        <v>0</v>
      </c>
      <c r="P76" s="1449"/>
      <c r="Q76" s="1036">
        <v>0</v>
      </c>
      <c r="R76" s="1037">
        <v>2594218</v>
      </c>
      <c r="S76" s="1036">
        <v>23417</v>
      </c>
      <c r="T76" s="1036">
        <v>81829</v>
      </c>
      <c r="U76" s="1038">
        <v>105246</v>
      </c>
      <c r="V76" s="1037">
        <v>2699464</v>
      </c>
      <c r="W76" s="1036">
        <v>-6750</v>
      </c>
      <c r="X76" s="1037">
        <v>2692714</v>
      </c>
      <c r="Y76" s="1036">
        <v>0</v>
      </c>
      <c r="Z76" s="1037">
        <v>2692714</v>
      </c>
      <c r="AA76" s="1036">
        <v>2442724</v>
      </c>
      <c r="AB76" s="1036">
        <v>249990</v>
      </c>
      <c r="AC76" s="1037">
        <v>249990</v>
      </c>
      <c r="AD76" s="1039">
        <v>2692714</v>
      </c>
      <c r="AE76" s="1449"/>
      <c r="AF76" s="1040">
        <v>3399177</v>
      </c>
      <c r="AG76" s="1452">
        <v>10</v>
      </c>
      <c r="AH76" s="1036">
        <v>24565</v>
      </c>
      <c r="AI76" s="1452">
        <v>6</v>
      </c>
      <c r="AJ76" s="1036">
        <v>27823</v>
      </c>
      <c r="AK76" s="1038">
        <v>52388</v>
      </c>
      <c r="AL76" s="1040">
        <v>3451565</v>
      </c>
      <c r="AM76" s="1036">
        <v>-8629</v>
      </c>
      <c r="AN76" s="1040">
        <v>3442936</v>
      </c>
      <c r="AO76" s="1036">
        <v>0</v>
      </c>
      <c r="AP76" s="1040">
        <v>3442936</v>
      </c>
      <c r="AQ76" s="1036">
        <v>3117360</v>
      </c>
      <c r="AR76" s="1036">
        <v>325576</v>
      </c>
      <c r="AS76" s="1040">
        <v>325576</v>
      </c>
      <c r="AT76" s="1259">
        <v>6135650</v>
      </c>
      <c r="AU76" s="1260">
        <v>575566</v>
      </c>
      <c r="AV76" s="1036">
        <v>8629</v>
      </c>
      <c r="AW76" s="1036">
        <v>8629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4097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5030</v>
      </c>
      <c r="AB82" s="1444">
        <v>-5030</v>
      </c>
      <c r="AC82" s="1446">
        <v>-5030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-5030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81555</v>
      </c>
      <c r="AA83" s="811">
        <v>73413</v>
      </c>
      <c r="AB83" s="810">
        <v>8142</v>
      </c>
      <c r="AC83" s="222">
        <v>8142</v>
      </c>
      <c r="AD83" s="222">
        <v>81555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81555</v>
      </c>
      <c r="AU83" s="812">
        <v>8142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65244</v>
      </c>
      <c r="AA84" s="811">
        <v>58729</v>
      </c>
      <c r="AB84" s="810">
        <v>6515</v>
      </c>
      <c r="AC84" s="222">
        <v>6515</v>
      </c>
      <c r="AD84" s="222">
        <v>65244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65244</v>
      </c>
      <c r="AU84" s="812">
        <v>6515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429</v>
      </c>
      <c r="D85" s="1449"/>
      <c r="E85" s="1034">
        <v>1632576.4294918634</v>
      </c>
      <c r="F85" s="1452">
        <v>292</v>
      </c>
      <c r="G85" s="1449"/>
      <c r="H85" s="1036">
        <v>139300.32968180874</v>
      </c>
      <c r="I85" s="1453">
        <v>0</v>
      </c>
      <c r="J85" s="1449"/>
      <c r="K85" s="1036">
        <v>0</v>
      </c>
      <c r="L85" s="1452">
        <v>249</v>
      </c>
      <c r="M85" s="1449"/>
      <c r="N85" s="1036">
        <v>822340.23879878945</v>
      </c>
      <c r="O85" s="1452">
        <v>0</v>
      </c>
      <c r="P85" s="1449"/>
      <c r="Q85" s="1036">
        <v>0</v>
      </c>
      <c r="R85" s="1037">
        <v>2594218</v>
      </c>
      <c r="S85" s="1036">
        <v>23417</v>
      </c>
      <c r="T85" s="1036">
        <v>81829</v>
      </c>
      <c r="U85" s="1038">
        <v>105246</v>
      </c>
      <c r="V85" s="1037">
        <v>2699464</v>
      </c>
      <c r="W85" s="1036">
        <v>-6750</v>
      </c>
      <c r="X85" s="1037">
        <v>2692714</v>
      </c>
      <c r="Y85" s="1036">
        <v>0</v>
      </c>
      <c r="Z85" s="1037">
        <v>2839513</v>
      </c>
      <c r="AA85" s="1036">
        <v>2579896</v>
      </c>
      <c r="AB85" s="1036">
        <v>259617</v>
      </c>
      <c r="AC85" s="1037">
        <v>259617</v>
      </c>
      <c r="AD85" s="1039">
        <v>2843610</v>
      </c>
      <c r="AE85" s="1449"/>
      <c r="AF85" s="1040">
        <v>3399177</v>
      </c>
      <c r="AG85" s="1452">
        <v>10</v>
      </c>
      <c r="AH85" s="1036">
        <v>24565</v>
      </c>
      <c r="AI85" s="1452">
        <v>6</v>
      </c>
      <c r="AJ85" s="1036">
        <v>27823</v>
      </c>
      <c r="AK85" s="1038">
        <v>52388</v>
      </c>
      <c r="AL85" s="1040">
        <v>3451565</v>
      </c>
      <c r="AM85" s="1036">
        <v>-8629</v>
      </c>
      <c r="AN85" s="1040">
        <v>3442936</v>
      </c>
      <c r="AO85" s="1036">
        <v>0</v>
      </c>
      <c r="AP85" s="1040">
        <v>3442936</v>
      </c>
      <c r="AQ85" s="1036">
        <v>3117360</v>
      </c>
      <c r="AR85" s="1036">
        <v>325576</v>
      </c>
      <c r="AS85" s="1040">
        <v>325576</v>
      </c>
      <c r="AT85" s="808">
        <v>6282449</v>
      </c>
      <c r="AU85" s="808">
        <v>585193</v>
      </c>
      <c r="AV85" s="1036">
        <v>8629</v>
      </c>
      <c r="AW85" s="1036">
        <v>8629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8629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AY109"/>
  <sheetViews>
    <sheetView topLeftCell="AM77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814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748583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922760</v>
      </c>
      <c r="AM32" s="207"/>
      <c r="AN32" s="206"/>
      <c r="AO32" s="199">
        <v>-7970</v>
      </c>
      <c r="AP32" s="206"/>
      <c r="AQ32" s="207"/>
      <c r="AR32" s="207"/>
      <c r="AS32" s="206">
        <v>63204</v>
      </c>
      <c r="AT32" s="800">
        <v>1568816</v>
      </c>
      <c r="AU32" s="801">
        <v>111345</v>
      </c>
      <c r="AV32" s="199">
        <v>2307</v>
      </c>
      <c r="AW32" s="199">
        <v>2307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84351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96062</v>
      </c>
      <c r="AM42" s="207"/>
      <c r="AN42" s="206"/>
      <c r="AO42" s="199">
        <v>0</v>
      </c>
      <c r="AP42" s="206"/>
      <c r="AQ42" s="207"/>
      <c r="AR42" s="207"/>
      <c r="AS42" s="206">
        <v>4193</v>
      </c>
      <c r="AT42" s="800">
        <v>163979</v>
      </c>
      <c r="AU42" s="801">
        <v>9639</v>
      </c>
      <c r="AV42" s="199">
        <v>240</v>
      </c>
      <c r="AW42" s="199">
        <v>242</v>
      </c>
      <c r="AX42" s="199">
        <v>-2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802">
        <v>0</v>
      </c>
      <c r="AU43" s="803">
        <v>-1724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2324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3851</v>
      </c>
      <c r="AT44" s="802">
        <v>27816</v>
      </c>
      <c r="AU44" s="803">
        <v>5416</v>
      </c>
      <c r="AV44" s="216">
        <v>56</v>
      </c>
      <c r="AW44" s="216">
        <v>56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7992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17082</v>
      </c>
      <c r="AM51" s="240"/>
      <c r="AN51" s="239"/>
      <c r="AO51" s="230">
        <v>0</v>
      </c>
      <c r="AP51" s="239"/>
      <c r="AQ51" s="240"/>
      <c r="AR51" s="240"/>
      <c r="AS51" s="239">
        <v>-3133</v>
      </c>
      <c r="AT51" s="804">
        <v>19613</v>
      </c>
      <c r="AU51" s="805">
        <v>-3816</v>
      </c>
      <c r="AV51" s="230">
        <v>43</v>
      </c>
      <c r="AW51" s="230">
        <v>43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8468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-2712</v>
      </c>
      <c r="AT54" s="802">
        <v>0</v>
      </c>
      <c r="AU54" s="803">
        <v>-4120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5556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802">
        <v>0</v>
      </c>
      <c r="AU59" s="803">
        <v>-1430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183</v>
      </c>
      <c r="D76" s="1449"/>
      <c r="E76" s="1034">
        <v>705905.57082358026</v>
      </c>
      <c r="F76" s="1452">
        <v>146</v>
      </c>
      <c r="G76" s="1449"/>
      <c r="H76" s="1036">
        <v>71324.973483218142</v>
      </c>
      <c r="I76" s="1453">
        <v>96</v>
      </c>
      <c r="J76" s="1449"/>
      <c r="K76" s="1036">
        <v>12632.94062364055</v>
      </c>
      <c r="L76" s="1452">
        <v>22</v>
      </c>
      <c r="M76" s="1449"/>
      <c r="N76" s="1036">
        <v>73262.635628692733</v>
      </c>
      <c r="O76" s="1452">
        <v>0</v>
      </c>
      <c r="P76" s="1449"/>
      <c r="Q76" s="1036">
        <v>0</v>
      </c>
      <c r="R76" s="1037">
        <v>863125</v>
      </c>
      <c r="S76" s="1036">
        <v>-71974</v>
      </c>
      <c r="T76" s="1036">
        <v>-50647</v>
      </c>
      <c r="U76" s="1038">
        <v>-122621</v>
      </c>
      <c r="V76" s="1037">
        <v>740504</v>
      </c>
      <c r="W76" s="1036">
        <v>-1851</v>
      </c>
      <c r="X76" s="1037">
        <v>738653</v>
      </c>
      <c r="Y76" s="1036">
        <v>-6041</v>
      </c>
      <c r="Z76" s="1037">
        <v>732612</v>
      </c>
      <c r="AA76" s="1036">
        <v>681447</v>
      </c>
      <c r="AB76" s="1036">
        <v>51165</v>
      </c>
      <c r="AC76" s="1037">
        <v>51165</v>
      </c>
      <c r="AD76" s="1039">
        <v>732612</v>
      </c>
      <c r="AE76" s="1449"/>
      <c r="AF76" s="1040">
        <v>1274042</v>
      </c>
      <c r="AG76" s="1452">
        <v>-18</v>
      </c>
      <c r="AH76" s="1036">
        <v>-142403</v>
      </c>
      <c r="AI76" s="1452">
        <v>-23</v>
      </c>
      <c r="AJ76" s="1036">
        <v>-73411</v>
      </c>
      <c r="AK76" s="1038">
        <v>-215814</v>
      </c>
      <c r="AL76" s="1040">
        <v>1058228</v>
      </c>
      <c r="AM76" s="1036">
        <v>-2646</v>
      </c>
      <c r="AN76" s="1040">
        <v>1055582</v>
      </c>
      <c r="AO76" s="1036">
        <v>-7970</v>
      </c>
      <c r="AP76" s="1040">
        <v>1047612</v>
      </c>
      <c r="AQ76" s="1036">
        <v>983467</v>
      </c>
      <c r="AR76" s="1036">
        <v>64145</v>
      </c>
      <c r="AS76" s="1040">
        <v>64145</v>
      </c>
      <c r="AT76" s="1259">
        <v>1780224</v>
      </c>
      <c r="AU76" s="1260">
        <v>115310</v>
      </c>
      <c r="AV76" s="1036">
        <v>2646</v>
      </c>
      <c r="AW76" s="1036">
        <v>2648</v>
      </c>
      <c r="AX76" s="1036">
        <v>-2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19531</v>
      </c>
      <c r="AA82" s="1447">
        <v>9897</v>
      </c>
      <c r="AB82" s="1444">
        <v>9634</v>
      </c>
      <c r="AC82" s="1446">
        <v>9634</v>
      </c>
      <c r="AD82" s="1446">
        <v>19531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19531</v>
      </c>
      <c r="AU82" s="1448">
        <v>9634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35288</v>
      </c>
      <c r="AA83" s="811">
        <v>30604</v>
      </c>
      <c r="AB83" s="810">
        <v>4684</v>
      </c>
      <c r="AC83" s="222">
        <v>4684</v>
      </c>
      <c r="AD83" s="222">
        <v>35288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35288</v>
      </c>
      <c r="AU83" s="812">
        <v>4684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28231</v>
      </c>
      <c r="AA84" s="811">
        <v>24484</v>
      </c>
      <c r="AB84" s="810">
        <v>3747</v>
      </c>
      <c r="AC84" s="222">
        <v>3747</v>
      </c>
      <c r="AD84" s="222">
        <v>28231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28231</v>
      </c>
      <c r="AU84" s="812">
        <v>3747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183</v>
      </c>
      <c r="D85" s="1449"/>
      <c r="E85" s="1034">
        <v>705905.57082358026</v>
      </c>
      <c r="F85" s="1452">
        <v>146</v>
      </c>
      <c r="G85" s="1449"/>
      <c r="H85" s="1036">
        <v>71324.973483218142</v>
      </c>
      <c r="I85" s="1453">
        <v>96</v>
      </c>
      <c r="J85" s="1449"/>
      <c r="K85" s="1036">
        <v>12632.94062364055</v>
      </c>
      <c r="L85" s="1452">
        <v>22</v>
      </c>
      <c r="M85" s="1449"/>
      <c r="N85" s="1036">
        <v>73262.635628692733</v>
      </c>
      <c r="O85" s="1452">
        <v>0</v>
      </c>
      <c r="P85" s="1449"/>
      <c r="Q85" s="1036">
        <v>0</v>
      </c>
      <c r="R85" s="1037">
        <v>863125</v>
      </c>
      <c r="S85" s="1036">
        <v>-71974</v>
      </c>
      <c r="T85" s="1036">
        <v>-50647</v>
      </c>
      <c r="U85" s="1038">
        <v>-122621</v>
      </c>
      <c r="V85" s="1037">
        <v>740504</v>
      </c>
      <c r="W85" s="1036">
        <v>-1851</v>
      </c>
      <c r="X85" s="1037">
        <v>738653</v>
      </c>
      <c r="Y85" s="1036">
        <v>-6041</v>
      </c>
      <c r="Z85" s="1037">
        <v>815662</v>
      </c>
      <c r="AA85" s="1036">
        <v>746432</v>
      </c>
      <c r="AB85" s="1036">
        <v>69230</v>
      </c>
      <c r="AC85" s="1037">
        <v>69230</v>
      </c>
      <c r="AD85" s="1039">
        <v>825662</v>
      </c>
      <c r="AE85" s="1449"/>
      <c r="AF85" s="1040">
        <v>1274042</v>
      </c>
      <c r="AG85" s="1452">
        <v>-18</v>
      </c>
      <c r="AH85" s="1036">
        <v>-142403</v>
      </c>
      <c r="AI85" s="1452">
        <v>-23</v>
      </c>
      <c r="AJ85" s="1036">
        <v>-73411</v>
      </c>
      <c r="AK85" s="1038">
        <v>-215814</v>
      </c>
      <c r="AL85" s="1040">
        <v>1058228</v>
      </c>
      <c r="AM85" s="1036">
        <v>-2646</v>
      </c>
      <c r="AN85" s="1040">
        <v>1055582</v>
      </c>
      <c r="AO85" s="1036">
        <v>-7970</v>
      </c>
      <c r="AP85" s="1040">
        <v>1047612</v>
      </c>
      <c r="AQ85" s="1036">
        <v>983467</v>
      </c>
      <c r="AR85" s="1036">
        <v>64145</v>
      </c>
      <c r="AS85" s="1040">
        <v>64145</v>
      </c>
      <c r="AT85" s="808">
        <v>1863274</v>
      </c>
      <c r="AU85" s="808">
        <v>133375</v>
      </c>
      <c r="AV85" s="1036">
        <v>2646</v>
      </c>
      <c r="AW85" s="1036">
        <v>2648</v>
      </c>
      <c r="AX85" s="1036">
        <v>-2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2648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W95" s="31" t="s">
        <v>1677</v>
      </c>
    </row>
    <row r="96" spans="1:51" x14ac:dyDescent="0.2">
      <c r="A96"/>
      <c r="B96"/>
      <c r="C96"/>
      <c r="D96"/>
      <c r="E96"/>
      <c r="F96"/>
      <c r="G96"/>
      <c r="AW96" s="31" t="s">
        <v>1687</v>
      </c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109"/>
  <sheetViews>
    <sheetView topLeftCell="AM78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904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2915268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5380265</v>
      </c>
      <c r="AM23" s="225"/>
      <c r="AN23" s="224"/>
      <c r="AO23" s="216">
        <v>0</v>
      </c>
      <c r="AP23" s="224"/>
      <c r="AQ23" s="225"/>
      <c r="AR23" s="225"/>
      <c r="AS23" s="224">
        <v>473248</v>
      </c>
      <c r="AT23" s="802">
        <v>8229677</v>
      </c>
      <c r="AU23" s="803">
        <v>706615</v>
      </c>
      <c r="AV23" s="216">
        <v>13451</v>
      </c>
      <c r="AW23" s="216">
        <v>13451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6113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3230</v>
      </c>
      <c r="AM38" s="225"/>
      <c r="AN38" s="224"/>
      <c r="AO38" s="216">
        <v>0</v>
      </c>
      <c r="AP38" s="224"/>
      <c r="AQ38" s="225"/>
      <c r="AR38" s="225"/>
      <c r="AS38" s="224">
        <v>282</v>
      </c>
      <c r="AT38" s="802">
        <v>8591</v>
      </c>
      <c r="AU38" s="803">
        <v>609</v>
      </c>
      <c r="AV38" s="216">
        <v>8</v>
      </c>
      <c r="AW38" s="216">
        <v>8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3481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11744</v>
      </c>
      <c r="AM67" s="207"/>
      <c r="AN67" s="206"/>
      <c r="AO67" s="199">
        <v>0</v>
      </c>
      <c r="AP67" s="206"/>
      <c r="AQ67" s="207"/>
      <c r="AR67" s="207"/>
      <c r="AS67" s="206">
        <v>1074</v>
      </c>
      <c r="AT67" s="800">
        <v>16597</v>
      </c>
      <c r="AU67" s="801">
        <v>1715</v>
      </c>
      <c r="AV67" s="199">
        <v>29</v>
      </c>
      <c r="AW67" s="199">
        <v>29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10902</v>
      </c>
      <c r="AM73" s="225"/>
      <c r="AN73" s="224"/>
      <c r="AO73" s="216">
        <v>0</v>
      </c>
      <c r="AP73" s="224"/>
      <c r="AQ73" s="225"/>
      <c r="AR73" s="225"/>
      <c r="AS73" s="224">
        <v>2718</v>
      </c>
      <c r="AT73" s="802">
        <v>21932</v>
      </c>
      <c r="AU73" s="803">
        <v>5483</v>
      </c>
      <c r="AV73" s="423">
        <v>27</v>
      </c>
      <c r="AW73" s="423">
        <v>27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6740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28596</v>
      </c>
      <c r="AM74" s="225"/>
      <c r="AN74" s="224"/>
      <c r="AO74" s="216">
        <v>0</v>
      </c>
      <c r="AP74" s="224"/>
      <c r="AQ74" s="225"/>
      <c r="AR74" s="225"/>
      <c r="AS74" s="224">
        <v>6500</v>
      </c>
      <c r="AT74" s="802">
        <v>68392</v>
      </c>
      <c r="AU74" s="803">
        <v>15346</v>
      </c>
      <c r="AV74" s="423">
        <v>71</v>
      </c>
      <c r="AW74" s="423">
        <v>71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12504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22970</v>
      </c>
      <c r="AM75" s="225"/>
      <c r="AN75" s="224"/>
      <c r="AO75" s="216">
        <v>0</v>
      </c>
      <c r="AP75" s="224"/>
      <c r="AQ75" s="225"/>
      <c r="AR75" s="225"/>
      <c r="AS75" s="224">
        <v>4325</v>
      </c>
      <c r="AT75" s="1256">
        <v>57963</v>
      </c>
      <c r="AU75" s="1257">
        <v>11008</v>
      </c>
      <c r="AV75" s="1426">
        <v>57</v>
      </c>
      <c r="AW75" s="1426">
        <v>57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668</v>
      </c>
      <c r="D76" s="1449"/>
      <c r="E76" s="1034">
        <v>2396657.9229897293</v>
      </c>
      <c r="F76" s="1452">
        <v>633</v>
      </c>
      <c r="G76" s="1449"/>
      <c r="H76" s="1036">
        <v>288328.26400189177</v>
      </c>
      <c r="I76" s="1453">
        <v>66</v>
      </c>
      <c r="J76" s="1449"/>
      <c r="K76" s="1036">
        <v>8439.48033143061</v>
      </c>
      <c r="L76" s="1452">
        <v>81</v>
      </c>
      <c r="M76" s="1449"/>
      <c r="N76" s="1036">
        <v>250680.51266319712</v>
      </c>
      <c r="O76" s="1452">
        <v>0</v>
      </c>
      <c r="P76" s="1449"/>
      <c r="Q76" s="1036">
        <v>0</v>
      </c>
      <c r="R76" s="1037">
        <v>2944106</v>
      </c>
      <c r="S76" s="1036">
        <v>25945</v>
      </c>
      <c r="T76" s="1036">
        <v>-3547</v>
      </c>
      <c r="U76" s="1038">
        <v>22398</v>
      </c>
      <c r="V76" s="1037">
        <v>2966504</v>
      </c>
      <c r="W76" s="1036">
        <v>-7416</v>
      </c>
      <c r="X76" s="1037">
        <v>2959088</v>
      </c>
      <c r="Y76" s="1036">
        <v>0</v>
      </c>
      <c r="Z76" s="1037">
        <v>2959088</v>
      </c>
      <c r="AA76" s="1036">
        <v>2706459</v>
      </c>
      <c r="AB76" s="1036">
        <v>252629</v>
      </c>
      <c r="AC76" s="1037">
        <v>252629</v>
      </c>
      <c r="AD76" s="1039">
        <v>2959088</v>
      </c>
      <c r="AE76" s="1449"/>
      <c r="AF76" s="1040">
        <v>5487407</v>
      </c>
      <c r="AG76" s="1452">
        <v>3</v>
      </c>
      <c r="AH76" s="1036">
        <v>-12584</v>
      </c>
      <c r="AI76" s="1452">
        <v>-5</v>
      </c>
      <c r="AJ76" s="1036">
        <v>-17116</v>
      </c>
      <c r="AK76" s="1038">
        <v>-29700</v>
      </c>
      <c r="AL76" s="1040">
        <v>5457707</v>
      </c>
      <c r="AM76" s="1036">
        <v>-13643</v>
      </c>
      <c r="AN76" s="1040">
        <v>5444064</v>
      </c>
      <c r="AO76" s="1036">
        <v>0</v>
      </c>
      <c r="AP76" s="1040">
        <v>5444064</v>
      </c>
      <c r="AQ76" s="1036">
        <v>4955917</v>
      </c>
      <c r="AR76" s="1036">
        <v>488147</v>
      </c>
      <c r="AS76" s="1040">
        <v>488147</v>
      </c>
      <c r="AT76" s="1259">
        <v>8403152</v>
      </c>
      <c r="AU76" s="1260">
        <v>740776</v>
      </c>
      <c r="AV76" s="1036">
        <v>13643</v>
      </c>
      <c r="AW76" s="1036">
        <v>13643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13978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7084</v>
      </c>
      <c r="AB82" s="1444">
        <v>-7084</v>
      </c>
      <c r="AC82" s="1446">
        <v>-7084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-7084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102132</v>
      </c>
      <c r="AA83" s="811">
        <v>90863</v>
      </c>
      <c r="AB83" s="810">
        <v>11269</v>
      </c>
      <c r="AC83" s="222">
        <v>11269</v>
      </c>
      <c r="AD83" s="222">
        <v>102132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102132</v>
      </c>
      <c r="AU83" s="812">
        <v>11269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81706</v>
      </c>
      <c r="AA84" s="811">
        <v>72691</v>
      </c>
      <c r="AB84" s="810">
        <v>9015</v>
      </c>
      <c r="AC84" s="222">
        <v>9015</v>
      </c>
      <c r="AD84" s="222">
        <v>81706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81706</v>
      </c>
      <c r="AU84" s="812">
        <v>9015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668</v>
      </c>
      <c r="D85" s="1449"/>
      <c r="E85" s="1034">
        <v>2396657.9229897293</v>
      </c>
      <c r="F85" s="1452">
        <v>633</v>
      </c>
      <c r="G85" s="1449"/>
      <c r="H85" s="1036">
        <v>288328.26400189177</v>
      </c>
      <c r="I85" s="1453">
        <v>66</v>
      </c>
      <c r="J85" s="1449"/>
      <c r="K85" s="1036">
        <v>8439.48033143061</v>
      </c>
      <c r="L85" s="1452">
        <v>81</v>
      </c>
      <c r="M85" s="1449"/>
      <c r="N85" s="1036">
        <v>250680.51266319712</v>
      </c>
      <c r="O85" s="1452">
        <v>0</v>
      </c>
      <c r="P85" s="1449"/>
      <c r="Q85" s="1036">
        <v>0</v>
      </c>
      <c r="R85" s="1037">
        <v>2944106</v>
      </c>
      <c r="S85" s="1036">
        <v>25945</v>
      </c>
      <c r="T85" s="1036">
        <v>-3547</v>
      </c>
      <c r="U85" s="1038">
        <v>22398</v>
      </c>
      <c r="V85" s="1037">
        <v>2966504</v>
      </c>
      <c r="W85" s="1036">
        <v>-7416</v>
      </c>
      <c r="X85" s="1037">
        <v>2959088</v>
      </c>
      <c r="Y85" s="1036">
        <v>0</v>
      </c>
      <c r="Z85" s="1037">
        <v>3142926</v>
      </c>
      <c r="AA85" s="1036">
        <v>2877097</v>
      </c>
      <c r="AB85" s="1036">
        <v>265829</v>
      </c>
      <c r="AC85" s="1037">
        <v>265829</v>
      </c>
      <c r="AD85" s="1039">
        <v>3156904</v>
      </c>
      <c r="AE85" s="1449"/>
      <c r="AF85" s="1040">
        <v>5487407</v>
      </c>
      <c r="AG85" s="1452">
        <v>3</v>
      </c>
      <c r="AH85" s="1036">
        <v>-12584</v>
      </c>
      <c r="AI85" s="1452">
        <v>-5</v>
      </c>
      <c r="AJ85" s="1036">
        <v>-17116</v>
      </c>
      <c r="AK85" s="1038">
        <v>-29700</v>
      </c>
      <c r="AL85" s="1040">
        <v>5457707</v>
      </c>
      <c r="AM85" s="1036">
        <v>-13643</v>
      </c>
      <c r="AN85" s="1040">
        <v>5444064</v>
      </c>
      <c r="AO85" s="1036">
        <v>0</v>
      </c>
      <c r="AP85" s="1040">
        <v>5444064</v>
      </c>
      <c r="AQ85" s="1036">
        <v>4955917</v>
      </c>
      <c r="AR85" s="1036">
        <v>488147</v>
      </c>
      <c r="AS85" s="1040">
        <v>488147</v>
      </c>
      <c r="AT85" s="808">
        <v>8586990</v>
      </c>
      <c r="AU85" s="808">
        <v>753976</v>
      </c>
      <c r="AV85" s="1036">
        <v>13643</v>
      </c>
      <c r="AW85" s="1036">
        <v>13643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13643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  <c r="AW94" s="31" t="s">
        <v>1677</v>
      </c>
    </row>
    <row r="95" spans="1:51" x14ac:dyDescent="0.2">
      <c r="B95" s="868"/>
      <c r="C95"/>
      <c r="D95"/>
      <c r="E95"/>
      <c r="F95"/>
      <c r="G95"/>
      <c r="AW95" s="31" t="s">
        <v>1687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Y109"/>
  <sheetViews>
    <sheetView topLeftCell="AM81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509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594566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361998</v>
      </c>
      <c r="AM19" s="225"/>
      <c r="AN19" s="224"/>
      <c r="AO19" s="216">
        <v>0</v>
      </c>
      <c r="AP19" s="224"/>
      <c r="AQ19" s="225"/>
      <c r="AR19" s="225"/>
      <c r="AS19" s="224">
        <v>41314</v>
      </c>
      <c r="AT19" s="802">
        <v>934249</v>
      </c>
      <c r="AU19" s="803">
        <v>85757</v>
      </c>
      <c r="AV19" s="216">
        <v>905</v>
      </c>
      <c r="AW19" s="216">
        <v>905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2003712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1226925</v>
      </c>
      <c r="AM21" s="240"/>
      <c r="AN21" s="239"/>
      <c r="AO21" s="230">
        <v>0</v>
      </c>
      <c r="AP21" s="239"/>
      <c r="AQ21" s="240"/>
      <c r="AR21" s="240"/>
      <c r="AS21" s="239">
        <v>141043</v>
      </c>
      <c r="AT21" s="804">
        <v>3339617</v>
      </c>
      <c r="AU21" s="805">
        <v>336864</v>
      </c>
      <c r="AV21" s="230">
        <v>3067</v>
      </c>
      <c r="AW21" s="230">
        <v>3067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6023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3204</v>
      </c>
      <c r="AM27" s="207"/>
      <c r="AN27" s="206"/>
      <c r="AO27" s="199">
        <v>0</v>
      </c>
      <c r="AP27" s="206"/>
      <c r="AQ27" s="207"/>
      <c r="AR27" s="207"/>
      <c r="AS27" s="206">
        <v>279</v>
      </c>
      <c r="AT27" s="800">
        <v>9204</v>
      </c>
      <c r="AU27" s="801">
        <v>779</v>
      </c>
      <c r="AV27" s="199">
        <v>8</v>
      </c>
      <c r="AW27" s="199">
        <v>8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2420</v>
      </c>
      <c r="AM36" s="240"/>
      <c r="AN36" s="239"/>
      <c r="AO36" s="230">
        <v>0</v>
      </c>
      <c r="AP36" s="239"/>
      <c r="AQ36" s="240"/>
      <c r="AR36" s="240"/>
      <c r="AS36" s="239">
        <v>602</v>
      </c>
      <c r="AT36" s="804">
        <v>5412</v>
      </c>
      <c r="AU36" s="805">
        <v>1350</v>
      </c>
      <c r="AV36" s="230">
        <v>6</v>
      </c>
      <c r="AW36" s="230">
        <v>6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802">
        <v>0</v>
      </c>
      <c r="AU43" s="803">
        <v>-1724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5343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-754</v>
      </c>
      <c r="AT49" s="802">
        <v>607</v>
      </c>
      <c r="AU49" s="803">
        <v>-1491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286652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343498</v>
      </c>
      <c r="AM60" s="225"/>
      <c r="AN60" s="224"/>
      <c r="AO60" s="216">
        <v>0</v>
      </c>
      <c r="AP60" s="224"/>
      <c r="AQ60" s="225"/>
      <c r="AR60" s="225"/>
      <c r="AS60" s="224">
        <v>25109</v>
      </c>
      <c r="AT60" s="802">
        <v>566223</v>
      </c>
      <c r="AU60" s="803">
        <v>33349</v>
      </c>
      <c r="AV60" s="216">
        <v>859</v>
      </c>
      <c r="AW60" s="216">
        <v>859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454</v>
      </c>
      <c r="D76" s="1449"/>
      <c r="E76" s="1034">
        <v>2372367.202347653</v>
      </c>
      <c r="F76" s="1452">
        <v>286</v>
      </c>
      <c r="G76" s="1449"/>
      <c r="H76" s="1036">
        <v>195065.68494054113</v>
      </c>
      <c r="I76" s="1453">
        <v>351.5</v>
      </c>
      <c r="J76" s="1449"/>
      <c r="K76" s="1036">
        <v>66556.329160587105</v>
      </c>
      <c r="L76" s="1452">
        <v>55</v>
      </c>
      <c r="M76" s="1449"/>
      <c r="N76" s="1036">
        <v>253589.35681145662</v>
      </c>
      <c r="O76" s="1452">
        <v>8</v>
      </c>
      <c r="P76" s="1449"/>
      <c r="Q76" s="1036">
        <v>14568.368517584895</v>
      </c>
      <c r="R76" s="1037">
        <v>2902147</v>
      </c>
      <c r="S76" s="1036">
        <v>19527</v>
      </c>
      <c r="T76" s="1036">
        <v>7762</v>
      </c>
      <c r="U76" s="1038">
        <v>27289</v>
      </c>
      <c r="V76" s="1037">
        <v>2929436</v>
      </c>
      <c r="W76" s="1036">
        <v>-7324</v>
      </c>
      <c r="X76" s="1037">
        <v>2922112</v>
      </c>
      <c r="Y76" s="1036">
        <v>0</v>
      </c>
      <c r="Z76" s="1037">
        <v>2922112</v>
      </c>
      <c r="AA76" s="1036">
        <v>2674069</v>
      </c>
      <c r="AB76" s="1036">
        <v>248043</v>
      </c>
      <c r="AC76" s="1037">
        <v>248043</v>
      </c>
      <c r="AD76" s="1039">
        <v>2922112</v>
      </c>
      <c r="AE76" s="1449"/>
      <c r="AF76" s="1040">
        <v>1974118</v>
      </c>
      <c r="AG76" s="1452">
        <v>2</v>
      </c>
      <c r="AH76" s="1036">
        <v>-52210</v>
      </c>
      <c r="AI76" s="1452">
        <v>7</v>
      </c>
      <c r="AJ76" s="1036">
        <v>16137</v>
      </c>
      <c r="AK76" s="1038">
        <v>-36073</v>
      </c>
      <c r="AL76" s="1040">
        <v>1938045</v>
      </c>
      <c r="AM76" s="1036">
        <v>-4845</v>
      </c>
      <c r="AN76" s="1040">
        <v>1933200</v>
      </c>
      <c r="AO76" s="1036">
        <v>0</v>
      </c>
      <c r="AP76" s="1040">
        <v>1933200</v>
      </c>
      <c r="AQ76" s="1036">
        <v>1726359</v>
      </c>
      <c r="AR76" s="1036">
        <v>206841</v>
      </c>
      <c r="AS76" s="1040">
        <v>206841</v>
      </c>
      <c r="AT76" s="1259">
        <v>4855312</v>
      </c>
      <c r="AU76" s="1260">
        <v>454884</v>
      </c>
      <c r="AV76" s="1036">
        <v>4845</v>
      </c>
      <c r="AW76" s="1036">
        <v>4845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13978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11682</v>
      </c>
      <c r="AB82" s="1444">
        <v>-11682</v>
      </c>
      <c r="AC82" s="1446">
        <v>-11682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-11682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61147</v>
      </c>
      <c r="AA83" s="811">
        <v>55191</v>
      </c>
      <c r="AB83" s="810">
        <v>5956</v>
      </c>
      <c r="AC83" s="222">
        <v>5956</v>
      </c>
      <c r="AD83" s="222">
        <v>61147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61147</v>
      </c>
      <c r="AU83" s="812">
        <v>5956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48919</v>
      </c>
      <c r="AA84" s="811">
        <v>44154</v>
      </c>
      <c r="AB84" s="810">
        <v>4765</v>
      </c>
      <c r="AC84" s="222">
        <v>4765</v>
      </c>
      <c r="AD84" s="222">
        <v>48919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48919</v>
      </c>
      <c r="AU84" s="812">
        <v>4765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454</v>
      </c>
      <c r="D85" s="1449"/>
      <c r="E85" s="1034">
        <v>2372367.202347653</v>
      </c>
      <c r="F85" s="1452">
        <v>286</v>
      </c>
      <c r="G85" s="1449"/>
      <c r="H85" s="1036">
        <v>195065.68494054113</v>
      </c>
      <c r="I85" s="1453">
        <v>351.5</v>
      </c>
      <c r="J85" s="1449"/>
      <c r="K85" s="1036">
        <v>66556.329160587105</v>
      </c>
      <c r="L85" s="1452">
        <v>55</v>
      </c>
      <c r="M85" s="1449"/>
      <c r="N85" s="1036">
        <v>253589.35681145662</v>
      </c>
      <c r="O85" s="1452">
        <v>8</v>
      </c>
      <c r="P85" s="1449"/>
      <c r="Q85" s="1036">
        <v>14568.368517584895</v>
      </c>
      <c r="R85" s="1037">
        <v>2902147</v>
      </c>
      <c r="S85" s="1036">
        <v>19527</v>
      </c>
      <c r="T85" s="1036">
        <v>7762</v>
      </c>
      <c r="U85" s="1038">
        <v>27289</v>
      </c>
      <c r="V85" s="1037">
        <v>2929436</v>
      </c>
      <c r="W85" s="1036">
        <v>-7324</v>
      </c>
      <c r="X85" s="1037">
        <v>2922112</v>
      </c>
      <c r="Y85" s="1036">
        <v>0</v>
      </c>
      <c r="Z85" s="1037">
        <v>3032178</v>
      </c>
      <c r="AA85" s="1036">
        <v>2785096</v>
      </c>
      <c r="AB85" s="1036">
        <v>247082</v>
      </c>
      <c r="AC85" s="1037">
        <v>247082</v>
      </c>
      <c r="AD85" s="1039">
        <v>3046156</v>
      </c>
      <c r="AE85" s="1449"/>
      <c r="AF85" s="1040">
        <v>1974118</v>
      </c>
      <c r="AG85" s="1452">
        <v>2</v>
      </c>
      <c r="AH85" s="1036">
        <v>-52210</v>
      </c>
      <c r="AI85" s="1452">
        <v>7</v>
      </c>
      <c r="AJ85" s="1036">
        <v>16137</v>
      </c>
      <c r="AK85" s="1038">
        <v>-36073</v>
      </c>
      <c r="AL85" s="1040">
        <v>1938045</v>
      </c>
      <c r="AM85" s="1036">
        <v>-4845</v>
      </c>
      <c r="AN85" s="1040">
        <v>1933200</v>
      </c>
      <c r="AO85" s="1036">
        <v>0</v>
      </c>
      <c r="AP85" s="1040">
        <v>1933200</v>
      </c>
      <c r="AQ85" s="1036">
        <v>1726359</v>
      </c>
      <c r="AR85" s="1036">
        <v>206841</v>
      </c>
      <c r="AS85" s="1040">
        <v>206841</v>
      </c>
      <c r="AT85" s="808">
        <v>4965378</v>
      </c>
      <c r="AU85" s="808">
        <v>453923</v>
      </c>
      <c r="AV85" s="1036">
        <v>4845</v>
      </c>
      <c r="AW85" s="1036">
        <v>4845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4845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W95" s="31" t="s">
        <v>1677</v>
      </c>
    </row>
    <row r="96" spans="1:51" x14ac:dyDescent="0.2">
      <c r="A96"/>
      <c r="B96"/>
      <c r="C96"/>
      <c r="D96"/>
      <c r="E96"/>
      <c r="F96"/>
      <c r="G96"/>
      <c r="AW96" s="31" t="s">
        <v>1687</v>
      </c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topLeftCell="A16" workbookViewId="0">
      <selection activeCell="I23" sqref="I23"/>
    </sheetView>
  </sheetViews>
  <sheetFormatPr defaultRowHeight="19.5" customHeight="1" x14ac:dyDescent="0.2"/>
  <cols>
    <col min="1" max="1" width="21.42578125" customWidth="1"/>
    <col min="2" max="2" width="55.85546875" customWidth="1"/>
    <col min="3" max="3" width="16.140625" customWidth="1"/>
    <col min="4" max="4" width="10.28515625" bestFit="1" customWidth="1"/>
    <col min="5" max="5" width="22.28515625" customWidth="1"/>
    <col min="6" max="6" width="21.140625" customWidth="1"/>
    <col min="7" max="7" width="24.140625" customWidth="1"/>
    <col min="8" max="8" width="31.7109375" customWidth="1"/>
  </cols>
  <sheetData>
    <row r="1" spans="1:5" ht="19.5" customHeight="1" x14ac:dyDescent="0.2">
      <c r="A1" s="1796" t="s">
        <v>1635</v>
      </c>
      <c r="B1" s="1796"/>
      <c r="C1" s="1796"/>
      <c r="D1" s="1796"/>
    </row>
    <row r="2" spans="1:5" ht="19.5" customHeight="1" x14ac:dyDescent="0.2">
      <c r="A2" s="1595" t="s">
        <v>819</v>
      </c>
      <c r="B2" s="1596" t="s">
        <v>1637</v>
      </c>
      <c r="C2" s="1596" t="s">
        <v>1636</v>
      </c>
      <c r="D2" s="1597">
        <v>425308</v>
      </c>
    </row>
    <row r="4" spans="1:5" ht="19.5" customHeight="1" x14ac:dyDescent="0.2">
      <c r="A4" s="1797" t="s">
        <v>1646</v>
      </c>
      <c r="B4" s="1797"/>
      <c r="C4" s="1797"/>
      <c r="D4" s="1797"/>
    </row>
    <row r="5" spans="1:5" ht="19.5" customHeight="1" x14ac:dyDescent="0.2">
      <c r="A5" s="1595" t="s">
        <v>528</v>
      </c>
      <c r="B5" s="1596" t="s">
        <v>529</v>
      </c>
      <c r="C5" s="1596" t="s">
        <v>1636</v>
      </c>
      <c r="D5" s="1597">
        <v>343218</v>
      </c>
    </row>
    <row r="6" spans="1:5" ht="19.5" customHeight="1" x14ac:dyDescent="0.2">
      <c r="A6" s="1595" t="s">
        <v>495</v>
      </c>
      <c r="B6" s="1596" t="s">
        <v>266</v>
      </c>
      <c r="C6" s="1596" t="s">
        <v>1636</v>
      </c>
      <c r="D6" s="1597">
        <v>555443</v>
      </c>
    </row>
    <row r="7" spans="1:5" ht="19.5" customHeight="1" x14ac:dyDescent="0.2">
      <c r="A7" s="1595" t="s">
        <v>819</v>
      </c>
      <c r="B7" s="1596" t="s">
        <v>816</v>
      </c>
      <c r="C7" s="1596" t="s">
        <v>1636</v>
      </c>
      <c r="D7" s="1597">
        <v>349169</v>
      </c>
    </row>
    <row r="8" spans="1:5" ht="19.5" customHeight="1" x14ac:dyDescent="0.2">
      <c r="A8" s="1595" t="s">
        <v>1031</v>
      </c>
      <c r="B8" s="1596" t="s">
        <v>1032</v>
      </c>
      <c r="C8" s="1596" t="s">
        <v>1636</v>
      </c>
      <c r="D8" s="1597">
        <v>571422</v>
      </c>
    </row>
    <row r="9" spans="1:5" ht="19.5" customHeight="1" x14ac:dyDescent="0.2">
      <c r="A9" s="1595" t="s">
        <v>1232</v>
      </c>
      <c r="B9" s="1596" t="s">
        <v>1234</v>
      </c>
      <c r="C9" s="1596" t="s">
        <v>1649</v>
      </c>
      <c r="D9" s="1597"/>
    </row>
    <row r="10" spans="1:5" ht="19.5" customHeight="1" x14ac:dyDescent="0.2">
      <c r="A10" s="1595" t="s">
        <v>1233</v>
      </c>
      <c r="B10" s="1596" t="s">
        <v>1235</v>
      </c>
      <c r="C10" s="1596" t="s">
        <v>1649</v>
      </c>
      <c r="D10" s="1597"/>
    </row>
    <row r="12" spans="1:5" ht="19.5" customHeight="1" x14ac:dyDescent="0.2">
      <c r="A12" s="1798" t="s">
        <v>1673</v>
      </c>
      <c r="B12" s="1798"/>
      <c r="C12" s="1798"/>
      <c r="D12" s="1798"/>
    </row>
    <row r="13" spans="1:5" ht="19.5" customHeight="1" x14ac:dyDescent="0.2">
      <c r="A13" s="1595" t="s">
        <v>1647</v>
      </c>
      <c r="B13" s="1596" t="s">
        <v>1647</v>
      </c>
      <c r="C13" s="1596" t="s">
        <v>1713</v>
      </c>
      <c r="D13" s="1597"/>
      <c r="E13" s="445" t="s">
        <v>1720</v>
      </c>
    </row>
    <row r="14" spans="1:5" ht="19.5" customHeight="1" x14ac:dyDescent="0.2">
      <c r="A14" s="1595"/>
      <c r="B14" s="1596"/>
      <c r="C14" s="1596" t="s">
        <v>1714</v>
      </c>
      <c r="D14" s="1597"/>
      <c r="E14" s="445" t="s">
        <v>1719</v>
      </c>
    </row>
    <row r="15" spans="1:5" ht="19.5" customHeight="1" x14ac:dyDescent="0.2">
      <c r="A15" s="1595"/>
      <c r="B15" s="1596"/>
      <c r="C15" s="1596" t="s">
        <v>1715</v>
      </c>
      <c r="D15" s="1597"/>
      <c r="E15" s="445" t="s">
        <v>1719</v>
      </c>
    </row>
    <row r="16" spans="1:5" ht="19.5" customHeight="1" x14ac:dyDescent="0.2">
      <c r="A16" s="1595"/>
      <c r="B16" s="1596"/>
      <c r="C16" s="1596" t="s">
        <v>1716</v>
      </c>
      <c r="D16" s="1597"/>
      <c r="E16" s="445" t="s">
        <v>1719</v>
      </c>
    </row>
    <row r="17" spans="1:8" ht="19.5" customHeight="1" x14ac:dyDescent="0.2">
      <c r="A17" s="1595"/>
      <c r="B17" s="1596"/>
      <c r="C17" s="1596" t="s">
        <v>1717</v>
      </c>
      <c r="D17" s="1597"/>
      <c r="E17" s="445" t="s">
        <v>1720</v>
      </c>
      <c r="F17" s="445" t="s">
        <v>1723</v>
      </c>
    </row>
    <row r="18" spans="1:8" ht="19.5" customHeight="1" x14ac:dyDescent="0.2">
      <c r="A18" s="1595"/>
      <c r="B18" s="1596"/>
      <c r="C18" s="1596" t="s">
        <v>1718</v>
      </c>
      <c r="D18" s="1597"/>
      <c r="E18" s="445" t="s">
        <v>1721</v>
      </c>
    </row>
    <row r="19" spans="1:8" ht="19.5" customHeight="1" x14ac:dyDescent="0.2">
      <c r="A19" s="1595"/>
      <c r="B19" s="1596"/>
      <c r="C19" s="1596"/>
      <c r="D19" s="1597"/>
    </row>
    <row r="20" spans="1:8" ht="19.5" customHeight="1" x14ac:dyDescent="0.2">
      <c r="A20" s="1595"/>
      <c r="B20" s="1596"/>
      <c r="C20" s="1596"/>
      <c r="D20" s="1597"/>
    </row>
    <row r="21" spans="1:8" ht="19.5" customHeight="1" x14ac:dyDescent="0.2">
      <c r="A21" s="1799" t="s">
        <v>1695</v>
      </c>
      <c r="B21" s="1799"/>
      <c r="C21" s="1799"/>
      <c r="D21" s="1799"/>
      <c r="E21" s="1652"/>
      <c r="F21" s="1653" t="s">
        <v>1699</v>
      </c>
      <c r="G21" s="1653" t="s">
        <v>1700</v>
      </c>
      <c r="H21" s="1652"/>
    </row>
    <row r="22" spans="1:8" ht="19.5" customHeight="1" x14ac:dyDescent="0.2">
      <c r="A22" s="1595" t="s">
        <v>1728</v>
      </c>
      <c r="B22" s="1596" t="s">
        <v>1704</v>
      </c>
      <c r="C22" s="1596"/>
      <c r="D22" s="1597"/>
      <c r="E22" s="445" t="s">
        <v>1719</v>
      </c>
      <c r="F22" s="445" t="s">
        <v>1701</v>
      </c>
    </row>
    <row r="23" spans="1:8" ht="19.5" customHeight="1" x14ac:dyDescent="0.2">
      <c r="A23" s="1595"/>
      <c r="B23" s="1596"/>
      <c r="C23" s="1596"/>
      <c r="D23" s="1597"/>
      <c r="E23" s="445"/>
      <c r="F23" s="445"/>
    </row>
    <row r="24" spans="1:8" ht="19.5" customHeight="1" x14ac:dyDescent="0.2">
      <c r="A24" s="1595" t="s">
        <v>1729</v>
      </c>
      <c r="B24" s="1596" t="s">
        <v>1705</v>
      </c>
      <c r="C24" s="1596"/>
      <c r="D24" s="1597"/>
      <c r="E24" s="445" t="s">
        <v>1719</v>
      </c>
      <c r="F24" s="445" t="s">
        <v>1701</v>
      </c>
    </row>
    <row r="25" spans="1:8" ht="19.5" customHeight="1" x14ac:dyDescent="0.2">
      <c r="A25" s="1595"/>
      <c r="B25" s="1596"/>
      <c r="C25" s="1596"/>
      <c r="D25" s="1597"/>
      <c r="E25" s="445"/>
      <c r="F25" s="445"/>
    </row>
    <row r="26" spans="1:8" ht="19.5" customHeight="1" x14ac:dyDescent="0.2">
      <c r="A26" s="1595" t="s">
        <v>1730</v>
      </c>
      <c r="B26" s="1596" t="s">
        <v>1724</v>
      </c>
      <c r="E26" s="445" t="s">
        <v>1720</v>
      </c>
      <c r="F26" s="445" t="s">
        <v>1756</v>
      </c>
    </row>
    <row r="27" spans="1:8" ht="19.5" customHeight="1" x14ac:dyDescent="0.2">
      <c r="A27" s="1595" t="s">
        <v>1731</v>
      </c>
      <c r="B27" s="1596" t="s">
        <v>1763</v>
      </c>
      <c r="E27" s="445" t="s">
        <v>1720</v>
      </c>
      <c r="F27" s="445" t="s">
        <v>1756</v>
      </c>
    </row>
    <row r="28" spans="1:8" ht="19.5" customHeight="1" x14ac:dyDescent="0.2">
      <c r="A28" s="1595" t="s">
        <v>1731</v>
      </c>
      <c r="B28" s="1596" t="s">
        <v>1696</v>
      </c>
      <c r="E28" s="445" t="s">
        <v>1720</v>
      </c>
      <c r="F28" s="445" t="s">
        <v>1756</v>
      </c>
    </row>
    <row r="29" spans="1:8" ht="19.5" customHeight="1" x14ac:dyDescent="0.2">
      <c r="A29" s="1595" t="s">
        <v>1731</v>
      </c>
      <c r="B29" s="1596" t="s">
        <v>1732</v>
      </c>
      <c r="E29" s="445" t="s">
        <v>1720</v>
      </c>
      <c r="F29" s="445" t="s">
        <v>1762</v>
      </c>
    </row>
    <row r="30" spans="1:8" ht="19.5" customHeight="1" x14ac:dyDescent="0.2">
      <c r="A30" s="1595"/>
      <c r="B30" s="1596"/>
      <c r="E30" s="445"/>
      <c r="F30" s="445"/>
    </row>
    <row r="31" spans="1:8" ht="19.5" customHeight="1" x14ac:dyDescent="0.2">
      <c r="A31" s="1595" t="s">
        <v>1320</v>
      </c>
      <c r="B31" s="1596" t="s">
        <v>1758</v>
      </c>
      <c r="E31" s="445" t="s">
        <v>1720</v>
      </c>
      <c r="F31" s="445" t="s">
        <v>1756</v>
      </c>
    </row>
    <row r="32" spans="1:8" ht="19.5" customHeight="1" x14ac:dyDescent="0.2">
      <c r="A32" s="1595" t="s">
        <v>1813</v>
      </c>
      <c r="B32" s="1596" t="s">
        <v>1816</v>
      </c>
      <c r="E32" s="445"/>
      <c r="F32" s="445"/>
    </row>
    <row r="33" spans="1:8" ht="19.5" customHeight="1" x14ac:dyDescent="0.2">
      <c r="A33" s="1595"/>
      <c r="B33" s="1596" t="s">
        <v>1815</v>
      </c>
      <c r="E33" s="445" t="s">
        <v>1801</v>
      </c>
      <c r="F33" s="1683" t="s">
        <v>1814</v>
      </c>
      <c r="H33" s="445" t="s">
        <v>1831</v>
      </c>
    </row>
    <row r="34" spans="1:8" ht="19.5" customHeight="1" x14ac:dyDescent="0.2">
      <c r="A34" s="1595"/>
      <c r="B34" s="1596" t="s">
        <v>811</v>
      </c>
      <c r="E34" s="445" t="s">
        <v>1817</v>
      </c>
      <c r="F34" s="1683" t="s">
        <v>1814</v>
      </c>
      <c r="H34" s="445" t="s">
        <v>1831</v>
      </c>
    </row>
    <row r="35" spans="1:8" ht="19.5" customHeight="1" x14ac:dyDescent="0.2">
      <c r="A35" s="1595"/>
      <c r="B35" s="1596" t="s">
        <v>1823</v>
      </c>
      <c r="E35" s="445" t="s">
        <v>1824</v>
      </c>
      <c r="F35" s="1683" t="s">
        <v>1814</v>
      </c>
      <c r="H35" s="445" t="s">
        <v>1831</v>
      </c>
    </row>
    <row r="36" spans="1:8" ht="19.5" customHeight="1" x14ac:dyDescent="0.2">
      <c r="A36" s="1595"/>
      <c r="B36" s="1596" t="s">
        <v>1828</v>
      </c>
      <c r="E36" s="445" t="s">
        <v>1825</v>
      </c>
      <c r="F36" s="1683" t="s">
        <v>1814</v>
      </c>
      <c r="H36" s="445" t="s">
        <v>1831</v>
      </c>
    </row>
    <row r="37" spans="1:8" ht="19.5" customHeight="1" x14ac:dyDescent="0.2">
      <c r="A37" s="1595"/>
      <c r="B37" s="1596" t="s">
        <v>1822</v>
      </c>
      <c r="E37" s="445" t="s">
        <v>1826</v>
      </c>
      <c r="F37" s="1683" t="s">
        <v>1814</v>
      </c>
      <c r="H37" s="445" t="s">
        <v>1831</v>
      </c>
    </row>
    <row r="38" spans="1:8" ht="19.5" customHeight="1" x14ac:dyDescent="0.2">
      <c r="A38" s="1595"/>
      <c r="B38" s="1596" t="s">
        <v>1820</v>
      </c>
      <c r="E38" s="445" t="s">
        <v>1818</v>
      </c>
      <c r="F38" s="1683" t="s">
        <v>1818</v>
      </c>
    </row>
    <row r="39" spans="1:8" ht="19.5" customHeight="1" x14ac:dyDescent="0.2">
      <c r="A39" s="1595"/>
      <c r="B39" s="1596"/>
      <c r="E39" s="445"/>
      <c r="F39" s="1683"/>
    </row>
    <row r="40" spans="1:8" ht="19.5" customHeight="1" x14ac:dyDescent="0.2">
      <c r="A40" s="1595" t="s">
        <v>1733</v>
      </c>
      <c r="B40" s="1596" t="s">
        <v>1740</v>
      </c>
      <c r="E40" s="445" t="s">
        <v>1720</v>
      </c>
      <c r="F40" s="445" t="s">
        <v>1743</v>
      </c>
    </row>
    <row r="41" spans="1:8" ht="19.5" customHeight="1" x14ac:dyDescent="0.2">
      <c r="A41" s="1595" t="s">
        <v>1795</v>
      </c>
      <c r="B41" s="1684" t="s">
        <v>1722</v>
      </c>
      <c r="E41" s="445" t="s">
        <v>1808</v>
      </c>
    </row>
    <row r="42" spans="1:8" ht="19.5" customHeight="1" x14ac:dyDescent="0.2">
      <c r="A42" s="1595"/>
      <c r="B42" s="1684" t="s">
        <v>1796</v>
      </c>
      <c r="E42" s="445"/>
    </row>
    <row r="43" spans="1:8" ht="19.5" customHeight="1" x14ac:dyDescent="0.2">
      <c r="A43" s="1595"/>
      <c r="B43" s="1684" t="s">
        <v>1797</v>
      </c>
      <c r="E43" s="445"/>
    </row>
    <row r="44" spans="1:8" ht="19.5" customHeight="1" x14ac:dyDescent="0.2">
      <c r="A44" s="1595"/>
      <c r="B44" s="1684"/>
      <c r="E44" s="445"/>
    </row>
    <row r="46" spans="1:8" ht="19.5" customHeight="1" x14ac:dyDescent="0.2">
      <c r="A46" s="1676" t="s">
        <v>1092</v>
      </c>
      <c r="B46" s="1686" t="s">
        <v>1698</v>
      </c>
      <c r="C46" s="449"/>
    </row>
    <row r="47" spans="1:8" ht="19.5" customHeight="1" x14ac:dyDescent="0.2">
      <c r="B47" s="1673" t="s">
        <v>1766</v>
      </c>
      <c r="C47" s="449" t="s">
        <v>1809</v>
      </c>
      <c r="E47" s="445" t="s">
        <v>1772</v>
      </c>
      <c r="F47" s="445" t="s">
        <v>1760</v>
      </c>
    </row>
    <row r="48" spans="1:8" ht="19.5" customHeight="1" x14ac:dyDescent="0.2">
      <c r="A48" s="1667"/>
      <c r="B48" s="1673" t="s">
        <v>1765</v>
      </c>
      <c r="C48" s="1355"/>
      <c r="E48" s="445" t="s">
        <v>1773</v>
      </c>
      <c r="F48" s="445" t="s">
        <v>1760</v>
      </c>
    </row>
    <row r="49" spans="1:6" ht="19.5" customHeight="1" x14ac:dyDescent="0.2">
      <c r="A49" s="1667"/>
      <c r="B49" s="1673" t="s">
        <v>1777</v>
      </c>
      <c r="C49" s="1355"/>
      <c r="E49" s="445" t="s">
        <v>1774</v>
      </c>
      <c r="F49" s="445" t="s">
        <v>1760</v>
      </c>
    </row>
    <row r="50" spans="1:6" ht="19.5" customHeight="1" x14ac:dyDescent="0.2">
      <c r="A50" s="1667"/>
      <c r="B50" s="1685" t="s">
        <v>1794</v>
      </c>
      <c r="C50" s="1355"/>
      <c r="E50" s="445"/>
      <c r="F50" s="445"/>
    </row>
    <row r="51" spans="1:6" ht="30" x14ac:dyDescent="0.2">
      <c r="A51" s="1674" t="s">
        <v>1778</v>
      </c>
      <c r="B51" s="1675" t="s">
        <v>1698</v>
      </c>
      <c r="C51" s="1355"/>
      <c r="E51" s="445"/>
      <c r="F51" s="445"/>
    </row>
    <row r="52" spans="1:6" ht="19.5" customHeight="1" x14ac:dyDescent="0.2">
      <c r="A52" s="1667"/>
      <c r="B52" s="1673" t="s">
        <v>1766</v>
      </c>
      <c r="C52" s="449" t="s">
        <v>1810</v>
      </c>
      <c r="E52" s="445" t="s">
        <v>1772</v>
      </c>
      <c r="F52" s="445" t="s">
        <v>1759</v>
      </c>
    </row>
    <row r="53" spans="1:6" ht="19.5" customHeight="1" x14ac:dyDescent="0.2">
      <c r="A53" s="1667"/>
      <c r="B53" s="1673" t="s">
        <v>1765</v>
      </c>
      <c r="C53" s="1355"/>
      <c r="E53" s="445" t="s">
        <v>1773</v>
      </c>
      <c r="F53" s="445" t="s">
        <v>1759</v>
      </c>
    </row>
    <row r="54" spans="1:6" ht="19.5" customHeight="1" x14ac:dyDescent="0.2">
      <c r="A54" s="1667"/>
      <c r="B54" s="1673" t="s">
        <v>1777</v>
      </c>
      <c r="C54" s="1355"/>
      <c r="E54" s="445" t="s">
        <v>1774</v>
      </c>
      <c r="F54" s="445" t="s">
        <v>1759</v>
      </c>
    </row>
    <row r="55" spans="1:6" ht="19.5" customHeight="1" x14ac:dyDescent="0.2">
      <c r="A55" s="1667" t="s">
        <v>1735</v>
      </c>
      <c r="B55" s="1668" t="s">
        <v>1698</v>
      </c>
      <c r="C55" s="1355"/>
      <c r="F55" s="445"/>
    </row>
    <row r="56" spans="1:6" ht="19.5" customHeight="1" x14ac:dyDescent="0.2">
      <c r="B56" s="1668" t="s">
        <v>1767</v>
      </c>
      <c r="C56" s="449"/>
      <c r="E56" s="445" t="s">
        <v>1801</v>
      </c>
      <c r="F56" s="445" t="s">
        <v>1802</v>
      </c>
    </row>
    <row r="57" spans="1:6" ht="19.5" customHeight="1" x14ac:dyDescent="0.2">
      <c r="B57" s="1684" t="s">
        <v>1770</v>
      </c>
      <c r="C57" s="449"/>
      <c r="E57" s="445" t="s">
        <v>1804</v>
      </c>
    </row>
    <row r="58" spans="1:6" ht="33" customHeight="1" x14ac:dyDescent="0.2">
      <c r="B58" s="1670" t="s">
        <v>1769</v>
      </c>
      <c r="C58" s="449"/>
      <c r="E58" s="445" t="s">
        <v>1805</v>
      </c>
      <c r="F58" s="1683" t="s">
        <v>1760</v>
      </c>
    </row>
    <row r="59" spans="1:6" ht="19.5" customHeight="1" x14ac:dyDescent="0.2">
      <c r="B59" s="1668" t="s">
        <v>1768</v>
      </c>
      <c r="C59" s="449"/>
      <c r="E59" s="445" t="s">
        <v>1806</v>
      </c>
      <c r="F59" s="445" t="s">
        <v>1760</v>
      </c>
    </row>
    <row r="60" spans="1:6" ht="19.5" customHeight="1" x14ac:dyDescent="0.2">
      <c r="A60" s="1595" t="s">
        <v>1735</v>
      </c>
      <c r="B60" s="1596" t="s">
        <v>1736</v>
      </c>
      <c r="C60" s="1671" t="s">
        <v>1771</v>
      </c>
      <c r="E60" s="445"/>
    </row>
    <row r="61" spans="1:6" ht="19.5" customHeight="1" x14ac:dyDescent="0.2">
      <c r="A61" s="1595"/>
      <c r="B61" s="1596"/>
      <c r="C61" s="1671"/>
      <c r="E61" s="445"/>
    </row>
    <row r="62" spans="1:6" ht="19.5" customHeight="1" x14ac:dyDescent="0.2">
      <c r="A62" s="1595" t="s">
        <v>1737</v>
      </c>
      <c r="B62" s="1596" t="s">
        <v>1739</v>
      </c>
      <c r="E62" s="445" t="s">
        <v>1738</v>
      </c>
      <c r="F62" s="445" t="s">
        <v>1807</v>
      </c>
    </row>
    <row r="63" spans="1:6" ht="19.5" customHeight="1" x14ac:dyDescent="0.2">
      <c r="A63" s="1595"/>
      <c r="B63" s="1596"/>
      <c r="E63" s="445"/>
      <c r="F63" s="445"/>
    </row>
    <row r="64" spans="1:6" ht="19.5" customHeight="1" x14ac:dyDescent="0.2">
      <c r="A64" s="1595" t="s">
        <v>1779</v>
      </c>
      <c r="B64" s="1596" t="s">
        <v>1780</v>
      </c>
      <c r="E64" s="445" t="s">
        <v>1803</v>
      </c>
      <c r="F64" s="445" t="s">
        <v>1802</v>
      </c>
    </row>
    <row r="65" spans="1:6" ht="19.5" customHeight="1" x14ac:dyDescent="0.2">
      <c r="A65" s="1595" t="s">
        <v>1832</v>
      </c>
      <c r="B65" s="1596" t="s">
        <v>1741</v>
      </c>
      <c r="E65" s="445" t="s">
        <v>1742</v>
      </c>
    </row>
    <row r="66" spans="1:6" ht="19.5" customHeight="1" x14ac:dyDescent="0.2">
      <c r="A66" s="1595" t="s">
        <v>1811</v>
      </c>
      <c r="B66" s="1596" t="s">
        <v>1812</v>
      </c>
    </row>
    <row r="70" spans="1:6" ht="19.5" customHeight="1" x14ac:dyDescent="0.2">
      <c r="A70" s="1664" t="s">
        <v>1734</v>
      </c>
      <c r="B70" s="1665" t="s">
        <v>1697</v>
      </c>
      <c r="C70" s="1666"/>
      <c r="E70" s="445" t="s">
        <v>1725</v>
      </c>
    </row>
    <row r="73" spans="1:6" ht="19.5" customHeight="1" x14ac:dyDescent="0.2">
      <c r="B73" s="1596" t="s">
        <v>1776</v>
      </c>
    </row>
    <row r="74" spans="1:6" ht="19.5" customHeight="1" x14ac:dyDescent="0.2">
      <c r="A74" s="1654" t="s">
        <v>1648</v>
      </c>
      <c r="B74" s="1655" t="s">
        <v>1726</v>
      </c>
      <c r="C74" s="1672" t="s">
        <v>1793</v>
      </c>
      <c r="D74" s="1656"/>
      <c r="E74" s="1672" t="s">
        <v>1764</v>
      </c>
      <c r="F74" s="1656"/>
    </row>
    <row r="75" spans="1:6" ht="19.5" customHeight="1" x14ac:dyDescent="0.2">
      <c r="A75" s="1672" t="s">
        <v>1730</v>
      </c>
      <c r="B75" s="1655" t="s">
        <v>1775</v>
      </c>
      <c r="C75" s="1678">
        <v>72548</v>
      </c>
      <c r="D75" s="1656"/>
      <c r="E75" s="1672" t="s">
        <v>1764</v>
      </c>
      <c r="F75" s="1656"/>
    </row>
  </sheetData>
  <mergeCells count="4">
    <mergeCell ref="A1:D1"/>
    <mergeCell ref="A4:D4"/>
    <mergeCell ref="A12:D12"/>
    <mergeCell ref="A21:D2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109"/>
  <sheetViews>
    <sheetView topLeftCell="AM78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510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942241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1358445</v>
      </c>
      <c r="AM23" s="225"/>
      <c r="AN23" s="224"/>
      <c r="AO23" s="216">
        <v>-7559</v>
      </c>
      <c r="AP23" s="224"/>
      <c r="AQ23" s="225"/>
      <c r="AR23" s="225"/>
      <c r="AS23" s="224">
        <v>46027</v>
      </c>
      <c r="AT23" s="802">
        <v>2043724</v>
      </c>
      <c r="AU23" s="803">
        <v>66398</v>
      </c>
      <c r="AV23" s="216">
        <v>3396</v>
      </c>
      <c r="AW23" s="216">
        <v>3396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4824</v>
      </c>
      <c r="AM25" s="225"/>
      <c r="AN25" s="224"/>
      <c r="AO25" s="216">
        <v>0</v>
      </c>
      <c r="AP25" s="224"/>
      <c r="AQ25" s="225"/>
      <c r="AR25" s="225"/>
      <c r="AS25" s="224">
        <v>1203</v>
      </c>
      <c r="AT25" s="802">
        <v>9607</v>
      </c>
      <c r="AU25" s="803">
        <v>2401</v>
      </c>
      <c r="AV25" s="216">
        <v>12</v>
      </c>
      <c r="AW25" s="216">
        <v>12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2414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-2382</v>
      </c>
      <c r="AT30" s="802">
        <v>60</v>
      </c>
      <c r="AU30" s="803">
        <v>-2769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</v>
      </c>
      <c r="AM38" s="225"/>
      <c r="AN38" s="224"/>
      <c r="AO38" s="216">
        <v>0</v>
      </c>
      <c r="AP38" s="224"/>
      <c r="AQ38" s="225"/>
      <c r="AR38" s="225"/>
      <c r="AS38" s="224">
        <v>1209</v>
      </c>
      <c r="AT38" s="802">
        <v>13979</v>
      </c>
      <c r="AU38" s="803">
        <v>3494</v>
      </c>
      <c r="AV38" s="216">
        <v>12</v>
      </c>
      <c r="AW38" s="216">
        <v>12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802">
        <v>0</v>
      </c>
      <c r="AU43" s="803">
        <v>-1724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6990</v>
      </c>
      <c r="AM59" s="225"/>
      <c r="AN59" s="224"/>
      <c r="AO59" s="216">
        <v>0</v>
      </c>
      <c r="AP59" s="224"/>
      <c r="AQ59" s="225"/>
      <c r="AR59" s="225"/>
      <c r="AS59" s="224">
        <v>1744</v>
      </c>
      <c r="AT59" s="802">
        <v>18057</v>
      </c>
      <c r="AU59" s="803">
        <v>4515</v>
      </c>
      <c r="AV59" s="216">
        <v>17</v>
      </c>
      <c r="AW59" s="216">
        <v>17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33256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38157</v>
      </c>
      <c r="AM73" s="225"/>
      <c r="AN73" s="224"/>
      <c r="AO73" s="216">
        <v>0</v>
      </c>
      <c r="AP73" s="224"/>
      <c r="AQ73" s="225"/>
      <c r="AR73" s="225"/>
      <c r="AS73" s="224">
        <v>4154</v>
      </c>
      <c r="AT73" s="802">
        <v>78327</v>
      </c>
      <c r="AU73" s="803">
        <v>8693</v>
      </c>
      <c r="AV73" s="423">
        <v>95</v>
      </c>
      <c r="AW73" s="423">
        <v>95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971111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969881</v>
      </c>
      <c r="AM74" s="225"/>
      <c r="AN74" s="224"/>
      <c r="AO74" s="216">
        <v>0</v>
      </c>
      <c r="AP74" s="224"/>
      <c r="AQ74" s="225"/>
      <c r="AR74" s="225"/>
      <c r="AS74" s="224">
        <v>147758</v>
      </c>
      <c r="AT74" s="802">
        <v>2269212</v>
      </c>
      <c r="AU74" s="803">
        <v>311749</v>
      </c>
      <c r="AV74" s="423">
        <v>2425</v>
      </c>
      <c r="AW74" s="423">
        <v>2425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4594</v>
      </c>
      <c r="AM75" s="225"/>
      <c r="AN75" s="224"/>
      <c r="AO75" s="216">
        <v>0</v>
      </c>
      <c r="AP75" s="224"/>
      <c r="AQ75" s="225"/>
      <c r="AR75" s="225"/>
      <c r="AS75" s="224">
        <v>1145</v>
      </c>
      <c r="AT75" s="1256">
        <v>10722</v>
      </c>
      <c r="AU75" s="1257">
        <v>2679</v>
      </c>
      <c r="AV75" s="1426">
        <v>11</v>
      </c>
      <c r="AW75" s="1426">
        <v>11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380</v>
      </c>
      <c r="D76" s="1449"/>
      <c r="E76" s="1034">
        <v>1650589.1626288062</v>
      </c>
      <c r="F76" s="1452">
        <v>333</v>
      </c>
      <c r="G76" s="1449"/>
      <c r="H76" s="1036">
        <v>183457.91661268187</v>
      </c>
      <c r="I76" s="1453">
        <v>41</v>
      </c>
      <c r="J76" s="1449"/>
      <c r="K76" s="1036">
        <v>6591.4724541100295</v>
      </c>
      <c r="L76" s="1452">
        <v>30</v>
      </c>
      <c r="M76" s="1449"/>
      <c r="N76" s="1036">
        <v>114234.15215373735</v>
      </c>
      <c r="O76" s="1452">
        <v>0</v>
      </c>
      <c r="P76" s="1449"/>
      <c r="Q76" s="1036">
        <v>0</v>
      </c>
      <c r="R76" s="1037">
        <v>1954873</v>
      </c>
      <c r="S76" s="1036">
        <v>111511</v>
      </c>
      <c r="T76" s="1036">
        <v>12164</v>
      </c>
      <c r="U76" s="1038">
        <v>123675</v>
      </c>
      <c r="V76" s="1037">
        <v>2078548</v>
      </c>
      <c r="W76" s="1036">
        <v>-5197</v>
      </c>
      <c r="X76" s="1037">
        <v>2073351</v>
      </c>
      <c r="Y76" s="1036">
        <v>-3872</v>
      </c>
      <c r="Z76" s="1037">
        <v>2069479</v>
      </c>
      <c r="AA76" s="1036">
        <v>1874149</v>
      </c>
      <c r="AB76" s="1036">
        <v>195330</v>
      </c>
      <c r="AC76" s="1037">
        <v>195330</v>
      </c>
      <c r="AD76" s="1039">
        <v>2069479</v>
      </c>
      <c r="AE76" s="1449"/>
      <c r="AF76" s="1040">
        <v>2600278</v>
      </c>
      <c r="AG76" s="1452">
        <v>0</v>
      </c>
      <c r="AH76" s="1036">
        <v>-234726</v>
      </c>
      <c r="AI76" s="1452">
        <v>2</v>
      </c>
      <c r="AJ76" s="1036">
        <v>22184</v>
      </c>
      <c r="AK76" s="1038">
        <v>-212542</v>
      </c>
      <c r="AL76" s="1040">
        <v>2387736</v>
      </c>
      <c r="AM76" s="1036">
        <v>-5968</v>
      </c>
      <c r="AN76" s="1040">
        <v>2381768</v>
      </c>
      <c r="AO76" s="1036">
        <v>-7559</v>
      </c>
      <c r="AP76" s="1040">
        <v>2374209</v>
      </c>
      <c r="AQ76" s="1036">
        <v>2174103</v>
      </c>
      <c r="AR76" s="1036">
        <v>200106</v>
      </c>
      <c r="AS76" s="1040">
        <v>200106</v>
      </c>
      <c r="AT76" s="1259">
        <v>4443688</v>
      </c>
      <c r="AU76" s="1260">
        <v>395436</v>
      </c>
      <c r="AV76" s="1036">
        <v>5968</v>
      </c>
      <c r="AW76" s="1036">
        <v>5968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3374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4271</v>
      </c>
      <c r="AB82" s="1444">
        <v>-4271</v>
      </c>
      <c r="AC82" s="1446">
        <v>-4271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-4271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62467</v>
      </c>
      <c r="AA83" s="811">
        <v>56365</v>
      </c>
      <c r="AB83" s="810">
        <v>6102</v>
      </c>
      <c r="AC83" s="222">
        <v>6102</v>
      </c>
      <c r="AD83" s="222">
        <v>62467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62467</v>
      </c>
      <c r="AU83" s="812">
        <v>6102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49975</v>
      </c>
      <c r="AA84" s="811">
        <v>45094</v>
      </c>
      <c r="AB84" s="810">
        <v>4881</v>
      </c>
      <c r="AC84" s="222">
        <v>4881</v>
      </c>
      <c r="AD84" s="222">
        <v>49975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49975</v>
      </c>
      <c r="AU84" s="812">
        <v>4881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380</v>
      </c>
      <c r="D85" s="1449"/>
      <c r="E85" s="1034">
        <v>1650589.1626288062</v>
      </c>
      <c r="F85" s="1452">
        <v>333</v>
      </c>
      <c r="G85" s="1449"/>
      <c r="H85" s="1036">
        <v>183457.91661268187</v>
      </c>
      <c r="I85" s="1453">
        <v>41</v>
      </c>
      <c r="J85" s="1449"/>
      <c r="K85" s="1036">
        <v>6591.4724541100295</v>
      </c>
      <c r="L85" s="1452">
        <v>30</v>
      </c>
      <c r="M85" s="1449"/>
      <c r="N85" s="1036">
        <v>114234.15215373735</v>
      </c>
      <c r="O85" s="1452">
        <v>0</v>
      </c>
      <c r="P85" s="1449"/>
      <c r="Q85" s="1036">
        <v>0</v>
      </c>
      <c r="R85" s="1037">
        <v>1954873</v>
      </c>
      <c r="S85" s="1036">
        <v>111511</v>
      </c>
      <c r="T85" s="1036">
        <v>12164</v>
      </c>
      <c r="U85" s="1038">
        <v>123675</v>
      </c>
      <c r="V85" s="1037">
        <v>2078548</v>
      </c>
      <c r="W85" s="1036">
        <v>-5197</v>
      </c>
      <c r="X85" s="1037">
        <v>2073351</v>
      </c>
      <c r="Y85" s="1036">
        <v>-3872</v>
      </c>
      <c r="Z85" s="1037">
        <v>2181921</v>
      </c>
      <c r="AA85" s="1036">
        <v>1979879</v>
      </c>
      <c r="AB85" s="1036">
        <v>202042</v>
      </c>
      <c r="AC85" s="1037">
        <v>202042</v>
      </c>
      <c r="AD85" s="1039">
        <v>2185295</v>
      </c>
      <c r="AE85" s="1449"/>
      <c r="AF85" s="1040">
        <v>2600278</v>
      </c>
      <c r="AG85" s="1452">
        <v>0</v>
      </c>
      <c r="AH85" s="1036">
        <v>-234726</v>
      </c>
      <c r="AI85" s="1452">
        <v>2</v>
      </c>
      <c r="AJ85" s="1036">
        <v>22184</v>
      </c>
      <c r="AK85" s="1038">
        <v>-212542</v>
      </c>
      <c r="AL85" s="1040">
        <v>2387736</v>
      </c>
      <c r="AM85" s="1036">
        <v>-5968</v>
      </c>
      <c r="AN85" s="1040">
        <v>2381768</v>
      </c>
      <c r="AO85" s="1036">
        <v>-7559</v>
      </c>
      <c r="AP85" s="1040">
        <v>2374209</v>
      </c>
      <c r="AQ85" s="1036">
        <v>2174103</v>
      </c>
      <c r="AR85" s="1036">
        <v>200106</v>
      </c>
      <c r="AS85" s="1040">
        <v>200106</v>
      </c>
      <c r="AT85" s="808">
        <v>4556130</v>
      </c>
      <c r="AU85" s="808">
        <v>402148</v>
      </c>
      <c r="AV85" s="1036">
        <v>5968</v>
      </c>
      <c r="AW85" s="1036">
        <v>5968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5968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109"/>
  <sheetViews>
    <sheetView topLeftCell="AM82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511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966079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1794794</v>
      </c>
      <c r="AM23" s="225"/>
      <c r="AN23" s="224"/>
      <c r="AO23" s="216">
        <v>0</v>
      </c>
      <c r="AP23" s="224"/>
      <c r="AQ23" s="225"/>
      <c r="AR23" s="225"/>
      <c r="AS23" s="224">
        <v>154162</v>
      </c>
      <c r="AT23" s="802">
        <v>2735976</v>
      </c>
      <c r="AU23" s="803">
        <v>228812</v>
      </c>
      <c r="AV23" s="216">
        <v>4487</v>
      </c>
      <c r="AW23" s="216">
        <v>4487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55150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43416</v>
      </c>
      <c r="AM25" s="225"/>
      <c r="AN25" s="224"/>
      <c r="AO25" s="216">
        <v>0</v>
      </c>
      <c r="AP25" s="224"/>
      <c r="AQ25" s="225"/>
      <c r="AR25" s="225"/>
      <c r="AS25" s="224">
        <v>4188</v>
      </c>
      <c r="AT25" s="802">
        <v>96466</v>
      </c>
      <c r="AU25" s="803">
        <v>9698</v>
      </c>
      <c r="AV25" s="216">
        <v>109</v>
      </c>
      <c r="AW25" s="216">
        <v>109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1549</v>
      </c>
      <c r="AT34" s="802">
        <v>9934</v>
      </c>
      <c r="AU34" s="803">
        <v>2482</v>
      </c>
      <c r="AV34" s="216">
        <v>16</v>
      </c>
      <c r="AW34" s="216">
        <v>16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12624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19380</v>
      </c>
      <c r="AM38" s="225"/>
      <c r="AN38" s="224"/>
      <c r="AO38" s="216">
        <v>0</v>
      </c>
      <c r="AP38" s="224"/>
      <c r="AQ38" s="225"/>
      <c r="AR38" s="225"/>
      <c r="AS38" s="224">
        <v>3791</v>
      </c>
      <c r="AT38" s="802">
        <v>55584</v>
      </c>
      <c r="AU38" s="803">
        <v>10756</v>
      </c>
      <c r="AV38" s="216">
        <v>48</v>
      </c>
      <c r="AW38" s="216">
        <v>48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13078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29866</v>
      </c>
      <c r="AM45" s="225"/>
      <c r="AN45" s="224"/>
      <c r="AO45" s="216">
        <v>0</v>
      </c>
      <c r="AP45" s="224"/>
      <c r="AQ45" s="225"/>
      <c r="AR45" s="225"/>
      <c r="AS45" s="224">
        <v>1927</v>
      </c>
      <c r="AT45" s="802">
        <v>41231</v>
      </c>
      <c r="AU45" s="803">
        <v>2613</v>
      </c>
      <c r="AV45" s="216">
        <v>75</v>
      </c>
      <c r="AW45" s="216">
        <v>75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6760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-464</v>
      </c>
      <c r="AT52" s="800">
        <v>202</v>
      </c>
      <c r="AU52" s="801">
        <v>-1536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66038</v>
      </c>
      <c r="AM54" s="225"/>
      <c r="AN54" s="224"/>
      <c r="AO54" s="216">
        <v>0</v>
      </c>
      <c r="AP54" s="224"/>
      <c r="AQ54" s="225"/>
      <c r="AR54" s="225"/>
      <c r="AS54" s="224">
        <v>16469</v>
      </c>
      <c r="AT54" s="802">
        <v>98766</v>
      </c>
      <c r="AU54" s="803">
        <v>24693</v>
      </c>
      <c r="AV54" s="216">
        <v>165</v>
      </c>
      <c r="AW54" s="216">
        <v>165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17743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23488</v>
      </c>
      <c r="AM67" s="207"/>
      <c r="AN67" s="206"/>
      <c r="AO67" s="199">
        <v>0</v>
      </c>
      <c r="AP67" s="206"/>
      <c r="AQ67" s="207"/>
      <c r="AR67" s="207"/>
      <c r="AS67" s="206">
        <v>-3408</v>
      </c>
      <c r="AT67" s="800">
        <v>30297</v>
      </c>
      <c r="AU67" s="801">
        <v>-4641</v>
      </c>
      <c r="AV67" s="199">
        <v>59</v>
      </c>
      <c r="AW67" s="199">
        <v>59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12525</v>
      </c>
      <c r="AM69" s="225"/>
      <c r="AN69" s="224"/>
      <c r="AO69" s="216">
        <v>0</v>
      </c>
      <c r="AP69" s="224"/>
      <c r="AQ69" s="225"/>
      <c r="AR69" s="225"/>
      <c r="AS69" s="224">
        <v>3122</v>
      </c>
      <c r="AT69" s="802">
        <v>18511</v>
      </c>
      <c r="AU69" s="803">
        <v>4627</v>
      </c>
      <c r="AV69" s="216">
        <v>31</v>
      </c>
      <c r="AW69" s="216">
        <v>31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103299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59961</v>
      </c>
      <c r="AM73" s="225"/>
      <c r="AN73" s="224"/>
      <c r="AO73" s="216">
        <v>0</v>
      </c>
      <c r="AP73" s="224"/>
      <c r="AQ73" s="225"/>
      <c r="AR73" s="225"/>
      <c r="AS73" s="224">
        <v>660</v>
      </c>
      <c r="AT73" s="802">
        <v>135207</v>
      </c>
      <c r="AU73" s="803">
        <v>2335</v>
      </c>
      <c r="AV73" s="423">
        <v>150</v>
      </c>
      <c r="AW73" s="423">
        <v>150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1629860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1050903</v>
      </c>
      <c r="AM74" s="225"/>
      <c r="AN74" s="224"/>
      <c r="AO74" s="216">
        <v>0</v>
      </c>
      <c r="AP74" s="224"/>
      <c r="AQ74" s="225"/>
      <c r="AR74" s="225"/>
      <c r="AS74" s="224">
        <v>105437</v>
      </c>
      <c r="AT74" s="802">
        <v>2471895</v>
      </c>
      <c r="AU74" s="803">
        <v>192150</v>
      </c>
      <c r="AV74" s="423">
        <v>2627</v>
      </c>
      <c r="AW74" s="423">
        <v>2627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60667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64316</v>
      </c>
      <c r="AM75" s="225"/>
      <c r="AN75" s="224"/>
      <c r="AO75" s="216">
        <v>0</v>
      </c>
      <c r="AP75" s="224"/>
      <c r="AQ75" s="225"/>
      <c r="AR75" s="225"/>
      <c r="AS75" s="224">
        <v>9722</v>
      </c>
      <c r="AT75" s="1256">
        <v>157802</v>
      </c>
      <c r="AU75" s="1257">
        <v>23047</v>
      </c>
      <c r="AV75" s="1426">
        <v>161</v>
      </c>
      <c r="AW75" s="1426">
        <v>161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518</v>
      </c>
      <c r="D76" s="1449"/>
      <c r="E76" s="1034">
        <v>2368268.488577737</v>
      </c>
      <c r="F76" s="1452">
        <v>504</v>
      </c>
      <c r="G76" s="1449"/>
      <c r="H76" s="1036">
        <v>293656.40989896067</v>
      </c>
      <c r="I76" s="1453">
        <v>232</v>
      </c>
      <c r="J76" s="1449"/>
      <c r="K76" s="1036">
        <v>37699.394972701106</v>
      </c>
      <c r="L76" s="1452">
        <v>42</v>
      </c>
      <c r="M76" s="1449"/>
      <c r="N76" s="1036">
        <v>165635.51013748412</v>
      </c>
      <c r="O76" s="1452">
        <v>0</v>
      </c>
      <c r="P76" s="1449"/>
      <c r="Q76" s="1036">
        <v>0</v>
      </c>
      <c r="R76" s="1037">
        <v>2865260</v>
      </c>
      <c r="S76" s="1036">
        <v>-58696</v>
      </c>
      <c r="T76" s="1036">
        <v>-110928</v>
      </c>
      <c r="U76" s="1038">
        <v>-169624</v>
      </c>
      <c r="V76" s="1037">
        <v>2695636</v>
      </c>
      <c r="W76" s="1036">
        <v>-6739</v>
      </c>
      <c r="X76" s="1037">
        <v>2688897</v>
      </c>
      <c r="Y76" s="1036">
        <v>0</v>
      </c>
      <c r="Z76" s="1037">
        <v>2688897</v>
      </c>
      <c r="AA76" s="1036">
        <v>2491016</v>
      </c>
      <c r="AB76" s="1036">
        <v>197881</v>
      </c>
      <c r="AC76" s="1037">
        <v>197881</v>
      </c>
      <c r="AD76" s="1039">
        <v>2688897</v>
      </c>
      <c r="AE76" s="1449"/>
      <c r="AF76" s="1040">
        <v>3301116</v>
      </c>
      <c r="AG76" s="1452">
        <v>-5</v>
      </c>
      <c r="AH76" s="1036">
        <v>5267</v>
      </c>
      <c r="AI76" s="1452">
        <v>-40</v>
      </c>
      <c r="AJ76" s="1036">
        <v>-135481</v>
      </c>
      <c r="AK76" s="1038">
        <v>-130214</v>
      </c>
      <c r="AL76" s="1040">
        <v>3170902</v>
      </c>
      <c r="AM76" s="1036">
        <v>-7928</v>
      </c>
      <c r="AN76" s="1040">
        <v>3162974</v>
      </c>
      <c r="AO76" s="1036">
        <v>0</v>
      </c>
      <c r="AP76" s="1040">
        <v>3162974</v>
      </c>
      <c r="AQ76" s="1036">
        <v>2865819</v>
      </c>
      <c r="AR76" s="1036">
        <v>297155</v>
      </c>
      <c r="AS76" s="1040">
        <v>297155</v>
      </c>
      <c r="AT76" s="1259">
        <v>5851871</v>
      </c>
      <c r="AU76" s="1260">
        <v>495036</v>
      </c>
      <c r="AV76" s="1036">
        <v>7928</v>
      </c>
      <c r="AW76" s="1036">
        <v>7928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8330</v>
      </c>
      <c r="AB82" s="1444">
        <v>-8330</v>
      </c>
      <c r="AC82" s="1446">
        <v>-8330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-8330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74003</v>
      </c>
      <c r="AA83" s="811">
        <v>65787</v>
      </c>
      <c r="AB83" s="810">
        <v>8216</v>
      </c>
      <c r="AC83" s="222">
        <v>8216</v>
      </c>
      <c r="AD83" s="222">
        <v>74003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74003</v>
      </c>
      <c r="AU83" s="812">
        <v>8216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59202</v>
      </c>
      <c r="AA84" s="811">
        <v>52629</v>
      </c>
      <c r="AB84" s="810">
        <v>6573</v>
      </c>
      <c r="AC84" s="222">
        <v>6573</v>
      </c>
      <c r="AD84" s="222">
        <v>59202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59202</v>
      </c>
      <c r="AU84" s="812">
        <v>6573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518</v>
      </c>
      <c r="D85" s="1449"/>
      <c r="E85" s="1034">
        <v>2368268.488577737</v>
      </c>
      <c r="F85" s="1452">
        <v>504</v>
      </c>
      <c r="G85" s="1449"/>
      <c r="H85" s="1036">
        <v>293656.40989896067</v>
      </c>
      <c r="I85" s="1453">
        <v>232</v>
      </c>
      <c r="J85" s="1449"/>
      <c r="K85" s="1036">
        <v>37699.394972701106</v>
      </c>
      <c r="L85" s="1452">
        <v>42</v>
      </c>
      <c r="M85" s="1449"/>
      <c r="N85" s="1036">
        <v>165635.51013748412</v>
      </c>
      <c r="O85" s="1452">
        <v>0</v>
      </c>
      <c r="P85" s="1449"/>
      <c r="Q85" s="1036">
        <v>0</v>
      </c>
      <c r="R85" s="1037">
        <v>2865260</v>
      </c>
      <c r="S85" s="1036">
        <v>-58696</v>
      </c>
      <c r="T85" s="1036">
        <v>-110928</v>
      </c>
      <c r="U85" s="1038">
        <v>-169624</v>
      </c>
      <c r="V85" s="1037">
        <v>2695636</v>
      </c>
      <c r="W85" s="1036">
        <v>-6739</v>
      </c>
      <c r="X85" s="1037">
        <v>2688897</v>
      </c>
      <c r="Y85" s="1036">
        <v>0</v>
      </c>
      <c r="Z85" s="1037">
        <v>2822102</v>
      </c>
      <c r="AA85" s="1036">
        <v>2617762</v>
      </c>
      <c r="AB85" s="1036">
        <v>204340</v>
      </c>
      <c r="AC85" s="1037">
        <v>204340</v>
      </c>
      <c r="AD85" s="1039">
        <v>2822102</v>
      </c>
      <c r="AE85" s="1449"/>
      <c r="AF85" s="1040">
        <v>3301116</v>
      </c>
      <c r="AG85" s="1452">
        <v>-5</v>
      </c>
      <c r="AH85" s="1036">
        <v>5267</v>
      </c>
      <c r="AI85" s="1452">
        <v>-40</v>
      </c>
      <c r="AJ85" s="1036">
        <v>-135481</v>
      </c>
      <c r="AK85" s="1038">
        <v>-130214</v>
      </c>
      <c r="AL85" s="1040">
        <v>3170902</v>
      </c>
      <c r="AM85" s="1036">
        <v>-7928</v>
      </c>
      <c r="AN85" s="1040">
        <v>3162974</v>
      </c>
      <c r="AO85" s="1036">
        <v>0</v>
      </c>
      <c r="AP85" s="1040">
        <v>3162974</v>
      </c>
      <c r="AQ85" s="1036">
        <v>2865819</v>
      </c>
      <c r="AR85" s="1036">
        <v>297155</v>
      </c>
      <c r="AS85" s="1040">
        <v>297155</v>
      </c>
      <c r="AT85" s="808">
        <v>5985076</v>
      </c>
      <c r="AU85" s="808">
        <v>501495</v>
      </c>
      <c r="AV85" s="1036">
        <v>7928</v>
      </c>
      <c r="AW85" s="1036">
        <v>7928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7928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X95" s="31" t="s">
        <v>1688</v>
      </c>
    </row>
    <row r="96" spans="1:51" x14ac:dyDescent="0.2">
      <c r="A96"/>
      <c r="B96"/>
      <c r="C96"/>
      <c r="D96"/>
      <c r="E96"/>
      <c r="F96"/>
      <c r="G96"/>
      <c r="AX96" s="31" t="s">
        <v>1687</v>
      </c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0000"/>
  </sheetPr>
  <dimension ref="A1:AY109"/>
  <sheetViews>
    <sheetView topLeftCell="AM81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512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2038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2038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96173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326736</v>
      </c>
      <c r="AM9" s="225"/>
      <c r="AN9" s="224"/>
      <c r="AO9" s="216">
        <v>0</v>
      </c>
      <c r="AP9" s="224"/>
      <c r="AQ9" s="225"/>
      <c r="AR9" s="225"/>
      <c r="AS9" s="224">
        <v>57755</v>
      </c>
      <c r="AT9" s="802">
        <v>525176</v>
      </c>
      <c r="AU9" s="803">
        <v>91582</v>
      </c>
      <c r="AV9" s="216">
        <v>817</v>
      </c>
      <c r="AW9" s="216">
        <v>817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48911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88179</v>
      </c>
      <c r="AM10" s="225"/>
      <c r="AN10" s="224"/>
      <c r="AO10" s="216">
        <v>0</v>
      </c>
      <c r="AP10" s="224"/>
      <c r="AQ10" s="225"/>
      <c r="AR10" s="225"/>
      <c r="AS10" s="224">
        <v>15171</v>
      </c>
      <c r="AT10" s="802">
        <v>181162</v>
      </c>
      <c r="AU10" s="803">
        <v>30339</v>
      </c>
      <c r="AV10" s="216">
        <v>220</v>
      </c>
      <c r="AW10" s="216">
        <v>220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6953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12606</v>
      </c>
      <c r="AM16" s="240"/>
      <c r="AN16" s="239"/>
      <c r="AO16" s="230">
        <v>0</v>
      </c>
      <c r="AP16" s="239"/>
      <c r="AQ16" s="240"/>
      <c r="AR16" s="240"/>
      <c r="AS16" s="239">
        <v>1824</v>
      </c>
      <c r="AT16" s="804">
        <v>18198</v>
      </c>
      <c r="AU16" s="805">
        <v>2074</v>
      </c>
      <c r="AV16" s="230">
        <v>32</v>
      </c>
      <c r="AW16" s="230">
        <v>32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152561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189359</v>
      </c>
      <c r="AM23" s="225"/>
      <c r="AN23" s="224"/>
      <c r="AO23" s="216">
        <v>0</v>
      </c>
      <c r="AP23" s="224"/>
      <c r="AQ23" s="225"/>
      <c r="AR23" s="225"/>
      <c r="AS23" s="224">
        <v>-3863</v>
      </c>
      <c r="AT23" s="802">
        <v>289053</v>
      </c>
      <c r="AU23" s="803">
        <v>-4186</v>
      </c>
      <c r="AV23" s="216">
        <v>473</v>
      </c>
      <c r="AW23" s="216">
        <v>473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463824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2588980</v>
      </c>
      <c r="AM30" s="225"/>
      <c r="AN30" s="224"/>
      <c r="AO30" s="216">
        <v>0</v>
      </c>
      <c r="AP30" s="224"/>
      <c r="AQ30" s="225"/>
      <c r="AR30" s="225"/>
      <c r="AS30" s="224">
        <v>250265</v>
      </c>
      <c r="AT30" s="802">
        <v>3023289</v>
      </c>
      <c r="AU30" s="803">
        <v>285601</v>
      </c>
      <c r="AV30" s="216">
        <v>6472</v>
      </c>
      <c r="AW30" s="216">
        <v>6472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36933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71243</v>
      </c>
      <c r="AM32" s="207"/>
      <c r="AN32" s="206"/>
      <c r="AO32" s="199">
        <v>0</v>
      </c>
      <c r="AP32" s="206"/>
      <c r="AQ32" s="207"/>
      <c r="AR32" s="207"/>
      <c r="AS32" s="206">
        <v>8175</v>
      </c>
      <c r="AT32" s="800">
        <v>114757</v>
      </c>
      <c r="AU32" s="801">
        <v>12958</v>
      </c>
      <c r="AV32" s="199">
        <v>178</v>
      </c>
      <c r="AW32" s="199">
        <v>178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37036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43505</v>
      </c>
      <c r="AM34" s="225"/>
      <c r="AN34" s="224"/>
      <c r="AO34" s="216">
        <v>0</v>
      </c>
      <c r="AP34" s="224"/>
      <c r="AQ34" s="225"/>
      <c r="AR34" s="225"/>
      <c r="AS34" s="224">
        <v>2071</v>
      </c>
      <c r="AT34" s="802">
        <v>70834</v>
      </c>
      <c r="AU34" s="803">
        <v>2771</v>
      </c>
      <c r="AV34" s="216">
        <v>109</v>
      </c>
      <c r="AW34" s="216">
        <v>109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361667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358336</v>
      </c>
      <c r="AM35" s="225"/>
      <c r="AN35" s="224"/>
      <c r="AO35" s="216">
        <v>0</v>
      </c>
      <c r="AP35" s="224"/>
      <c r="AQ35" s="225"/>
      <c r="AR35" s="225"/>
      <c r="AS35" s="224">
        <v>29380</v>
      </c>
      <c r="AT35" s="802">
        <v>684873</v>
      </c>
      <c r="AU35" s="803">
        <v>51111</v>
      </c>
      <c r="AV35" s="216">
        <v>896</v>
      </c>
      <c r="AW35" s="216">
        <v>896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23387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20995</v>
      </c>
      <c r="AM38" s="225"/>
      <c r="AN38" s="224"/>
      <c r="AO38" s="216">
        <v>0</v>
      </c>
      <c r="AP38" s="224"/>
      <c r="AQ38" s="225"/>
      <c r="AR38" s="225"/>
      <c r="AS38" s="224">
        <v>3151</v>
      </c>
      <c r="AT38" s="802">
        <v>58421</v>
      </c>
      <c r="AU38" s="803">
        <v>8631</v>
      </c>
      <c r="AV38" s="216">
        <v>52</v>
      </c>
      <c r="AW38" s="216">
        <v>52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15205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26500</v>
      </c>
      <c r="AM42" s="207"/>
      <c r="AN42" s="206"/>
      <c r="AO42" s="199">
        <v>0</v>
      </c>
      <c r="AP42" s="206"/>
      <c r="AQ42" s="207"/>
      <c r="AR42" s="207"/>
      <c r="AS42" s="206">
        <v>2410</v>
      </c>
      <c r="AT42" s="800">
        <v>41838</v>
      </c>
      <c r="AU42" s="801">
        <v>3733</v>
      </c>
      <c r="AV42" s="199">
        <v>66</v>
      </c>
      <c r="AW42" s="199">
        <v>67</v>
      </c>
      <c r="AX42" s="199">
        <v>-1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8533</v>
      </c>
      <c r="AM45" s="225"/>
      <c r="AN45" s="224"/>
      <c r="AO45" s="216">
        <v>0</v>
      </c>
      <c r="AP45" s="224"/>
      <c r="AQ45" s="225"/>
      <c r="AR45" s="225"/>
      <c r="AS45" s="224">
        <v>2128</v>
      </c>
      <c r="AT45" s="802">
        <v>11344</v>
      </c>
      <c r="AU45" s="803">
        <v>2836</v>
      </c>
      <c r="AV45" s="216">
        <v>21</v>
      </c>
      <c r="AW45" s="216">
        <v>21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9711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34164</v>
      </c>
      <c r="AM51" s="240"/>
      <c r="AN51" s="239"/>
      <c r="AO51" s="230">
        <v>0</v>
      </c>
      <c r="AP51" s="239"/>
      <c r="AQ51" s="240"/>
      <c r="AR51" s="240"/>
      <c r="AS51" s="239">
        <v>-1337</v>
      </c>
      <c r="AT51" s="804">
        <v>38922</v>
      </c>
      <c r="AU51" s="805">
        <v>-1741</v>
      </c>
      <c r="AV51" s="230">
        <v>85</v>
      </c>
      <c r="AW51" s="230">
        <v>85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8246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18868</v>
      </c>
      <c r="AM54" s="225"/>
      <c r="AN54" s="224"/>
      <c r="AO54" s="216">
        <v>0</v>
      </c>
      <c r="AP54" s="224"/>
      <c r="AQ54" s="225"/>
      <c r="AR54" s="225"/>
      <c r="AS54" s="224">
        <v>1994</v>
      </c>
      <c r="AT54" s="802">
        <v>27291</v>
      </c>
      <c r="AU54" s="803">
        <v>2740</v>
      </c>
      <c r="AV54" s="216">
        <v>47</v>
      </c>
      <c r="AW54" s="216">
        <v>47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20513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</v>
      </c>
      <c r="AM55" s="225"/>
      <c r="AN55" s="224"/>
      <c r="AO55" s="216">
        <v>0</v>
      </c>
      <c r="AP55" s="224"/>
      <c r="AQ55" s="225"/>
      <c r="AR55" s="225"/>
      <c r="AS55" s="224">
        <v>-1343</v>
      </c>
      <c r="AT55" s="802">
        <v>7979</v>
      </c>
      <c r="AU55" s="803">
        <v>-3598</v>
      </c>
      <c r="AV55" s="216">
        <v>8</v>
      </c>
      <c r="AW55" s="216">
        <v>8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205568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196084</v>
      </c>
      <c r="AM56" s="240"/>
      <c r="AN56" s="239"/>
      <c r="AO56" s="230">
        <v>0</v>
      </c>
      <c r="AP56" s="239"/>
      <c r="AQ56" s="240"/>
      <c r="AR56" s="240"/>
      <c r="AS56" s="239">
        <v>21851</v>
      </c>
      <c r="AT56" s="804">
        <v>432046</v>
      </c>
      <c r="AU56" s="805">
        <v>46788</v>
      </c>
      <c r="AV56" s="230">
        <v>490</v>
      </c>
      <c r="AW56" s="230">
        <v>490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61975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5015</v>
      </c>
      <c r="AM57" s="207"/>
      <c r="AN57" s="206"/>
      <c r="AO57" s="199">
        <v>0</v>
      </c>
      <c r="AP57" s="206"/>
      <c r="AQ57" s="207"/>
      <c r="AR57" s="207"/>
      <c r="AS57" s="206">
        <v>-6836</v>
      </c>
      <c r="AT57" s="800">
        <v>14418</v>
      </c>
      <c r="AU57" s="801">
        <v>-14786</v>
      </c>
      <c r="AV57" s="199">
        <v>13</v>
      </c>
      <c r="AW57" s="199">
        <v>13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9543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10893</v>
      </c>
      <c r="AM58" s="225"/>
      <c r="AN58" s="224"/>
      <c r="AO58" s="216">
        <v>0</v>
      </c>
      <c r="AP58" s="224"/>
      <c r="AQ58" s="225"/>
      <c r="AR58" s="225"/>
      <c r="AS58" s="224">
        <v>371</v>
      </c>
      <c r="AT58" s="802">
        <v>18156</v>
      </c>
      <c r="AU58" s="803">
        <v>606</v>
      </c>
      <c r="AV58" s="216">
        <v>27</v>
      </c>
      <c r="AW58" s="216">
        <v>27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11112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-1012</v>
      </c>
      <c r="AT59" s="802">
        <v>0</v>
      </c>
      <c r="AU59" s="803">
        <v>-2860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397530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280269</v>
      </c>
      <c r="AM61" s="240"/>
      <c r="AN61" s="239"/>
      <c r="AO61" s="230">
        <v>0</v>
      </c>
      <c r="AP61" s="239"/>
      <c r="AQ61" s="240"/>
      <c r="AR61" s="240"/>
      <c r="AS61" s="239">
        <v>15628</v>
      </c>
      <c r="AT61" s="804">
        <v>585375</v>
      </c>
      <c r="AU61" s="805">
        <v>25989</v>
      </c>
      <c r="AV61" s="230">
        <v>701</v>
      </c>
      <c r="AW61" s="230">
        <v>701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197038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522608</v>
      </c>
      <c r="AM67" s="207"/>
      <c r="AN67" s="206"/>
      <c r="AO67" s="199">
        <v>0</v>
      </c>
      <c r="AP67" s="206"/>
      <c r="AQ67" s="207"/>
      <c r="AR67" s="207"/>
      <c r="AS67" s="206">
        <v>35804</v>
      </c>
      <c r="AT67" s="800">
        <v>695145</v>
      </c>
      <c r="AU67" s="801">
        <v>47563</v>
      </c>
      <c r="AV67" s="199">
        <v>1307</v>
      </c>
      <c r="AW67" s="199">
        <v>1307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22970</v>
      </c>
      <c r="AM75" s="225"/>
      <c r="AN75" s="224"/>
      <c r="AO75" s="216">
        <v>0</v>
      </c>
      <c r="AP75" s="224"/>
      <c r="AQ75" s="225"/>
      <c r="AR75" s="225"/>
      <c r="AS75" s="224">
        <v>5729</v>
      </c>
      <c r="AT75" s="1256">
        <v>51462</v>
      </c>
      <c r="AU75" s="1257">
        <v>12867</v>
      </c>
      <c r="AV75" s="1426">
        <v>57</v>
      </c>
      <c r="AW75" s="1426">
        <v>57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526</v>
      </c>
      <c r="D76" s="1449"/>
      <c r="E76" s="1034">
        <v>1870815.537391078</v>
      </c>
      <c r="F76" s="1452">
        <v>336</v>
      </c>
      <c r="G76" s="1449"/>
      <c r="H76" s="1036">
        <v>133107.73453225807</v>
      </c>
      <c r="I76" s="1453">
        <v>175</v>
      </c>
      <c r="J76" s="1449"/>
      <c r="K76" s="1036">
        <v>20708.835801185669</v>
      </c>
      <c r="L76" s="1452">
        <v>52</v>
      </c>
      <c r="M76" s="1449"/>
      <c r="N76" s="1036">
        <v>138125.09715845733</v>
      </c>
      <c r="O76" s="1452">
        <v>1</v>
      </c>
      <c r="P76" s="1449"/>
      <c r="Q76" s="1036">
        <v>1130.0763875854041</v>
      </c>
      <c r="R76" s="1037">
        <v>2163886</v>
      </c>
      <c r="S76" s="1036">
        <v>-94855</v>
      </c>
      <c r="T76" s="1036">
        <v>8766</v>
      </c>
      <c r="U76" s="1038">
        <v>-86089</v>
      </c>
      <c r="V76" s="1037">
        <v>2077797</v>
      </c>
      <c r="W76" s="1036">
        <v>-5197</v>
      </c>
      <c r="X76" s="1037">
        <v>2072600</v>
      </c>
      <c r="Y76" s="1036">
        <v>0</v>
      </c>
      <c r="Z76" s="1037">
        <v>2072600</v>
      </c>
      <c r="AA76" s="1036">
        <v>1910898</v>
      </c>
      <c r="AB76" s="1036">
        <v>161702</v>
      </c>
      <c r="AC76" s="1037">
        <v>161702</v>
      </c>
      <c r="AD76" s="1039">
        <v>2072600</v>
      </c>
      <c r="AE76" s="1449"/>
      <c r="AF76" s="1040">
        <v>5145794</v>
      </c>
      <c r="AG76" s="1452">
        <v>-33</v>
      </c>
      <c r="AH76" s="1036">
        <v>-391768</v>
      </c>
      <c r="AI76" s="1452">
        <v>9</v>
      </c>
      <c r="AJ76" s="1036">
        <v>75184</v>
      </c>
      <c r="AK76" s="1038">
        <v>-316584</v>
      </c>
      <c r="AL76" s="1040">
        <v>4829210</v>
      </c>
      <c r="AM76" s="1036">
        <v>-12071</v>
      </c>
      <c r="AN76" s="1040">
        <v>4817139</v>
      </c>
      <c r="AO76" s="1036">
        <v>0</v>
      </c>
      <c r="AP76" s="1040">
        <v>4817139</v>
      </c>
      <c r="AQ76" s="1036">
        <v>4377823</v>
      </c>
      <c r="AR76" s="1036">
        <v>439316</v>
      </c>
      <c r="AS76" s="1040">
        <v>439316</v>
      </c>
      <c r="AT76" s="1259">
        <v>6889739</v>
      </c>
      <c r="AU76" s="1260">
        <v>601018</v>
      </c>
      <c r="AV76" s="1036">
        <v>12071</v>
      </c>
      <c r="AW76" s="1036">
        <v>12072</v>
      </c>
      <c r="AX76" s="1036">
        <v>-1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482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6600</v>
      </c>
      <c r="AB82" s="1444">
        <v>-6600</v>
      </c>
      <c r="AC82" s="1446">
        <v>-6600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-6600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40350</v>
      </c>
      <c r="AA83" s="811">
        <v>34288</v>
      </c>
      <c r="AB83" s="810">
        <v>6062</v>
      </c>
      <c r="AC83" s="222">
        <v>6062</v>
      </c>
      <c r="AD83" s="222">
        <v>40350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40350</v>
      </c>
      <c r="AU83" s="812">
        <v>6062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32279</v>
      </c>
      <c r="AA84" s="811">
        <v>27430</v>
      </c>
      <c r="AB84" s="810">
        <v>4849</v>
      </c>
      <c r="AC84" s="222">
        <v>4849</v>
      </c>
      <c r="AD84" s="222">
        <v>32279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32279</v>
      </c>
      <c r="AU84" s="812">
        <v>4849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526</v>
      </c>
      <c r="D85" s="1449"/>
      <c r="E85" s="1034">
        <v>1870815.537391078</v>
      </c>
      <c r="F85" s="1452">
        <v>336</v>
      </c>
      <c r="G85" s="1449"/>
      <c r="H85" s="1036">
        <v>133107.73453225807</v>
      </c>
      <c r="I85" s="1453">
        <v>175</v>
      </c>
      <c r="J85" s="1449"/>
      <c r="K85" s="1036">
        <v>20708.835801185669</v>
      </c>
      <c r="L85" s="1452">
        <v>52</v>
      </c>
      <c r="M85" s="1449"/>
      <c r="N85" s="1036">
        <v>138125.09715845733</v>
      </c>
      <c r="O85" s="1452">
        <v>1</v>
      </c>
      <c r="P85" s="1449"/>
      <c r="Q85" s="1036">
        <v>1130.0763875854041</v>
      </c>
      <c r="R85" s="1037">
        <v>2163886</v>
      </c>
      <c r="S85" s="1036">
        <v>-94855</v>
      </c>
      <c r="T85" s="1036">
        <v>8766</v>
      </c>
      <c r="U85" s="1038">
        <v>-86089</v>
      </c>
      <c r="V85" s="1037">
        <v>2077797</v>
      </c>
      <c r="W85" s="1036">
        <v>-5197</v>
      </c>
      <c r="X85" s="1037">
        <v>2072600</v>
      </c>
      <c r="Y85" s="1036">
        <v>0</v>
      </c>
      <c r="Z85" s="1037">
        <v>2145229</v>
      </c>
      <c r="AA85" s="1036">
        <v>1979216</v>
      </c>
      <c r="AB85" s="1036">
        <v>166013</v>
      </c>
      <c r="AC85" s="1037">
        <v>166013</v>
      </c>
      <c r="AD85" s="1039">
        <v>2145711</v>
      </c>
      <c r="AE85" s="1449"/>
      <c r="AF85" s="1040">
        <v>5145794</v>
      </c>
      <c r="AG85" s="1452">
        <v>-33</v>
      </c>
      <c r="AH85" s="1036">
        <v>-391768</v>
      </c>
      <c r="AI85" s="1452">
        <v>9</v>
      </c>
      <c r="AJ85" s="1036">
        <v>75184</v>
      </c>
      <c r="AK85" s="1038">
        <v>-316584</v>
      </c>
      <c r="AL85" s="1040">
        <v>4829210</v>
      </c>
      <c r="AM85" s="1036">
        <v>-12071</v>
      </c>
      <c r="AN85" s="1040">
        <v>4817139</v>
      </c>
      <c r="AO85" s="1036">
        <v>0</v>
      </c>
      <c r="AP85" s="1040">
        <v>4817139</v>
      </c>
      <c r="AQ85" s="1036">
        <v>4377823</v>
      </c>
      <c r="AR85" s="1036">
        <v>439316</v>
      </c>
      <c r="AS85" s="1040">
        <v>439316</v>
      </c>
      <c r="AT85" s="808">
        <v>6962368</v>
      </c>
      <c r="AU85" s="808">
        <v>605329</v>
      </c>
      <c r="AV85" s="1036">
        <v>12071</v>
      </c>
      <c r="AW85" s="1036">
        <v>12072</v>
      </c>
      <c r="AX85" s="1036">
        <v>-1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12072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  <c r="AW94" s="31" t="s">
        <v>1677</v>
      </c>
    </row>
    <row r="95" spans="1:51" x14ac:dyDescent="0.2">
      <c r="B95" s="868"/>
      <c r="C95"/>
      <c r="D95"/>
      <c r="E95"/>
      <c r="F95"/>
      <c r="G95"/>
      <c r="AW95" s="31" t="s">
        <v>1687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109"/>
  <sheetViews>
    <sheetView topLeftCell="AM61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513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6379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4303</v>
      </c>
      <c r="AM8" s="225"/>
      <c r="AN8" s="224"/>
      <c r="AO8" s="216">
        <v>0</v>
      </c>
      <c r="AP8" s="224"/>
      <c r="AQ8" s="225"/>
      <c r="AR8" s="225"/>
      <c r="AS8" s="224">
        <v>485</v>
      </c>
      <c r="AT8" s="802">
        <v>10655</v>
      </c>
      <c r="AU8" s="803">
        <v>1015</v>
      </c>
      <c r="AV8" s="216">
        <v>11</v>
      </c>
      <c r="AW8" s="216">
        <v>11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2164547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4260828</v>
      </c>
      <c r="AM16" s="240"/>
      <c r="AN16" s="239"/>
      <c r="AO16" s="230">
        <v>-10883</v>
      </c>
      <c r="AP16" s="239"/>
      <c r="AQ16" s="240"/>
      <c r="AR16" s="240"/>
      <c r="AS16" s="239">
        <v>398334</v>
      </c>
      <c r="AT16" s="804">
        <v>6361375</v>
      </c>
      <c r="AU16" s="805">
        <v>571032</v>
      </c>
      <c r="AV16" s="230">
        <v>10652</v>
      </c>
      <c r="AW16" s="230">
        <v>10652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504</v>
      </c>
      <c r="D76" s="1449"/>
      <c r="E76" s="1034">
        <v>1661032.383355102</v>
      </c>
      <c r="F76" s="1452">
        <v>458</v>
      </c>
      <c r="G76" s="1449"/>
      <c r="H76" s="1036">
        <v>214536.34529893569</v>
      </c>
      <c r="I76" s="1453">
        <v>885.5</v>
      </c>
      <c r="J76" s="1449"/>
      <c r="K76" s="1036">
        <v>113311.86974553025</v>
      </c>
      <c r="L76" s="1452">
        <v>57</v>
      </c>
      <c r="M76" s="1449"/>
      <c r="N76" s="1036">
        <v>182045.03297994242</v>
      </c>
      <c r="O76" s="1452">
        <v>0</v>
      </c>
      <c r="P76" s="1449"/>
      <c r="Q76" s="1036">
        <v>0</v>
      </c>
      <c r="R76" s="1037">
        <v>2170926</v>
      </c>
      <c r="S76" s="1036">
        <v>-1041</v>
      </c>
      <c r="T76" s="1036">
        <v>-31063</v>
      </c>
      <c r="U76" s="1038">
        <v>-32104</v>
      </c>
      <c r="V76" s="1037">
        <v>2138822</v>
      </c>
      <c r="W76" s="1036">
        <v>-5347</v>
      </c>
      <c r="X76" s="1037">
        <v>2133475</v>
      </c>
      <c r="Y76" s="1036">
        <v>-5030</v>
      </c>
      <c r="Z76" s="1037">
        <v>2128445</v>
      </c>
      <c r="AA76" s="1036">
        <v>1955217</v>
      </c>
      <c r="AB76" s="1036">
        <v>173228</v>
      </c>
      <c r="AC76" s="1037">
        <v>173228</v>
      </c>
      <c r="AD76" s="1039">
        <v>2128445</v>
      </c>
      <c r="AE76" s="1449"/>
      <c r="AF76" s="1040">
        <v>4231515</v>
      </c>
      <c r="AG76" s="1452">
        <v>13</v>
      </c>
      <c r="AH76" s="1036">
        <v>109252</v>
      </c>
      <c r="AI76" s="1452">
        <v>-18</v>
      </c>
      <c r="AJ76" s="1036">
        <v>-75636</v>
      </c>
      <c r="AK76" s="1038">
        <v>33616</v>
      </c>
      <c r="AL76" s="1040">
        <v>4265131</v>
      </c>
      <c r="AM76" s="1036">
        <v>-10663</v>
      </c>
      <c r="AN76" s="1040">
        <v>4254468</v>
      </c>
      <c r="AO76" s="1036">
        <v>-10883</v>
      </c>
      <c r="AP76" s="1040">
        <v>4243585</v>
      </c>
      <c r="AQ76" s="1036">
        <v>3844766</v>
      </c>
      <c r="AR76" s="1036">
        <v>398819</v>
      </c>
      <c r="AS76" s="1040">
        <v>398819</v>
      </c>
      <c r="AT76" s="1259">
        <v>6372030</v>
      </c>
      <c r="AU76" s="1260">
        <v>572047</v>
      </c>
      <c r="AV76" s="1036">
        <v>10663</v>
      </c>
      <c r="AW76" s="1036">
        <v>10663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42175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3220</v>
      </c>
      <c r="AA82" s="1447">
        <v>27258</v>
      </c>
      <c r="AB82" s="1444">
        <v>-24038</v>
      </c>
      <c r="AC82" s="1446">
        <v>-24038</v>
      </c>
      <c r="AD82" s="1446">
        <v>3220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3220</v>
      </c>
      <c r="AU82" s="1448">
        <v>-24038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60915</v>
      </c>
      <c r="AA83" s="811">
        <v>54167</v>
      </c>
      <c r="AB83" s="810">
        <v>6748</v>
      </c>
      <c r="AC83" s="222">
        <v>6748</v>
      </c>
      <c r="AD83" s="222">
        <v>60915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60915</v>
      </c>
      <c r="AU83" s="812">
        <v>6748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48732</v>
      </c>
      <c r="AA84" s="811">
        <v>43333</v>
      </c>
      <c r="AB84" s="810">
        <v>5399</v>
      </c>
      <c r="AC84" s="222">
        <v>5399</v>
      </c>
      <c r="AD84" s="222">
        <v>48732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48732</v>
      </c>
      <c r="AU84" s="812">
        <v>5399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504</v>
      </c>
      <c r="D85" s="1449"/>
      <c r="E85" s="1034">
        <v>1661032.383355102</v>
      </c>
      <c r="F85" s="1452">
        <v>458</v>
      </c>
      <c r="G85" s="1449"/>
      <c r="H85" s="1036">
        <v>214536.34529893569</v>
      </c>
      <c r="I85" s="1453">
        <v>885.5</v>
      </c>
      <c r="J85" s="1449"/>
      <c r="K85" s="1036">
        <v>113311.86974553025</v>
      </c>
      <c r="L85" s="1452">
        <v>57</v>
      </c>
      <c r="M85" s="1449"/>
      <c r="N85" s="1036">
        <v>182045.03297994242</v>
      </c>
      <c r="O85" s="1452">
        <v>0</v>
      </c>
      <c r="P85" s="1449"/>
      <c r="Q85" s="1036">
        <v>0</v>
      </c>
      <c r="R85" s="1037">
        <v>2170926</v>
      </c>
      <c r="S85" s="1036">
        <v>-1041</v>
      </c>
      <c r="T85" s="1036">
        <v>-31063</v>
      </c>
      <c r="U85" s="1038">
        <v>-32104</v>
      </c>
      <c r="V85" s="1037">
        <v>2138822</v>
      </c>
      <c r="W85" s="1036">
        <v>-5347</v>
      </c>
      <c r="X85" s="1037">
        <v>2133475</v>
      </c>
      <c r="Y85" s="1036">
        <v>-5030</v>
      </c>
      <c r="Z85" s="1037">
        <v>2241312</v>
      </c>
      <c r="AA85" s="1036">
        <v>2079975</v>
      </c>
      <c r="AB85" s="1036">
        <v>161337</v>
      </c>
      <c r="AC85" s="1037">
        <v>161337</v>
      </c>
      <c r="AD85" s="1039">
        <v>2283487</v>
      </c>
      <c r="AE85" s="1449"/>
      <c r="AF85" s="1040">
        <v>4231515</v>
      </c>
      <c r="AG85" s="1452">
        <v>13</v>
      </c>
      <c r="AH85" s="1036">
        <v>109252</v>
      </c>
      <c r="AI85" s="1452">
        <v>-18</v>
      </c>
      <c r="AJ85" s="1036">
        <v>-75636</v>
      </c>
      <c r="AK85" s="1038">
        <v>33616</v>
      </c>
      <c r="AL85" s="1040">
        <v>4265131</v>
      </c>
      <c r="AM85" s="1036">
        <v>-10663</v>
      </c>
      <c r="AN85" s="1040">
        <v>4254468</v>
      </c>
      <c r="AO85" s="1036">
        <v>-10883</v>
      </c>
      <c r="AP85" s="1040">
        <v>4243585</v>
      </c>
      <c r="AQ85" s="1036">
        <v>3844766</v>
      </c>
      <c r="AR85" s="1036">
        <v>398819</v>
      </c>
      <c r="AS85" s="1040">
        <v>398819</v>
      </c>
      <c r="AT85" s="808">
        <v>6484897</v>
      </c>
      <c r="AU85" s="808">
        <v>560156</v>
      </c>
      <c r="AV85" s="1036">
        <v>10663</v>
      </c>
      <c r="AW85" s="1036">
        <v>10663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10663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109"/>
  <sheetViews>
    <sheetView topLeftCell="AM80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514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296816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167468</v>
      </c>
      <c r="AM20" s="225"/>
      <c r="AN20" s="224"/>
      <c r="AO20" s="216">
        <v>0</v>
      </c>
      <c r="AP20" s="224"/>
      <c r="AQ20" s="225"/>
      <c r="AR20" s="225"/>
      <c r="AS20" s="224">
        <v>14191</v>
      </c>
      <c r="AT20" s="802">
        <v>446622</v>
      </c>
      <c r="AU20" s="803">
        <v>34739</v>
      </c>
      <c r="AV20" s="216">
        <v>419</v>
      </c>
      <c r="AW20" s="216">
        <v>419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28968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46470</v>
      </c>
      <c r="AM37" s="207"/>
      <c r="AN37" s="206"/>
      <c r="AO37" s="199">
        <v>0</v>
      </c>
      <c r="AP37" s="206"/>
      <c r="AQ37" s="207"/>
      <c r="AR37" s="207"/>
      <c r="AS37" s="206">
        <v>4417</v>
      </c>
      <c r="AT37" s="800">
        <v>75250</v>
      </c>
      <c r="AU37" s="801">
        <v>6825</v>
      </c>
      <c r="AV37" s="199">
        <v>116</v>
      </c>
      <c r="AW37" s="199">
        <v>116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823474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666784</v>
      </c>
      <c r="AM62" s="207"/>
      <c r="AN62" s="206"/>
      <c r="AO62" s="199">
        <v>0</v>
      </c>
      <c r="AP62" s="206"/>
      <c r="AQ62" s="207"/>
      <c r="AR62" s="207"/>
      <c r="AS62" s="206">
        <v>67710</v>
      </c>
      <c r="AT62" s="800">
        <v>1509372</v>
      </c>
      <c r="AU62" s="801">
        <v>141871</v>
      </c>
      <c r="AV62" s="199">
        <v>1667</v>
      </c>
      <c r="AW62" s="199">
        <v>1667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180</v>
      </c>
      <c r="D76" s="1449"/>
      <c r="E76" s="1034">
        <v>933202.46614034264</v>
      </c>
      <c r="F76" s="1452">
        <v>152</v>
      </c>
      <c r="G76" s="1449"/>
      <c r="H76" s="1036">
        <v>102546.55672320808</v>
      </c>
      <c r="I76" s="1453">
        <v>114.5</v>
      </c>
      <c r="J76" s="1449"/>
      <c r="K76" s="1036">
        <v>21028.036464708817</v>
      </c>
      <c r="L76" s="1452">
        <v>20</v>
      </c>
      <c r="M76" s="1449"/>
      <c r="N76" s="1036">
        <v>92481.282119025636</v>
      </c>
      <c r="O76" s="1452">
        <v>0</v>
      </c>
      <c r="P76" s="1449"/>
      <c r="Q76" s="1036">
        <v>0</v>
      </c>
      <c r="R76" s="1037">
        <v>1149258</v>
      </c>
      <c r="S76" s="1036">
        <v>-633</v>
      </c>
      <c r="T76" s="1036">
        <v>6988</v>
      </c>
      <c r="U76" s="1038">
        <v>6355</v>
      </c>
      <c r="V76" s="1037">
        <v>1155613</v>
      </c>
      <c r="W76" s="1036">
        <v>-2889</v>
      </c>
      <c r="X76" s="1037">
        <v>1152724</v>
      </c>
      <c r="Y76" s="1036">
        <v>0</v>
      </c>
      <c r="Z76" s="1037">
        <v>1152724</v>
      </c>
      <c r="AA76" s="1036">
        <v>1055607</v>
      </c>
      <c r="AB76" s="1036">
        <v>97117</v>
      </c>
      <c r="AC76" s="1037">
        <v>97117</v>
      </c>
      <c r="AD76" s="1039">
        <v>1152724</v>
      </c>
      <c r="AE76" s="1449"/>
      <c r="AF76" s="1040">
        <v>876131</v>
      </c>
      <c r="AG76" s="1452">
        <v>0</v>
      </c>
      <c r="AH76" s="1036">
        <v>2523</v>
      </c>
      <c r="AI76" s="1452">
        <v>1</v>
      </c>
      <c r="AJ76" s="1036">
        <v>2068</v>
      </c>
      <c r="AK76" s="1038">
        <v>4591</v>
      </c>
      <c r="AL76" s="1040">
        <v>880722</v>
      </c>
      <c r="AM76" s="1036">
        <v>-2202</v>
      </c>
      <c r="AN76" s="1040">
        <v>878520</v>
      </c>
      <c r="AO76" s="1036">
        <v>0</v>
      </c>
      <c r="AP76" s="1040">
        <v>878520</v>
      </c>
      <c r="AQ76" s="1036">
        <v>792202</v>
      </c>
      <c r="AR76" s="1036">
        <v>86318</v>
      </c>
      <c r="AS76" s="1040">
        <v>86318</v>
      </c>
      <c r="AT76" s="1259">
        <v>2031244</v>
      </c>
      <c r="AU76" s="1260">
        <v>183435</v>
      </c>
      <c r="AV76" s="1036">
        <v>2202</v>
      </c>
      <c r="AW76" s="1036">
        <v>2202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4056</v>
      </c>
      <c r="AB82" s="1444">
        <v>-4056</v>
      </c>
      <c r="AC82" s="1446">
        <v>-4056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-4056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12052</v>
      </c>
      <c r="AA83" s="811">
        <v>10935</v>
      </c>
      <c r="AB83" s="810">
        <v>1117</v>
      </c>
      <c r="AC83" s="222">
        <v>1117</v>
      </c>
      <c r="AD83" s="222">
        <v>12052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12052</v>
      </c>
      <c r="AU83" s="812">
        <v>1117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9641</v>
      </c>
      <c r="AA84" s="811">
        <v>8746</v>
      </c>
      <c r="AB84" s="810">
        <v>895</v>
      </c>
      <c r="AC84" s="222">
        <v>895</v>
      </c>
      <c r="AD84" s="222">
        <v>9641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9641</v>
      </c>
      <c r="AU84" s="812">
        <v>895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180</v>
      </c>
      <c r="D85" s="1449"/>
      <c r="E85" s="1034">
        <v>933202.46614034264</v>
      </c>
      <c r="F85" s="1452">
        <v>152</v>
      </c>
      <c r="G85" s="1449"/>
      <c r="H85" s="1036">
        <v>102546.55672320808</v>
      </c>
      <c r="I85" s="1453">
        <v>114.5</v>
      </c>
      <c r="J85" s="1449"/>
      <c r="K85" s="1036">
        <v>21028.036464708817</v>
      </c>
      <c r="L85" s="1452">
        <v>20</v>
      </c>
      <c r="M85" s="1449"/>
      <c r="N85" s="1036">
        <v>92481.282119025636</v>
      </c>
      <c r="O85" s="1452">
        <v>0</v>
      </c>
      <c r="P85" s="1449"/>
      <c r="Q85" s="1036">
        <v>0</v>
      </c>
      <c r="R85" s="1037">
        <v>1149258</v>
      </c>
      <c r="S85" s="1036">
        <v>-633</v>
      </c>
      <c r="T85" s="1036">
        <v>6988</v>
      </c>
      <c r="U85" s="1038">
        <v>6355</v>
      </c>
      <c r="V85" s="1037">
        <v>1155613</v>
      </c>
      <c r="W85" s="1036">
        <v>-2889</v>
      </c>
      <c r="X85" s="1037">
        <v>1152724</v>
      </c>
      <c r="Y85" s="1036">
        <v>0</v>
      </c>
      <c r="Z85" s="1037">
        <v>1174417</v>
      </c>
      <c r="AA85" s="1036">
        <v>1079344</v>
      </c>
      <c r="AB85" s="1036">
        <v>95073</v>
      </c>
      <c r="AC85" s="1037">
        <v>95073</v>
      </c>
      <c r="AD85" s="1039">
        <v>1184417</v>
      </c>
      <c r="AE85" s="1449"/>
      <c r="AF85" s="1040">
        <v>876131</v>
      </c>
      <c r="AG85" s="1452">
        <v>0</v>
      </c>
      <c r="AH85" s="1036">
        <v>2523</v>
      </c>
      <c r="AI85" s="1452">
        <v>1</v>
      </c>
      <c r="AJ85" s="1036">
        <v>2068</v>
      </c>
      <c r="AK85" s="1038">
        <v>4591</v>
      </c>
      <c r="AL85" s="1040">
        <v>880722</v>
      </c>
      <c r="AM85" s="1036">
        <v>-2202</v>
      </c>
      <c r="AN85" s="1040">
        <v>878520</v>
      </c>
      <c r="AO85" s="1036">
        <v>0</v>
      </c>
      <c r="AP85" s="1040">
        <v>878520</v>
      </c>
      <c r="AQ85" s="1036">
        <v>792202</v>
      </c>
      <c r="AR85" s="1036">
        <v>86318</v>
      </c>
      <c r="AS85" s="1040">
        <v>86318</v>
      </c>
      <c r="AT85" s="808">
        <v>2052937</v>
      </c>
      <c r="AU85" s="808">
        <v>181391</v>
      </c>
      <c r="AV85" s="1036">
        <v>2202</v>
      </c>
      <c r="AW85" s="1036">
        <v>2202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2202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W95" s="31" t="s">
        <v>1677</v>
      </c>
    </row>
    <row r="96" spans="1:51" x14ac:dyDescent="0.2">
      <c r="A96"/>
      <c r="B96"/>
      <c r="C96"/>
      <c r="D96"/>
      <c r="E96"/>
      <c r="F96"/>
      <c r="G96"/>
      <c r="AW96" s="31" t="s">
        <v>1687</v>
      </c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109"/>
  <sheetViews>
    <sheetView topLeftCell="AM83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515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35511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6156</v>
      </c>
      <c r="AM7" s="207"/>
      <c r="AN7" s="206"/>
      <c r="AO7" s="199">
        <v>0</v>
      </c>
      <c r="AP7" s="206"/>
      <c r="AQ7" s="207"/>
      <c r="AR7" s="207"/>
      <c r="AS7" s="206">
        <v>-1442</v>
      </c>
      <c r="AT7" s="800">
        <v>19550</v>
      </c>
      <c r="AU7" s="801">
        <v>-3993</v>
      </c>
      <c r="AV7" s="199">
        <v>15</v>
      </c>
      <c r="AW7" s="199">
        <v>15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3994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-1186</v>
      </c>
      <c r="AT9" s="802">
        <v>0</v>
      </c>
      <c r="AU9" s="803">
        <v>-1850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16405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5187</v>
      </c>
      <c r="AM10" s="225"/>
      <c r="AN10" s="224"/>
      <c r="AO10" s="216">
        <v>0</v>
      </c>
      <c r="AP10" s="224"/>
      <c r="AQ10" s="225"/>
      <c r="AR10" s="225"/>
      <c r="AS10" s="224">
        <v>-977</v>
      </c>
      <c r="AT10" s="802">
        <v>10851</v>
      </c>
      <c r="AU10" s="803">
        <v>-2285</v>
      </c>
      <c r="AV10" s="216">
        <v>13</v>
      </c>
      <c r="AW10" s="216">
        <v>13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67232</v>
      </c>
      <c r="AM16" s="240"/>
      <c r="AN16" s="239"/>
      <c r="AO16" s="230">
        <v>0</v>
      </c>
      <c r="AP16" s="239"/>
      <c r="AQ16" s="240"/>
      <c r="AR16" s="240"/>
      <c r="AS16" s="239">
        <v>16766</v>
      </c>
      <c r="AT16" s="804">
        <v>96551</v>
      </c>
      <c r="AU16" s="805">
        <v>25331</v>
      </c>
      <c r="AV16" s="230">
        <v>168</v>
      </c>
      <c r="AW16" s="230">
        <v>168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3577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8233</v>
      </c>
      <c r="AM23" s="225"/>
      <c r="AN23" s="224"/>
      <c r="AO23" s="216">
        <v>0</v>
      </c>
      <c r="AP23" s="224"/>
      <c r="AQ23" s="225"/>
      <c r="AR23" s="225"/>
      <c r="AS23" s="224">
        <v>743</v>
      </c>
      <c r="AT23" s="802">
        <v>11780</v>
      </c>
      <c r="AU23" s="803">
        <v>1041</v>
      </c>
      <c r="AV23" s="216">
        <v>21</v>
      </c>
      <c r="AW23" s="216">
        <v>21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612343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510350</v>
      </c>
      <c r="AM29" s="225"/>
      <c r="AN29" s="224"/>
      <c r="AO29" s="216">
        <v>0</v>
      </c>
      <c r="AP29" s="224"/>
      <c r="AQ29" s="225"/>
      <c r="AR29" s="225"/>
      <c r="AS29" s="224">
        <v>54733</v>
      </c>
      <c r="AT29" s="802">
        <v>1191763</v>
      </c>
      <c r="AU29" s="803">
        <v>123604</v>
      </c>
      <c r="AV29" s="216">
        <v>1276</v>
      </c>
      <c r="AW29" s="216">
        <v>1276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4935611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8380927</v>
      </c>
      <c r="AM34" s="225"/>
      <c r="AN34" s="224"/>
      <c r="AO34" s="216">
        <v>0</v>
      </c>
      <c r="AP34" s="224"/>
      <c r="AQ34" s="225"/>
      <c r="AR34" s="225"/>
      <c r="AS34" s="224">
        <v>966345</v>
      </c>
      <c r="AT34" s="802">
        <v>14106027</v>
      </c>
      <c r="AU34" s="803">
        <v>1583614</v>
      </c>
      <c r="AV34" s="216">
        <v>20952</v>
      </c>
      <c r="AW34" s="216">
        <v>20952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45698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11198</v>
      </c>
      <c r="AM35" s="225"/>
      <c r="AN35" s="224"/>
      <c r="AO35" s="216">
        <v>0</v>
      </c>
      <c r="AP35" s="224"/>
      <c r="AQ35" s="225"/>
      <c r="AR35" s="225"/>
      <c r="AS35" s="224">
        <v>-5774</v>
      </c>
      <c r="AT35" s="802">
        <v>21340</v>
      </c>
      <c r="AU35" s="803">
        <v>-10828</v>
      </c>
      <c r="AV35" s="216">
        <v>28</v>
      </c>
      <c r="AW35" s="216">
        <v>28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10999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-1388</v>
      </c>
      <c r="AT50" s="802">
        <v>0</v>
      </c>
      <c r="AU50" s="803">
        <v>-3216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48901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33670</v>
      </c>
      <c r="AM55" s="225"/>
      <c r="AN55" s="224"/>
      <c r="AO55" s="216">
        <v>0</v>
      </c>
      <c r="AP55" s="224"/>
      <c r="AQ55" s="225"/>
      <c r="AR55" s="225"/>
      <c r="AS55" s="224">
        <v>4033</v>
      </c>
      <c r="AT55" s="802">
        <v>98352</v>
      </c>
      <c r="AU55" s="803">
        <v>12093</v>
      </c>
      <c r="AV55" s="216">
        <v>84</v>
      </c>
      <c r="AW55" s="216">
        <v>84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369271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408856</v>
      </c>
      <c r="AM56" s="240"/>
      <c r="AN56" s="239"/>
      <c r="AO56" s="230">
        <v>0</v>
      </c>
      <c r="AP56" s="239"/>
      <c r="AQ56" s="240"/>
      <c r="AR56" s="240"/>
      <c r="AS56" s="239">
        <v>57331</v>
      </c>
      <c r="AT56" s="804">
        <v>949192</v>
      </c>
      <c r="AU56" s="805">
        <v>131277</v>
      </c>
      <c r="AV56" s="230">
        <v>1022</v>
      </c>
      <c r="AW56" s="230">
        <v>1022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5232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5015</v>
      </c>
      <c r="AM57" s="207"/>
      <c r="AN57" s="206"/>
      <c r="AO57" s="199">
        <v>0</v>
      </c>
      <c r="AP57" s="206"/>
      <c r="AQ57" s="207"/>
      <c r="AR57" s="207"/>
      <c r="AS57" s="206">
        <v>441</v>
      </c>
      <c r="AT57" s="800">
        <v>10221</v>
      </c>
      <c r="AU57" s="801">
        <v>875</v>
      </c>
      <c r="AV57" s="199">
        <v>13</v>
      </c>
      <c r="AW57" s="199">
        <v>13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5073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639</v>
      </c>
      <c r="AT58" s="802">
        <v>12304</v>
      </c>
      <c r="AU58" s="803">
        <v>1060</v>
      </c>
      <c r="AV58" s="216">
        <v>18</v>
      </c>
      <c r="AW58" s="216">
        <v>18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51229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14751</v>
      </c>
      <c r="AM61" s="240"/>
      <c r="AN61" s="239"/>
      <c r="AO61" s="230">
        <v>0</v>
      </c>
      <c r="AP61" s="239"/>
      <c r="AQ61" s="240"/>
      <c r="AR61" s="240"/>
      <c r="AS61" s="239">
        <v>-3782</v>
      </c>
      <c r="AT61" s="804">
        <v>29855</v>
      </c>
      <c r="AU61" s="805">
        <v>-8512</v>
      </c>
      <c r="AV61" s="230">
        <v>37</v>
      </c>
      <c r="AW61" s="230">
        <v>37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182831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173880</v>
      </c>
      <c r="AM63" s="225"/>
      <c r="AN63" s="224"/>
      <c r="AO63" s="216">
        <v>0</v>
      </c>
      <c r="AP63" s="224"/>
      <c r="AQ63" s="225"/>
      <c r="AR63" s="225"/>
      <c r="AS63" s="224">
        <v>28328</v>
      </c>
      <c r="AT63" s="802">
        <v>526232</v>
      </c>
      <c r="AU63" s="803">
        <v>86128</v>
      </c>
      <c r="AV63" s="216">
        <v>435</v>
      </c>
      <c r="AW63" s="216">
        <v>435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1400</v>
      </c>
      <c r="D76" s="1449"/>
      <c r="E76" s="1034">
        <v>5497314.7412814917</v>
      </c>
      <c r="F76" s="1452">
        <v>686</v>
      </c>
      <c r="G76" s="1449"/>
      <c r="H76" s="1036">
        <v>371569.5005142343</v>
      </c>
      <c r="I76" s="1453">
        <v>424</v>
      </c>
      <c r="J76" s="1449"/>
      <c r="K76" s="1036">
        <v>61921.956858140788</v>
      </c>
      <c r="L76" s="1452">
        <v>87</v>
      </c>
      <c r="M76" s="1449"/>
      <c r="N76" s="1036">
        <v>319681.05219640699</v>
      </c>
      <c r="O76" s="1452">
        <v>53</v>
      </c>
      <c r="P76" s="1449"/>
      <c r="Q76" s="1036">
        <v>76186.517853323676</v>
      </c>
      <c r="R76" s="1037">
        <v>6326675</v>
      </c>
      <c r="S76" s="1036">
        <v>1172868</v>
      </c>
      <c r="T76" s="1036">
        <v>-5425</v>
      </c>
      <c r="U76" s="1038">
        <v>1167443</v>
      </c>
      <c r="V76" s="1037">
        <v>7494118</v>
      </c>
      <c r="W76" s="1036">
        <v>-18735</v>
      </c>
      <c r="X76" s="1037">
        <v>7475383</v>
      </c>
      <c r="Y76" s="1036">
        <v>0</v>
      </c>
      <c r="Z76" s="1037">
        <v>7475383</v>
      </c>
      <c r="AA76" s="1036">
        <v>6655854</v>
      </c>
      <c r="AB76" s="1036">
        <v>819529</v>
      </c>
      <c r="AC76" s="1037">
        <v>819529</v>
      </c>
      <c r="AD76" s="1039">
        <v>7475383</v>
      </c>
      <c r="AE76" s="1449"/>
      <c r="AF76" s="1040">
        <v>8193829</v>
      </c>
      <c r="AG76" s="1452">
        <v>256</v>
      </c>
      <c r="AH76" s="1036">
        <v>1428237</v>
      </c>
      <c r="AI76" s="1452">
        <v>-5</v>
      </c>
      <c r="AJ76" s="1036">
        <v>10651</v>
      </c>
      <c r="AK76" s="1038">
        <v>1438888</v>
      </c>
      <c r="AL76" s="1040">
        <v>9632717</v>
      </c>
      <c r="AM76" s="1036">
        <v>-24082</v>
      </c>
      <c r="AN76" s="1040">
        <v>9608635</v>
      </c>
      <c r="AO76" s="1036">
        <v>0</v>
      </c>
      <c r="AP76" s="1040">
        <v>9608635</v>
      </c>
      <c r="AQ76" s="1036">
        <v>8493825</v>
      </c>
      <c r="AR76" s="1036">
        <v>1114810</v>
      </c>
      <c r="AS76" s="1040">
        <v>1114810</v>
      </c>
      <c r="AT76" s="1259">
        <v>17084018</v>
      </c>
      <c r="AU76" s="1260">
        <v>1934339</v>
      </c>
      <c r="AV76" s="1036">
        <v>24082</v>
      </c>
      <c r="AW76" s="1036">
        <v>24082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31812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1904.7599999999984</v>
      </c>
      <c r="AA82" s="1447">
        <v>19198</v>
      </c>
      <c r="AB82" s="1444">
        <v>-17293.240000000002</v>
      </c>
      <c r="AC82" s="1446">
        <v>-17293</v>
      </c>
      <c r="AD82" s="1446">
        <v>1904.7599999999984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1904.7599999999984</v>
      </c>
      <c r="AU82" s="1448">
        <v>-17293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155521</v>
      </c>
      <c r="AA83" s="811">
        <v>137658</v>
      </c>
      <c r="AB83" s="810">
        <v>17863</v>
      </c>
      <c r="AC83" s="222">
        <v>17863</v>
      </c>
      <c r="AD83" s="222">
        <v>155521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155521</v>
      </c>
      <c r="AU83" s="812">
        <v>17863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124417</v>
      </c>
      <c r="AA84" s="811">
        <v>110126</v>
      </c>
      <c r="AB84" s="810">
        <v>14291</v>
      </c>
      <c r="AC84" s="222">
        <v>14291</v>
      </c>
      <c r="AD84" s="222">
        <v>124417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124417</v>
      </c>
      <c r="AU84" s="812">
        <v>14291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1400</v>
      </c>
      <c r="D85" s="1449"/>
      <c r="E85" s="1034">
        <v>5497314.7412814917</v>
      </c>
      <c r="F85" s="1452">
        <v>686</v>
      </c>
      <c r="G85" s="1449"/>
      <c r="H85" s="1036">
        <v>371569.5005142343</v>
      </c>
      <c r="I85" s="1453">
        <v>424</v>
      </c>
      <c r="J85" s="1449"/>
      <c r="K85" s="1036">
        <v>61921.956858140788</v>
      </c>
      <c r="L85" s="1452">
        <v>87</v>
      </c>
      <c r="M85" s="1449"/>
      <c r="N85" s="1036">
        <v>319681.05219640699</v>
      </c>
      <c r="O85" s="1452">
        <v>53</v>
      </c>
      <c r="P85" s="1449"/>
      <c r="Q85" s="1036">
        <v>76186.517853323676</v>
      </c>
      <c r="R85" s="1037">
        <v>6326675</v>
      </c>
      <c r="S85" s="1036">
        <v>1172868</v>
      </c>
      <c r="T85" s="1036">
        <v>-5425</v>
      </c>
      <c r="U85" s="1038">
        <v>1167443</v>
      </c>
      <c r="V85" s="1037">
        <v>7494118</v>
      </c>
      <c r="W85" s="1036">
        <v>-18735</v>
      </c>
      <c r="X85" s="1037">
        <v>7475383</v>
      </c>
      <c r="Y85" s="1036">
        <v>0</v>
      </c>
      <c r="Z85" s="1037">
        <v>7757225.7599999998</v>
      </c>
      <c r="AA85" s="1036">
        <v>6922836</v>
      </c>
      <c r="AB85" s="1036">
        <v>834389.76</v>
      </c>
      <c r="AC85" s="1037">
        <v>834390</v>
      </c>
      <c r="AD85" s="1039">
        <v>7789037.7599999998</v>
      </c>
      <c r="AE85" s="1449"/>
      <c r="AF85" s="1040">
        <v>8193829</v>
      </c>
      <c r="AG85" s="1452">
        <v>256</v>
      </c>
      <c r="AH85" s="1036">
        <v>1428237</v>
      </c>
      <c r="AI85" s="1452">
        <v>-5</v>
      </c>
      <c r="AJ85" s="1036">
        <v>10651</v>
      </c>
      <c r="AK85" s="1038">
        <v>1438888</v>
      </c>
      <c r="AL85" s="1040">
        <v>9632717</v>
      </c>
      <c r="AM85" s="1036">
        <v>-24082</v>
      </c>
      <c r="AN85" s="1040">
        <v>9608635</v>
      </c>
      <c r="AO85" s="1036">
        <v>0</v>
      </c>
      <c r="AP85" s="1040">
        <v>9608635</v>
      </c>
      <c r="AQ85" s="1036">
        <v>8493825</v>
      </c>
      <c r="AR85" s="1036">
        <v>1114810</v>
      </c>
      <c r="AS85" s="1040">
        <v>1114810</v>
      </c>
      <c r="AT85" s="808">
        <v>17365860.760000002</v>
      </c>
      <c r="AU85" s="808">
        <v>1949200</v>
      </c>
      <c r="AV85" s="1036">
        <v>24082</v>
      </c>
      <c r="AW85" s="1036">
        <v>24082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24082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A95" s="31" t="s">
        <v>1745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  <c r="AW97" s="31" t="s">
        <v>1677</v>
      </c>
    </row>
    <row r="98" spans="3:49" x14ac:dyDescent="0.2">
      <c r="AW98" s="31" t="s">
        <v>1687</v>
      </c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109"/>
  <sheetViews>
    <sheetView topLeftCell="AM82" zoomScaleNormal="100" workbookViewId="0">
      <selection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516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146708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80028</v>
      </c>
      <c r="AM7" s="207"/>
      <c r="AN7" s="206"/>
      <c r="AO7" s="199">
        <v>0</v>
      </c>
      <c r="AP7" s="206"/>
      <c r="AQ7" s="207"/>
      <c r="AR7" s="207"/>
      <c r="AS7" s="206">
        <v>8043</v>
      </c>
      <c r="AT7" s="800">
        <v>235170</v>
      </c>
      <c r="AU7" s="801">
        <v>22487</v>
      </c>
      <c r="AV7" s="199">
        <v>200</v>
      </c>
      <c r="AW7" s="199">
        <v>200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5187</v>
      </c>
      <c r="AM10" s="225"/>
      <c r="AN10" s="224"/>
      <c r="AO10" s="216">
        <v>0</v>
      </c>
      <c r="AP10" s="224"/>
      <c r="AQ10" s="225"/>
      <c r="AR10" s="225"/>
      <c r="AS10" s="224">
        <v>1292</v>
      </c>
      <c r="AT10" s="802">
        <v>10184</v>
      </c>
      <c r="AU10" s="803">
        <v>2543</v>
      </c>
      <c r="AV10" s="216">
        <v>13</v>
      </c>
      <c r="AW10" s="216">
        <v>13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3759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8404</v>
      </c>
      <c r="AM16" s="240"/>
      <c r="AN16" s="239"/>
      <c r="AO16" s="230">
        <v>0</v>
      </c>
      <c r="AP16" s="239"/>
      <c r="AQ16" s="240"/>
      <c r="AR16" s="240"/>
      <c r="AS16" s="239">
        <v>777</v>
      </c>
      <c r="AT16" s="804">
        <v>12770</v>
      </c>
      <c r="AU16" s="805">
        <v>1247</v>
      </c>
      <c r="AV16" s="230">
        <v>21</v>
      </c>
      <c r="AW16" s="230">
        <v>21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5747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9249</v>
      </c>
      <c r="AM26" s="240"/>
      <c r="AN26" s="239"/>
      <c r="AO26" s="230">
        <v>0</v>
      </c>
      <c r="AP26" s="239"/>
      <c r="AQ26" s="240"/>
      <c r="AR26" s="240"/>
      <c r="AS26" s="239">
        <v>1817</v>
      </c>
      <c r="AT26" s="804">
        <v>26424</v>
      </c>
      <c r="AU26" s="805">
        <v>5159</v>
      </c>
      <c r="AV26" s="230">
        <v>23</v>
      </c>
      <c r="AW26" s="230">
        <v>23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43303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25950</v>
      </c>
      <c r="AM29" s="225"/>
      <c r="AN29" s="224"/>
      <c r="AO29" s="216">
        <v>0</v>
      </c>
      <c r="AP29" s="224"/>
      <c r="AQ29" s="225"/>
      <c r="AR29" s="225"/>
      <c r="AS29" s="224">
        <v>2366</v>
      </c>
      <c r="AT29" s="802">
        <v>59696</v>
      </c>
      <c r="AU29" s="803">
        <v>3618</v>
      </c>
      <c r="AV29" s="216">
        <v>65</v>
      </c>
      <c r="AW29" s="216">
        <v>65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33925</v>
      </c>
      <c r="AM32" s="207"/>
      <c r="AN32" s="206"/>
      <c r="AO32" s="199">
        <v>0</v>
      </c>
      <c r="AP32" s="206"/>
      <c r="AQ32" s="207"/>
      <c r="AR32" s="207"/>
      <c r="AS32" s="206">
        <v>8460</v>
      </c>
      <c r="AT32" s="800">
        <v>54396</v>
      </c>
      <c r="AU32" s="801">
        <v>13599</v>
      </c>
      <c r="AV32" s="199">
        <v>85</v>
      </c>
      <c r="AW32" s="199">
        <v>85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3673428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5571748</v>
      </c>
      <c r="AM34" s="225"/>
      <c r="AN34" s="224"/>
      <c r="AO34" s="216">
        <v>5787</v>
      </c>
      <c r="AP34" s="224"/>
      <c r="AQ34" s="225"/>
      <c r="AR34" s="225"/>
      <c r="AS34" s="224">
        <v>586216</v>
      </c>
      <c r="AT34" s="802">
        <v>9561423</v>
      </c>
      <c r="AU34" s="803">
        <v>973851</v>
      </c>
      <c r="AV34" s="216">
        <v>13929</v>
      </c>
      <c r="AW34" s="216">
        <v>13929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15501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13997</v>
      </c>
      <c r="AM35" s="225"/>
      <c r="AN35" s="224"/>
      <c r="AO35" s="216">
        <v>0</v>
      </c>
      <c r="AP35" s="224"/>
      <c r="AQ35" s="225"/>
      <c r="AR35" s="225"/>
      <c r="AS35" s="224">
        <v>1775</v>
      </c>
      <c r="AT35" s="802">
        <v>26841</v>
      </c>
      <c r="AU35" s="803">
        <v>2416</v>
      </c>
      <c r="AV35" s="216">
        <v>35</v>
      </c>
      <c r="AW35" s="216">
        <v>35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6625</v>
      </c>
      <c r="AM42" s="207"/>
      <c r="AN42" s="206"/>
      <c r="AO42" s="199">
        <v>0</v>
      </c>
      <c r="AP42" s="206"/>
      <c r="AQ42" s="207"/>
      <c r="AR42" s="207"/>
      <c r="AS42" s="206">
        <v>1610</v>
      </c>
      <c r="AT42" s="800">
        <v>10097</v>
      </c>
      <c r="AU42" s="801">
        <v>2483</v>
      </c>
      <c r="AV42" s="199">
        <v>17</v>
      </c>
      <c r="AW42" s="199">
        <v>17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8541</v>
      </c>
      <c r="AM51" s="240"/>
      <c r="AN51" s="239"/>
      <c r="AO51" s="230">
        <v>0</v>
      </c>
      <c r="AP51" s="239"/>
      <c r="AQ51" s="240"/>
      <c r="AR51" s="240"/>
      <c r="AS51" s="239">
        <v>2130</v>
      </c>
      <c r="AT51" s="804">
        <v>9870</v>
      </c>
      <c r="AU51" s="805">
        <v>2466</v>
      </c>
      <c r="AV51" s="230">
        <v>21</v>
      </c>
      <c r="AW51" s="230">
        <v>21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532347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422558</v>
      </c>
      <c r="AM55" s="225"/>
      <c r="AN55" s="224"/>
      <c r="AO55" s="216">
        <v>0</v>
      </c>
      <c r="AP55" s="224"/>
      <c r="AQ55" s="225"/>
      <c r="AR55" s="225"/>
      <c r="AS55" s="224">
        <v>53026</v>
      </c>
      <c r="AT55" s="802">
        <v>1123248</v>
      </c>
      <c r="AU55" s="803">
        <v>139959</v>
      </c>
      <c r="AV55" s="216">
        <v>1056</v>
      </c>
      <c r="AW55" s="216">
        <v>1056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234258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185654</v>
      </c>
      <c r="AM56" s="240"/>
      <c r="AN56" s="239"/>
      <c r="AO56" s="230">
        <v>0</v>
      </c>
      <c r="AP56" s="239"/>
      <c r="AQ56" s="240"/>
      <c r="AR56" s="240"/>
      <c r="AS56" s="239">
        <v>16546</v>
      </c>
      <c r="AT56" s="804">
        <v>428657</v>
      </c>
      <c r="AU56" s="805">
        <v>38466</v>
      </c>
      <c r="AV56" s="230">
        <v>464</v>
      </c>
      <c r="AW56" s="230">
        <v>464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3631</v>
      </c>
      <c r="AM58" s="225"/>
      <c r="AN58" s="224"/>
      <c r="AO58" s="216">
        <v>0</v>
      </c>
      <c r="AP58" s="224"/>
      <c r="AQ58" s="225"/>
      <c r="AR58" s="225"/>
      <c r="AS58" s="224">
        <v>904</v>
      </c>
      <c r="AT58" s="802">
        <v>6153</v>
      </c>
      <c r="AU58" s="803">
        <v>1536</v>
      </c>
      <c r="AV58" s="216">
        <v>9</v>
      </c>
      <c r="AW58" s="216">
        <v>9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17209</v>
      </c>
      <c r="AM61" s="240"/>
      <c r="AN61" s="239"/>
      <c r="AO61" s="230">
        <v>0</v>
      </c>
      <c r="AP61" s="239"/>
      <c r="AQ61" s="240"/>
      <c r="AR61" s="240"/>
      <c r="AS61" s="239">
        <v>4290</v>
      </c>
      <c r="AT61" s="804">
        <v>33947</v>
      </c>
      <c r="AU61" s="805">
        <v>8486</v>
      </c>
      <c r="AV61" s="230">
        <v>43</v>
      </c>
      <c r="AW61" s="230">
        <v>43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15702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7245</v>
      </c>
      <c r="AM63" s="225"/>
      <c r="AN63" s="224"/>
      <c r="AO63" s="216">
        <v>0</v>
      </c>
      <c r="AP63" s="224"/>
      <c r="AQ63" s="225"/>
      <c r="AR63" s="225"/>
      <c r="AS63" s="224">
        <v>866</v>
      </c>
      <c r="AT63" s="802">
        <v>19966</v>
      </c>
      <c r="AU63" s="803">
        <v>1440</v>
      </c>
      <c r="AV63" s="216">
        <v>18</v>
      </c>
      <c r="AW63" s="216">
        <v>18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1000</v>
      </c>
      <c r="D76" s="1449"/>
      <c r="E76" s="1034">
        <v>3909795.1056257891</v>
      </c>
      <c r="F76" s="1452">
        <v>821</v>
      </c>
      <c r="G76" s="1449"/>
      <c r="H76" s="1036">
        <v>438619.91079120745</v>
      </c>
      <c r="I76" s="1453">
        <v>43</v>
      </c>
      <c r="J76" s="1449"/>
      <c r="K76" s="1036">
        <v>6443.704436214879</v>
      </c>
      <c r="L76" s="1452">
        <v>74</v>
      </c>
      <c r="M76" s="1449"/>
      <c r="N76" s="1036">
        <v>272467.7456608137</v>
      </c>
      <c r="O76" s="1452">
        <v>29</v>
      </c>
      <c r="P76" s="1449"/>
      <c r="Q76" s="1036">
        <v>43427.858637782207</v>
      </c>
      <c r="R76" s="1037">
        <v>4670753</v>
      </c>
      <c r="S76" s="1036">
        <v>562142</v>
      </c>
      <c r="T76" s="1036">
        <v>5757</v>
      </c>
      <c r="U76" s="1038">
        <v>567899</v>
      </c>
      <c r="V76" s="1037">
        <v>5238652</v>
      </c>
      <c r="W76" s="1036">
        <v>-13097</v>
      </c>
      <c r="X76" s="1037">
        <v>5225555</v>
      </c>
      <c r="Y76" s="1036">
        <v>3548</v>
      </c>
      <c r="Z76" s="1037">
        <v>5229103</v>
      </c>
      <c r="AA76" s="1036">
        <v>4699465</v>
      </c>
      <c r="AB76" s="1036">
        <v>529638</v>
      </c>
      <c r="AC76" s="1037">
        <v>529638</v>
      </c>
      <c r="AD76" s="1039">
        <v>5229103</v>
      </c>
      <c r="AE76" s="1449"/>
      <c r="AF76" s="1040">
        <v>5756263</v>
      </c>
      <c r="AG76" s="1452">
        <v>118</v>
      </c>
      <c r="AH76" s="1036">
        <v>633296</v>
      </c>
      <c r="AI76" s="1452">
        <v>2</v>
      </c>
      <c r="AJ76" s="1036">
        <v>10392</v>
      </c>
      <c r="AK76" s="1038">
        <v>643688</v>
      </c>
      <c r="AL76" s="1040">
        <v>6399951</v>
      </c>
      <c r="AM76" s="1036">
        <v>-15999</v>
      </c>
      <c r="AN76" s="1040">
        <v>6383952</v>
      </c>
      <c r="AO76" s="1036">
        <v>5787</v>
      </c>
      <c r="AP76" s="1040">
        <v>6389739</v>
      </c>
      <c r="AQ76" s="1036">
        <v>5699621</v>
      </c>
      <c r="AR76" s="1036">
        <v>690118</v>
      </c>
      <c r="AS76" s="1040">
        <v>690118</v>
      </c>
      <c r="AT76" s="1259">
        <v>11618842</v>
      </c>
      <c r="AU76" s="1260">
        <v>1219756</v>
      </c>
      <c r="AV76" s="1036">
        <v>15999</v>
      </c>
      <c r="AW76" s="1036">
        <v>15999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12224</v>
      </c>
      <c r="AB82" s="1444">
        <v>-12224</v>
      </c>
      <c r="AC82" s="1446">
        <v>-12224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-12224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124768</v>
      </c>
      <c r="AA83" s="811">
        <v>109440</v>
      </c>
      <c r="AB83" s="810">
        <v>15328</v>
      </c>
      <c r="AC83" s="222">
        <v>15328</v>
      </c>
      <c r="AD83" s="222">
        <v>124768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124768</v>
      </c>
      <c r="AU83" s="812">
        <v>15328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99815</v>
      </c>
      <c r="AA84" s="811">
        <v>87554</v>
      </c>
      <c r="AB84" s="810">
        <v>12261</v>
      </c>
      <c r="AC84" s="222">
        <v>12261</v>
      </c>
      <c r="AD84" s="222">
        <v>99815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99815</v>
      </c>
      <c r="AU84" s="812">
        <v>12261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1000</v>
      </c>
      <c r="D85" s="1449"/>
      <c r="E85" s="1034">
        <v>3909795.1056257891</v>
      </c>
      <c r="F85" s="1452">
        <v>821</v>
      </c>
      <c r="G85" s="1449"/>
      <c r="H85" s="1036">
        <v>438619.91079120745</v>
      </c>
      <c r="I85" s="1453">
        <v>43</v>
      </c>
      <c r="J85" s="1449"/>
      <c r="K85" s="1036">
        <v>6443.704436214879</v>
      </c>
      <c r="L85" s="1452">
        <v>74</v>
      </c>
      <c r="M85" s="1449"/>
      <c r="N85" s="1036">
        <v>272467.7456608137</v>
      </c>
      <c r="O85" s="1452">
        <v>29</v>
      </c>
      <c r="P85" s="1449"/>
      <c r="Q85" s="1036">
        <v>43427.858637782207</v>
      </c>
      <c r="R85" s="1037">
        <v>4670753</v>
      </c>
      <c r="S85" s="1036">
        <v>562142</v>
      </c>
      <c r="T85" s="1036">
        <v>5757</v>
      </c>
      <c r="U85" s="1038">
        <v>567899</v>
      </c>
      <c r="V85" s="1037">
        <v>5238652</v>
      </c>
      <c r="W85" s="1036">
        <v>-13097</v>
      </c>
      <c r="X85" s="1037">
        <v>5225555</v>
      </c>
      <c r="Y85" s="1036">
        <v>3548</v>
      </c>
      <c r="Z85" s="1037">
        <v>5453686</v>
      </c>
      <c r="AA85" s="1036">
        <v>4908683</v>
      </c>
      <c r="AB85" s="1036">
        <v>545003</v>
      </c>
      <c r="AC85" s="1037">
        <v>545003</v>
      </c>
      <c r="AD85" s="1039">
        <v>5463686</v>
      </c>
      <c r="AE85" s="1449"/>
      <c r="AF85" s="1040">
        <v>5756263</v>
      </c>
      <c r="AG85" s="1452">
        <v>118</v>
      </c>
      <c r="AH85" s="1036">
        <v>633296</v>
      </c>
      <c r="AI85" s="1452">
        <v>2</v>
      </c>
      <c r="AJ85" s="1036">
        <v>10392</v>
      </c>
      <c r="AK85" s="1038">
        <v>643688</v>
      </c>
      <c r="AL85" s="1040">
        <v>6399951</v>
      </c>
      <c r="AM85" s="1036">
        <v>-15999</v>
      </c>
      <c r="AN85" s="1040">
        <v>6383952</v>
      </c>
      <c r="AO85" s="1036">
        <v>5787</v>
      </c>
      <c r="AP85" s="1040">
        <v>6389739</v>
      </c>
      <c r="AQ85" s="1036">
        <v>5699621</v>
      </c>
      <c r="AR85" s="1036">
        <v>690118</v>
      </c>
      <c r="AS85" s="1040">
        <v>690118</v>
      </c>
      <c r="AT85" s="808">
        <v>11843425</v>
      </c>
      <c r="AU85" s="808">
        <v>1235121</v>
      </c>
      <c r="AV85" s="1036">
        <v>15999</v>
      </c>
      <c r="AW85" s="1036">
        <v>15999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A90" s="31" t="s">
        <v>1677</v>
      </c>
      <c r="AC90" s="31">
        <v>1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15999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109"/>
  <sheetViews>
    <sheetView zoomScale="75" zoomScaleNormal="75" workbookViewId="0">
      <pane xSplit="2" ySplit="6" topLeftCell="AD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517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42815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24624</v>
      </c>
      <c r="AM7" s="207"/>
      <c r="AN7" s="206"/>
      <c r="AO7" s="199">
        <v>0</v>
      </c>
      <c r="AP7" s="206"/>
      <c r="AQ7" s="207"/>
      <c r="AR7" s="207"/>
      <c r="AS7" s="206">
        <v>3161</v>
      </c>
      <c r="AT7" s="800">
        <v>82853</v>
      </c>
      <c r="AU7" s="801">
        <v>10615</v>
      </c>
      <c r="AV7" s="199">
        <v>62</v>
      </c>
      <c r="AW7" s="199">
        <v>62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12094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-3930</v>
      </c>
      <c r="AT23" s="802">
        <v>0</v>
      </c>
      <c r="AU23" s="803">
        <v>-5940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5640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15137</v>
      </c>
      <c r="AM29" s="225"/>
      <c r="AN29" s="224"/>
      <c r="AO29" s="216">
        <v>0</v>
      </c>
      <c r="AP29" s="224"/>
      <c r="AQ29" s="225"/>
      <c r="AR29" s="225"/>
      <c r="AS29" s="224">
        <v>3090</v>
      </c>
      <c r="AT29" s="802">
        <v>33710</v>
      </c>
      <c r="AU29" s="803">
        <v>6804</v>
      </c>
      <c r="AV29" s="216">
        <v>38</v>
      </c>
      <c r="AW29" s="216">
        <v>38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2625448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3697925</v>
      </c>
      <c r="AM34" s="225"/>
      <c r="AN34" s="224"/>
      <c r="AO34" s="216">
        <v>0</v>
      </c>
      <c r="AP34" s="224"/>
      <c r="AQ34" s="225"/>
      <c r="AR34" s="225"/>
      <c r="AS34" s="224">
        <v>372050</v>
      </c>
      <c r="AT34" s="802">
        <v>6408652</v>
      </c>
      <c r="AU34" s="803">
        <v>614261</v>
      </c>
      <c r="AV34" s="216">
        <v>9245</v>
      </c>
      <c r="AW34" s="216">
        <v>9245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112427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94276</v>
      </c>
      <c r="AM55" s="225"/>
      <c r="AN55" s="224"/>
      <c r="AO55" s="216">
        <v>0</v>
      </c>
      <c r="AP55" s="224"/>
      <c r="AQ55" s="225"/>
      <c r="AR55" s="225"/>
      <c r="AS55" s="224">
        <v>12058</v>
      </c>
      <c r="AT55" s="802">
        <v>241830</v>
      </c>
      <c r="AU55" s="803">
        <v>30312</v>
      </c>
      <c r="AV55" s="216">
        <v>236</v>
      </c>
      <c r="AW55" s="216">
        <v>236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144122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83440</v>
      </c>
      <c r="AM56" s="240"/>
      <c r="AN56" s="239"/>
      <c r="AO56" s="230">
        <v>0</v>
      </c>
      <c r="AP56" s="239"/>
      <c r="AQ56" s="240"/>
      <c r="AR56" s="240"/>
      <c r="AS56" s="239">
        <v>3903</v>
      </c>
      <c r="AT56" s="804">
        <v>194911</v>
      </c>
      <c r="AU56" s="805">
        <v>7863</v>
      </c>
      <c r="AV56" s="230">
        <v>209</v>
      </c>
      <c r="AW56" s="230">
        <v>209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5070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-808</v>
      </c>
      <c r="AT57" s="800">
        <v>0</v>
      </c>
      <c r="AU57" s="801">
        <v>-1650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621</v>
      </c>
      <c r="D76" s="1449"/>
      <c r="E76" s="1034">
        <v>2376099.242024411</v>
      </c>
      <c r="F76" s="1452">
        <v>618</v>
      </c>
      <c r="G76" s="1449"/>
      <c r="H76" s="1036">
        <v>322742.9159820333</v>
      </c>
      <c r="I76" s="1453">
        <v>204</v>
      </c>
      <c r="J76" s="1449"/>
      <c r="K76" s="1036">
        <v>29091.373634599924</v>
      </c>
      <c r="L76" s="1452">
        <v>62</v>
      </c>
      <c r="M76" s="1449"/>
      <c r="N76" s="1036">
        <v>219682.42257990915</v>
      </c>
      <c r="O76" s="1452">
        <v>0</v>
      </c>
      <c r="P76" s="1449"/>
      <c r="Q76" s="1036">
        <v>0</v>
      </c>
      <c r="R76" s="1037">
        <v>2947616</v>
      </c>
      <c r="S76" s="1036">
        <v>220235</v>
      </c>
      <c r="T76" s="1036">
        <v>-103847</v>
      </c>
      <c r="U76" s="1038">
        <v>116388</v>
      </c>
      <c r="V76" s="1037">
        <v>3064004</v>
      </c>
      <c r="W76" s="1036">
        <v>-7660</v>
      </c>
      <c r="X76" s="1037">
        <v>3056344</v>
      </c>
      <c r="Y76" s="1036">
        <v>0</v>
      </c>
      <c r="Z76" s="1037">
        <v>3056344</v>
      </c>
      <c r="AA76" s="1036">
        <v>2783603</v>
      </c>
      <c r="AB76" s="1036">
        <v>272741</v>
      </c>
      <c r="AC76" s="1037">
        <v>272741</v>
      </c>
      <c r="AD76" s="1039">
        <v>3056344</v>
      </c>
      <c r="AE76" s="1449"/>
      <c r="AF76" s="1040">
        <v>3732774</v>
      </c>
      <c r="AG76" s="1452">
        <v>57</v>
      </c>
      <c r="AH76" s="1036">
        <v>330085</v>
      </c>
      <c r="AI76" s="1452">
        <v>-47</v>
      </c>
      <c r="AJ76" s="1036">
        <v>-147457</v>
      </c>
      <c r="AK76" s="1038">
        <v>182628</v>
      </c>
      <c r="AL76" s="1040">
        <v>3915402</v>
      </c>
      <c r="AM76" s="1036">
        <v>-9790</v>
      </c>
      <c r="AN76" s="1040">
        <v>3905612</v>
      </c>
      <c r="AO76" s="1036">
        <v>0</v>
      </c>
      <c r="AP76" s="1040">
        <v>3905612</v>
      </c>
      <c r="AQ76" s="1036">
        <v>3516088</v>
      </c>
      <c r="AR76" s="1036">
        <v>389524</v>
      </c>
      <c r="AS76" s="1040">
        <v>389524</v>
      </c>
      <c r="AT76" s="1259">
        <v>6961956</v>
      </c>
      <c r="AU76" s="1260">
        <v>662265</v>
      </c>
      <c r="AV76" s="1036">
        <v>9790</v>
      </c>
      <c r="AW76" s="1036">
        <v>9790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6490</v>
      </c>
      <c r="AB82" s="1444">
        <v>-6490</v>
      </c>
      <c r="AC82" s="1446">
        <v>-6490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-6490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74400</v>
      </c>
      <c r="AA83" s="811">
        <v>68146</v>
      </c>
      <c r="AB83" s="810">
        <v>6254</v>
      </c>
      <c r="AC83" s="222">
        <v>6254</v>
      </c>
      <c r="AD83" s="222">
        <v>74400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74400</v>
      </c>
      <c r="AU83" s="812">
        <v>6254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59521</v>
      </c>
      <c r="AA84" s="811">
        <v>54518</v>
      </c>
      <c r="AB84" s="810">
        <v>5003</v>
      </c>
      <c r="AC84" s="222">
        <v>5003</v>
      </c>
      <c r="AD84" s="222">
        <v>59521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59521</v>
      </c>
      <c r="AU84" s="812">
        <v>5003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621</v>
      </c>
      <c r="D85" s="1449"/>
      <c r="E85" s="1034">
        <v>2376099.242024411</v>
      </c>
      <c r="F85" s="1452">
        <v>618</v>
      </c>
      <c r="G85" s="1449"/>
      <c r="H85" s="1036">
        <v>322742.9159820333</v>
      </c>
      <c r="I85" s="1453">
        <v>204</v>
      </c>
      <c r="J85" s="1449"/>
      <c r="K85" s="1036">
        <v>29091.373634599924</v>
      </c>
      <c r="L85" s="1452">
        <v>62</v>
      </c>
      <c r="M85" s="1449"/>
      <c r="N85" s="1036">
        <v>219682.42257990915</v>
      </c>
      <c r="O85" s="1452">
        <v>0</v>
      </c>
      <c r="P85" s="1449"/>
      <c r="Q85" s="1036">
        <v>0</v>
      </c>
      <c r="R85" s="1037">
        <v>2947616</v>
      </c>
      <c r="S85" s="1036">
        <v>220235</v>
      </c>
      <c r="T85" s="1036">
        <v>-103847</v>
      </c>
      <c r="U85" s="1038">
        <v>116388</v>
      </c>
      <c r="V85" s="1037">
        <v>3064004</v>
      </c>
      <c r="W85" s="1036">
        <v>-7660</v>
      </c>
      <c r="X85" s="1037">
        <v>3056344</v>
      </c>
      <c r="Y85" s="1036">
        <v>0</v>
      </c>
      <c r="Z85" s="1037">
        <v>3190265</v>
      </c>
      <c r="AA85" s="1036">
        <v>2912757</v>
      </c>
      <c r="AB85" s="1036">
        <v>277508</v>
      </c>
      <c r="AC85" s="1037">
        <v>277508</v>
      </c>
      <c r="AD85" s="1039">
        <v>3190265</v>
      </c>
      <c r="AE85" s="1449"/>
      <c r="AF85" s="1040">
        <v>3732774</v>
      </c>
      <c r="AG85" s="1452">
        <v>57</v>
      </c>
      <c r="AH85" s="1036">
        <v>330085</v>
      </c>
      <c r="AI85" s="1452">
        <v>-47</v>
      </c>
      <c r="AJ85" s="1036">
        <v>-147457</v>
      </c>
      <c r="AK85" s="1038">
        <v>182628</v>
      </c>
      <c r="AL85" s="1040">
        <v>3915402</v>
      </c>
      <c r="AM85" s="1036">
        <v>-9790</v>
      </c>
      <c r="AN85" s="1040">
        <v>3905612</v>
      </c>
      <c r="AO85" s="1036">
        <v>0</v>
      </c>
      <c r="AP85" s="1040">
        <v>3905612</v>
      </c>
      <c r="AQ85" s="1036">
        <v>3516088</v>
      </c>
      <c r="AR85" s="1036">
        <v>389524</v>
      </c>
      <c r="AS85" s="1040">
        <v>389524</v>
      </c>
      <c r="AT85" s="808">
        <v>7095877</v>
      </c>
      <c r="AU85" s="808">
        <v>667032</v>
      </c>
      <c r="AV85" s="1036">
        <v>9790</v>
      </c>
      <c r="AW85" s="1036">
        <v>9790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101" t="s">
        <v>1870</v>
      </c>
      <c r="W90" s="101" t="s">
        <v>1878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694"/>
      <c r="W91" s="1694"/>
      <c r="AJ91" s="101"/>
      <c r="AW91" s="1036">
        <v>9790</v>
      </c>
    </row>
    <row r="92" spans="1:51" ht="13.5" thickTop="1" x14ac:dyDescent="0.2">
      <c r="B92" s="866"/>
      <c r="C92"/>
      <c r="D92"/>
      <c r="E92"/>
      <c r="F92"/>
      <c r="G92"/>
      <c r="AJ92" s="1694"/>
      <c r="AM92" s="1694">
        <v>-9790</v>
      </c>
      <c r="AW92" s="383">
        <v>0</v>
      </c>
    </row>
    <row r="93" spans="1:51" x14ac:dyDescent="0.2">
      <c r="B93" s="867"/>
      <c r="C93"/>
      <c r="D93"/>
      <c r="E93"/>
      <c r="F93"/>
      <c r="G93"/>
      <c r="T93" s="101" t="s">
        <v>1876</v>
      </c>
    </row>
    <row r="94" spans="1:51" x14ac:dyDescent="0.2">
      <c r="B94" s="867"/>
      <c r="C94"/>
      <c r="D94"/>
      <c r="E94"/>
      <c r="F94"/>
      <c r="G94"/>
      <c r="T94" s="101" t="s">
        <v>1877</v>
      </c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  <c r="AW96" s="31" t="s">
        <v>1677</v>
      </c>
    </row>
    <row r="97" spans="3:49" x14ac:dyDescent="0.2">
      <c r="C97"/>
      <c r="D97"/>
      <c r="E97"/>
      <c r="F97"/>
      <c r="G97"/>
      <c r="AW97" s="31" t="s">
        <v>1687</v>
      </c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109"/>
  <sheetViews>
    <sheetView zoomScale="75" zoomScaleNormal="75" workbookViewId="0">
      <pane xSplit="2" ySplit="6" topLeftCell="AD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1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526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12942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32314</v>
      </c>
      <c r="AM9" s="225"/>
      <c r="AN9" s="224"/>
      <c r="AO9" s="216">
        <v>0</v>
      </c>
      <c r="AP9" s="224"/>
      <c r="AQ9" s="225"/>
      <c r="AR9" s="225"/>
      <c r="AS9" s="224">
        <v>5687</v>
      </c>
      <c r="AT9" s="802">
        <v>54313</v>
      </c>
      <c r="AU9" s="803">
        <v>9055</v>
      </c>
      <c r="AV9" s="216">
        <v>81</v>
      </c>
      <c r="AW9" s="216">
        <v>81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3043757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5450246</v>
      </c>
      <c r="AM23" s="225"/>
      <c r="AN23" s="224"/>
      <c r="AO23" s="216">
        <v>0</v>
      </c>
      <c r="AP23" s="224"/>
      <c r="AQ23" s="225"/>
      <c r="AR23" s="225"/>
      <c r="AS23" s="224">
        <v>455335</v>
      </c>
      <c r="AT23" s="802">
        <v>8342267</v>
      </c>
      <c r="AU23" s="803">
        <v>678038</v>
      </c>
      <c r="AV23" s="216">
        <v>13626</v>
      </c>
      <c r="AW23" s="216">
        <v>13626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41662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30685</v>
      </c>
      <c r="AM38" s="225"/>
      <c r="AN38" s="224"/>
      <c r="AO38" s="216">
        <v>0</v>
      </c>
      <c r="AP38" s="224"/>
      <c r="AQ38" s="225"/>
      <c r="AR38" s="225"/>
      <c r="AS38" s="224">
        <v>4526</v>
      </c>
      <c r="AT38" s="802">
        <v>91683</v>
      </c>
      <c r="AU38" s="803">
        <v>12868</v>
      </c>
      <c r="AV38" s="216">
        <v>77</v>
      </c>
      <c r="AW38" s="216">
        <v>77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7332</v>
      </c>
      <c r="AM52" s="207"/>
      <c r="AN52" s="206"/>
      <c r="AO52" s="199">
        <v>0</v>
      </c>
      <c r="AP52" s="206"/>
      <c r="AQ52" s="207"/>
      <c r="AR52" s="207"/>
      <c r="AS52" s="206">
        <v>1827</v>
      </c>
      <c r="AT52" s="800">
        <v>20395</v>
      </c>
      <c r="AU52" s="801">
        <v>5098</v>
      </c>
      <c r="AV52" s="199">
        <v>18</v>
      </c>
      <c r="AW52" s="199">
        <v>18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3481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23488</v>
      </c>
      <c r="AM67" s="207"/>
      <c r="AN67" s="206"/>
      <c r="AO67" s="199">
        <v>0</v>
      </c>
      <c r="AP67" s="206"/>
      <c r="AQ67" s="207"/>
      <c r="AR67" s="207"/>
      <c r="AS67" s="206">
        <v>4004</v>
      </c>
      <c r="AT67" s="800">
        <v>31783</v>
      </c>
      <c r="AU67" s="801">
        <v>5513</v>
      </c>
      <c r="AV67" s="199">
        <v>59</v>
      </c>
      <c r="AW67" s="199">
        <v>59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29980</v>
      </c>
      <c r="AM73" s="225"/>
      <c r="AN73" s="224"/>
      <c r="AO73" s="216">
        <v>0</v>
      </c>
      <c r="AP73" s="224"/>
      <c r="AQ73" s="225"/>
      <c r="AR73" s="225"/>
      <c r="AS73" s="224">
        <v>7477</v>
      </c>
      <c r="AT73" s="802">
        <v>59339</v>
      </c>
      <c r="AU73" s="803">
        <v>14834</v>
      </c>
      <c r="AV73" s="423">
        <v>75</v>
      </c>
      <c r="AW73" s="423">
        <v>75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52594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90554</v>
      </c>
      <c r="AM74" s="225"/>
      <c r="AN74" s="224"/>
      <c r="AO74" s="216">
        <v>0</v>
      </c>
      <c r="AP74" s="224"/>
      <c r="AQ74" s="225"/>
      <c r="AR74" s="225"/>
      <c r="AS74" s="224">
        <v>17530</v>
      </c>
      <c r="AT74" s="802">
        <v>215266</v>
      </c>
      <c r="AU74" s="803">
        <v>40019</v>
      </c>
      <c r="AV74" s="423">
        <v>226</v>
      </c>
      <c r="AW74" s="423">
        <v>226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17941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39049</v>
      </c>
      <c r="AM75" s="225"/>
      <c r="AN75" s="224"/>
      <c r="AO75" s="216">
        <v>0</v>
      </c>
      <c r="AP75" s="224"/>
      <c r="AQ75" s="225"/>
      <c r="AR75" s="225"/>
      <c r="AS75" s="224">
        <v>7631</v>
      </c>
      <c r="AT75" s="1256">
        <v>90969</v>
      </c>
      <c r="AU75" s="1257">
        <v>17652</v>
      </c>
      <c r="AV75" s="1426">
        <v>98</v>
      </c>
      <c r="AW75" s="1426">
        <v>98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710</v>
      </c>
      <c r="D76" s="1449"/>
      <c r="E76" s="1034">
        <v>2571914.7308459738</v>
      </c>
      <c r="F76" s="1452">
        <v>642</v>
      </c>
      <c r="G76" s="1449"/>
      <c r="H76" s="1036">
        <v>295705.59881630779</v>
      </c>
      <c r="I76" s="1453">
        <v>211</v>
      </c>
      <c r="J76" s="1449"/>
      <c r="K76" s="1036">
        <v>26652.698570684315</v>
      </c>
      <c r="L76" s="1452">
        <v>88</v>
      </c>
      <c r="M76" s="1449"/>
      <c r="N76" s="1036">
        <v>274971.62616454123</v>
      </c>
      <c r="O76" s="1452">
        <v>2</v>
      </c>
      <c r="P76" s="1449"/>
      <c r="Q76" s="1036">
        <v>3133.9959254700607</v>
      </c>
      <c r="R76" s="1037">
        <v>3172377</v>
      </c>
      <c r="S76" s="1036">
        <v>64074</v>
      </c>
      <c r="T76" s="1036">
        <v>-11763</v>
      </c>
      <c r="U76" s="1038">
        <v>52311</v>
      </c>
      <c r="V76" s="1037">
        <v>3224688</v>
      </c>
      <c r="W76" s="1036">
        <v>-8061</v>
      </c>
      <c r="X76" s="1037">
        <v>3216627</v>
      </c>
      <c r="Y76" s="1036">
        <v>0</v>
      </c>
      <c r="Z76" s="1037">
        <v>3216627</v>
      </c>
      <c r="AA76" s="1036">
        <v>2937567</v>
      </c>
      <c r="AB76" s="1036">
        <v>279060</v>
      </c>
      <c r="AC76" s="1037">
        <v>279060</v>
      </c>
      <c r="AD76" s="1039">
        <v>3216627</v>
      </c>
      <c r="AE76" s="1449"/>
      <c r="AF76" s="1040">
        <v>5778166</v>
      </c>
      <c r="AG76" s="1452">
        <v>5</v>
      </c>
      <c r="AH76" s="1036">
        <v>-64781</v>
      </c>
      <c r="AI76" s="1452">
        <v>-4</v>
      </c>
      <c r="AJ76" s="1036">
        <v>-9737</v>
      </c>
      <c r="AK76" s="1038">
        <v>-74518</v>
      </c>
      <c r="AL76" s="1040">
        <v>5703648</v>
      </c>
      <c r="AM76" s="1036">
        <v>-14260</v>
      </c>
      <c r="AN76" s="1040">
        <v>5689388</v>
      </c>
      <c r="AO76" s="1036">
        <v>0</v>
      </c>
      <c r="AP76" s="1040">
        <v>5689388</v>
      </c>
      <c r="AQ76" s="1036">
        <v>5185371</v>
      </c>
      <c r="AR76" s="1036">
        <v>504017</v>
      </c>
      <c r="AS76" s="1040">
        <v>504017</v>
      </c>
      <c r="AT76" s="1259">
        <v>8906015</v>
      </c>
      <c r="AU76" s="1260">
        <v>783077</v>
      </c>
      <c r="AV76" s="1036">
        <v>14260</v>
      </c>
      <c r="AW76" s="1036">
        <v>14260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7301</v>
      </c>
      <c r="AB82" s="1444">
        <v>-7301</v>
      </c>
      <c r="AC82" s="1446">
        <v>-7301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-7301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111983</v>
      </c>
      <c r="AA83" s="811">
        <v>100988</v>
      </c>
      <c r="AB83" s="810">
        <v>10995</v>
      </c>
      <c r="AC83" s="222">
        <v>10995</v>
      </c>
      <c r="AD83" s="222">
        <v>111983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111983</v>
      </c>
      <c r="AU83" s="812">
        <v>10995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89586</v>
      </c>
      <c r="AA84" s="811">
        <v>80791</v>
      </c>
      <c r="AB84" s="810">
        <v>8795</v>
      </c>
      <c r="AC84" s="222">
        <v>8795</v>
      </c>
      <c r="AD84" s="222">
        <v>89586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89586</v>
      </c>
      <c r="AU84" s="812">
        <v>8795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710</v>
      </c>
      <c r="D85" s="1449"/>
      <c r="E85" s="1034">
        <v>2571914.7308459738</v>
      </c>
      <c r="F85" s="1452">
        <v>642</v>
      </c>
      <c r="G85" s="1449"/>
      <c r="H85" s="1036">
        <v>295705.59881630779</v>
      </c>
      <c r="I85" s="1453">
        <v>211</v>
      </c>
      <c r="J85" s="1449"/>
      <c r="K85" s="1036">
        <v>26652.698570684315</v>
      </c>
      <c r="L85" s="1452">
        <v>88</v>
      </c>
      <c r="M85" s="1449"/>
      <c r="N85" s="1036">
        <v>274971.62616454123</v>
      </c>
      <c r="O85" s="1452">
        <v>2</v>
      </c>
      <c r="P85" s="1449"/>
      <c r="Q85" s="1036">
        <v>3133.9959254700607</v>
      </c>
      <c r="R85" s="1037">
        <v>3172377</v>
      </c>
      <c r="S85" s="1036">
        <v>64074</v>
      </c>
      <c r="T85" s="1036">
        <v>-11763</v>
      </c>
      <c r="U85" s="1038">
        <v>52311</v>
      </c>
      <c r="V85" s="1037">
        <v>3224688</v>
      </c>
      <c r="W85" s="1036">
        <v>-8061</v>
      </c>
      <c r="X85" s="1037">
        <v>3216627</v>
      </c>
      <c r="Y85" s="1036">
        <v>0</v>
      </c>
      <c r="Z85" s="1037">
        <v>3418196</v>
      </c>
      <c r="AA85" s="1036">
        <v>3126647</v>
      </c>
      <c r="AB85" s="1036">
        <v>291549</v>
      </c>
      <c r="AC85" s="1037">
        <v>291549</v>
      </c>
      <c r="AD85" s="1039">
        <v>3418196</v>
      </c>
      <c r="AE85" s="1449"/>
      <c r="AF85" s="1040">
        <v>5778166</v>
      </c>
      <c r="AG85" s="1452">
        <v>5</v>
      </c>
      <c r="AH85" s="1036">
        <v>-64781</v>
      </c>
      <c r="AI85" s="1452">
        <v>-4</v>
      </c>
      <c r="AJ85" s="1036">
        <v>-9737</v>
      </c>
      <c r="AK85" s="1038">
        <v>-74518</v>
      </c>
      <c r="AL85" s="1040">
        <v>5703648</v>
      </c>
      <c r="AM85" s="1036">
        <v>-14260</v>
      </c>
      <c r="AN85" s="1040">
        <v>5689388</v>
      </c>
      <c r="AO85" s="1036">
        <v>0</v>
      </c>
      <c r="AP85" s="1040">
        <v>5689388</v>
      </c>
      <c r="AQ85" s="1036">
        <v>5185371</v>
      </c>
      <c r="AR85" s="1036">
        <v>504017</v>
      </c>
      <c r="AS85" s="1040">
        <v>504017</v>
      </c>
      <c r="AT85" s="808">
        <v>9107584</v>
      </c>
      <c r="AU85" s="808">
        <v>795566</v>
      </c>
      <c r="AV85" s="1036">
        <v>14260</v>
      </c>
      <c r="AW85" s="1036">
        <v>14260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101" t="s">
        <v>1870</v>
      </c>
      <c r="W90" s="101" t="s">
        <v>1870</v>
      </c>
      <c r="AA90" s="31" t="s">
        <v>1677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694"/>
      <c r="W91" s="1694"/>
      <c r="AJ91" s="1694"/>
      <c r="AM91" s="1694">
        <v>-14260</v>
      </c>
      <c r="AW91" s="1036">
        <v>14260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109"/>
  <sheetViews>
    <sheetView zoomScale="75" zoomScaleNormal="75" workbookViewId="0">
      <pane xSplit="2" ySplit="6" topLeftCell="AD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903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2038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603" t="s">
        <v>1197</v>
      </c>
      <c r="T3" s="1603" t="s">
        <v>1198</v>
      </c>
      <c r="U3" s="1603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603" t="s">
        <v>1304</v>
      </c>
      <c r="AH3" s="1603" t="s">
        <v>1220</v>
      </c>
      <c r="AI3" s="1603" t="s">
        <v>1221</v>
      </c>
      <c r="AJ3" s="1603" t="s">
        <v>1305</v>
      </c>
      <c r="AK3" s="1603" t="s">
        <v>243</v>
      </c>
      <c r="AL3" s="2038"/>
      <c r="AM3" s="2038"/>
      <c r="AN3" s="2038"/>
      <c r="AO3" s="1791"/>
      <c r="AP3" s="2038"/>
      <c r="AQ3" s="2038"/>
      <c r="AR3" s="2038"/>
      <c r="AS3" s="2038"/>
      <c r="AT3" s="2040"/>
      <c r="AU3" s="2040"/>
      <c r="AV3" s="1967"/>
      <c r="AW3" s="1968"/>
      <c r="AX3" s="1967"/>
    </row>
    <row r="4" spans="1:51" ht="16.149999999999999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 t="s">
        <v>594</v>
      </c>
      <c r="D6" s="642" t="s">
        <v>594</v>
      </c>
      <c r="E6" s="642" t="s">
        <v>595</v>
      </c>
      <c r="F6" s="642" t="s">
        <v>667</v>
      </c>
      <c r="G6" s="642" t="s">
        <v>594</v>
      </c>
      <c r="H6" s="642" t="s">
        <v>595</v>
      </c>
      <c r="I6" s="642" t="s">
        <v>667</v>
      </c>
      <c r="J6" s="642" t="s">
        <v>594</v>
      </c>
      <c r="K6" s="642" t="s">
        <v>595</v>
      </c>
      <c r="L6" s="642" t="s">
        <v>667</v>
      </c>
      <c r="M6" s="642" t="s">
        <v>594</v>
      </c>
      <c r="N6" s="642" t="s">
        <v>595</v>
      </c>
      <c r="O6" s="642" t="s">
        <v>667</v>
      </c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112643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494830</v>
      </c>
      <c r="AM13" s="225"/>
      <c r="AN13" s="224"/>
      <c r="AO13" s="216">
        <v>0</v>
      </c>
      <c r="AP13" s="224"/>
      <c r="AQ13" s="225"/>
      <c r="AR13" s="225"/>
      <c r="AS13" s="224">
        <v>54907</v>
      </c>
      <c r="AT13" s="802">
        <v>634326</v>
      </c>
      <c r="AU13" s="803">
        <v>71605</v>
      </c>
      <c r="AV13" s="216">
        <v>1237</v>
      </c>
      <c r="AW13" s="216">
        <v>1237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335699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184007</v>
      </c>
      <c r="AM20" s="225"/>
      <c r="AN20" s="224"/>
      <c r="AO20" s="216">
        <v>0</v>
      </c>
      <c r="AP20" s="224"/>
      <c r="AQ20" s="225"/>
      <c r="AR20" s="225"/>
      <c r="AS20" s="224">
        <v>15621</v>
      </c>
      <c r="AT20" s="802">
        <v>488725</v>
      </c>
      <c r="AU20" s="803">
        <v>38156</v>
      </c>
      <c r="AV20" s="216">
        <v>460</v>
      </c>
      <c r="AW20" s="216">
        <v>460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140178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125584</v>
      </c>
      <c r="AM31" s="240"/>
      <c r="AN31" s="239"/>
      <c r="AO31" s="230">
        <v>0</v>
      </c>
      <c r="AP31" s="239"/>
      <c r="AQ31" s="240"/>
      <c r="AR31" s="240"/>
      <c r="AS31" s="239">
        <v>14247</v>
      </c>
      <c r="AT31" s="804">
        <v>274701</v>
      </c>
      <c r="AU31" s="805">
        <v>28870</v>
      </c>
      <c r="AV31" s="230">
        <v>314</v>
      </c>
      <c r="AW31" s="230">
        <v>314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2233679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3748580</v>
      </c>
      <c r="AM37" s="207"/>
      <c r="AN37" s="206"/>
      <c r="AO37" s="199">
        <v>0</v>
      </c>
      <c r="AP37" s="206"/>
      <c r="AQ37" s="207"/>
      <c r="AR37" s="207"/>
      <c r="AS37" s="206">
        <v>372512</v>
      </c>
      <c r="AT37" s="800">
        <v>6414090</v>
      </c>
      <c r="AU37" s="801">
        <v>625270</v>
      </c>
      <c r="AV37" s="199">
        <v>9371</v>
      </c>
      <c r="AW37" s="199">
        <v>9371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76864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27148</v>
      </c>
      <c r="AM43" s="225"/>
      <c r="AN43" s="224"/>
      <c r="AO43" s="216">
        <v>0</v>
      </c>
      <c r="AP43" s="224"/>
      <c r="AQ43" s="225"/>
      <c r="AR43" s="225"/>
      <c r="AS43" s="224">
        <v>456</v>
      </c>
      <c r="AT43" s="802">
        <v>65752</v>
      </c>
      <c r="AU43" s="803">
        <v>1177</v>
      </c>
      <c r="AV43" s="216">
        <v>68</v>
      </c>
      <c r="AW43" s="216">
        <v>68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</v>
      </c>
      <c r="AM55" s="225"/>
      <c r="AN55" s="224"/>
      <c r="AO55" s="216">
        <v>0</v>
      </c>
      <c r="AP55" s="224"/>
      <c r="AQ55" s="225"/>
      <c r="AR55" s="225"/>
      <c r="AS55" s="224">
        <v>839</v>
      </c>
      <c r="AT55" s="802">
        <v>8640</v>
      </c>
      <c r="AU55" s="803">
        <v>2160</v>
      </c>
      <c r="AV55" s="216">
        <v>8</v>
      </c>
      <c r="AW55" s="216">
        <v>8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300273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186600</v>
      </c>
      <c r="AM62" s="207"/>
      <c r="AN62" s="206"/>
      <c r="AO62" s="199">
        <v>0</v>
      </c>
      <c r="AP62" s="206"/>
      <c r="AQ62" s="207"/>
      <c r="AR62" s="207"/>
      <c r="AS62" s="206">
        <v>12748</v>
      </c>
      <c r="AT62" s="800">
        <v>432397</v>
      </c>
      <c r="AU62" s="801">
        <v>26854</v>
      </c>
      <c r="AV62" s="199">
        <v>467</v>
      </c>
      <c r="AW62" s="199">
        <v>467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5519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23913</v>
      </c>
      <c r="AM66" s="240"/>
      <c r="AN66" s="239"/>
      <c r="AO66" s="230">
        <v>0</v>
      </c>
      <c r="AP66" s="239"/>
      <c r="AQ66" s="240"/>
      <c r="AR66" s="240"/>
      <c r="AS66" s="239">
        <v>3303</v>
      </c>
      <c r="AT66" s="804">
        <v>50845</v>
      </c>
      <c r="AU66" s="805">
        <v>6655</v>
      </c>
      <c r="AV66" s="230">
        <v>60</v>
      </c>
      <c r="AW66" s="230">
        <v>60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5867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-55</v>
      </c>
      <c r="AT70" s="802">
        <v>0</v>
      </c>
      <c r="AU70" s="803">
        <v>-152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14445</v>
      </c>
      <c r="AM71" s="240"/>
      <c r="AN71" s="239"/>
      <c r="AO71" s="230">
        <v>0</v>
      </c>
      <c r="AP71" s="239"/>
      <c r="AQ71" s="240"/>
      <c r="AR71" s="240"/>
      <c r="AS71" s="239">
        <v>3603</v>
      </c>
      <c r="AT71" s="804">
        <v>27326</v>
      </c>
      <c r="AU71" s="805">
        <v>6833</v>
      </c>
      <c r="AV71" s="230">
        <v>36</v>
      </c>
      <c r="AW71" s="230">
        <v>36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569</v>
      </c>
      <c r="D76" s="1449"/>
      <c r="E76" s="1034">
        <v>2447412.345152786</v>
      </c>
      <c r="F76" s="1452">
        <v>550</v>
      </c>
      <c r="G76" s="1449"/>
      <c r="H76" s="1036">
        <v>318029.91398788104</v>
      </c>
      <c r="I76" s="1453">
        <v>117</v>
      </c>
      <c r="J76" s="1449"/>
      <c r="K76" s="1036">
        <v>18766.466598364801</v>
      </c>
      <c r="L76" s="1452">
        <v>106</v>
      </c>
      <c r="M76" s="1449"/>
      <c r="N76" s="1036">
        <v>414820.95455601567</v>
      </c>
      <c r="O76" s="1452">
        <v>7</v>
      </c>
      <c r="P76" s="1449"/>
      <c r="Q76" s="1036">
        <v>11692.300375281015</v>
      </c>
      <c r="R76" s="1037">
        <v>3210722</v>
      </c>
      <c r="S76" s="1036">
        <v>347687</v>
      </c>
      <c r="T76" s="1036">
        <v>50964</v>
      </c>
      <c r="U76" s="1038">
        <v>398651</v>
      </c>
      <c r="V76" s="1037">
        <v>3609373</v>
      </c>
      <c r="W76" s="1036">
        <v>-9024</v>
      </c>
      <c r="X76" s="1037">
        <v>3600349</v>
      </c>
      <c r="Y76" s="1036">
        <v>0</v>
      </c>
      <c r="Z76" s="1037">
        <v>3600349</v>
      </c>
      <c r="AA76" s="1036">
        <v>3271102</v>
      </c>
      <c r="AB76" s="1036">
        <v>329247</v>
      </c>
      <c r="AC76" s="1037">
        <v>329247</v>
      </c>
      <c r="AD76" s="1039">
        <v>3600349</v>
      </c>
      <c r="AE76" s="1449"/>
      <c r="AF76" s="1040">
        <v>4187549</v>
      </c>
      <c r="AG76" s="1452">
        <v>62</v>
      </c>
      <c r="AH76" s="1036">
        <v>570702</v>
      </c>
      <c r="AI76" s="1452">
        <v>14</v>
      </c>
      <c r="AJ76" s="1036">
        <v>50223</v>
      </c>
      <c r="AK76" s="1038">
        <v>620925</v>
      </c>
      <c r="AL76" s="1040">
        <v>4808474</v>
      </c>
      <c r="AM76" s="1036">
        <v>-12021</v>
      </c>
      <c r="AN76" s="1040">
        <v>4796453</v>
      </c>
      <c r="AO76" s="1036">
        <v>0</v>
      </c>
      <c r="AP76" s="1040">
        <v>4796453</v>
      </c>
      <c r="AQ76" s="1036">
        <v>4318272</v>
      </c>
      <c r="AR76" s="1036">
        <v>478181</v>
      </c>
      <c r="AS76" s="1040">
        <v>478181</v>
      </c>
      <c r="AT76" s="1259">
        <v>8396802</v>
      </c>
      <c r="AU76" s="1260">
        <v>807428</v>
      </c>
      <c r="AV76" s="1036">
        <v>12021</v>
      </c>
      <c r="AW76" s="1036">
        <v>12021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103481</v>
      </c>
      <c r="AA82" s="1447">
        <v>14550</v>
      </c>
      <c r="AB82" s="1444">
        <v>88931</v>
      </c>
      <c r="AC82" s="1446">
        <v>88931</v>
      </c>
      <c r="AD82" s="1446">
        <v>103481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103481</v>
      </c>
      <c r="AU82" s="1448">
        <v>88931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106342</v>
      </c>
      <c r="AA83" s="811">
        <v>93426</v>
      </c>
      <c r="AB83" s="810">
        <v>12916</v>
      </c>
      <c r="AC83" s="222">
        <v>12916</v>
      </c>
      <c r="AD83" s="222">
        <v>106342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106342</v>
      </c>
      <c r="AU83" s="812">
        <v>12916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85074</v>
      </c>
      <c r="AA84" s="811">
        <v>74743</v>
      </c>
      <c r="AB84" s="810">
        <v>10331</v>
      </c>
      <c r="AC84" s="222">
        <v>10331</v>
      </c>
      <c r="AD84" s="222">
        <v>85074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85074</v>
      </c>
      <c r="AU84" s="812">
        <v>10331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569</v>
      </c>
      <c r="D85" s="1449"/>
      <c r="E85" s="1034">
        <v>2447412.345152786</v>
      </c>
      <c r="F85" s="1452">
        <v>550</v>
      </c>
      <c r="G85" s="1449"/>
      <c r="H85" s="1036">
        <v>318029.91398788104</v>
      </c>
      <c r="I85" s="1453">
        <v>117</v>
      </c>
      <c r="J85" s="1449"/>
      <c r="K85" s="1036">
        <v>18766.466598364801</v>
      </c>
      <c r="L85" s="1452">
        <v>106</v>
      </c>
      <c r="M85" s="1449"/>
      <c r="N85" s="1036">
        <v>414820.95455601567</v>
      </c>
      <c r="O85" s="1452">
        <v>7</v>
      </c>
      <c r="P85" s="1449"/>
      <c r="Q85" s="1036">
        <v>11692.300375281015</v>
      </c>
      <c r="R85" s="1037">
        <v>3210722</v>
      </c>
      <c r="S85" s="1036">
        <v>347687</v>
      </c>
      <c r="T85" s="1036">
        <v>50964</v>
      </c>
      <c r="U85" s="1038">
        <v>398651</v>
      </c>
      <c r="V85" s="1037">
        <v>3609373</v>
      </c>
      <c r="W85" s="1036">
        <v>-9024</v>
      </c>
      <c r="X85" s="1037">
        <v>3600349</v>
      </c>
      <c r="Y85" s="1036">
        <v>0</v>
      </c>
      <c r="Z85" s="1037">
        <v>3895246</v>
      </c>
      <c r="AA85" s="1036">
        <v>3453821</v>
      </c>
      <c r="AB85" s="1036">
        <v>441425</v>
      </c>
      <c r="AC85" s="1037">
        <v>441425</v>
      </c>
      <c r="AD85" s="1039">
        <v>3905246</v>
      </c>
      <c r="AE85" s="1449"/>
      <c r="AF85" s="1040">
        <v>4187549</v>
      </c>
      <c r="AG85" s="1452">
        <v>62</v>
      </c>
      <c r="AH85" s="1036">
        <v>570702</v>
      </c>
      <c r="AI85" s="1452">
        <v>14</v>
      </c>
      <c r="AJ85" s="1036">
        <v>50223</v>
      </c>
      <c r="AK85" s="1038">
        <v>620925</v>
      </c>
      <c r="AL85" s="1040">
        <v>4808474</v>
      </c>
      <c r="AM85" s="1036">
        <v>-12021</v>
      </c>
      <c r="AN85" s="1040">
        <v>4796453</v>
      </c>
      <c r="AO85" s="1036">
        <v>0</v>
      </c>
      <c r="AP85" s="1040">
        <v>4796453</v>
      </c>
      <c r="AQ85" s="1036">
        <v>4318272</v>
      </c>
      <c r="AR85" s="1036">
        <v>478181</v>
      </c>
      <c r="AS85" s="1040">
        <v>478181</v>
      </c>
      <c r="AT85" s="808">
        <v>8691699</v>
      </c>
      <c r="AU85" s="808">
        <v>919606</v>
      </c>
      <c r="AV85" s="1036">
        <v>12021</v>
      </c>
      <c r="AW85" s="1036">
        <v>12021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Q90" s="31" t="s">
        <v>1746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01"/>
      <c r="W91" s="101"/>
      <c r="AJ91" s="101"/>
      <c r="AK91" s="101"/>
      <c r="AL91" s="101"/>
      <c r="AM91" s="101" t="s">
        <v>1870</v>
      </c>
      <c r="AW91" s="1036">
        <v>12021</v>
      </c>
    </row>
    <row r="92" spans="1:51" ht="13.5" thickTop="1" x14ac:dyDescent="0.2">
      <c r="B92" s="866"/>
      <c r="C92"/>
      <c r="D92"/>
      <c r="E92"/>
      <c r="F92"/>
      <c r="G92"/>
      <c r="T92" s="1694"/>
      <c r="W92" s="1694"/>
      <c r="AJ92" s="1694"/>
      <c r="AM92" s="1694">
        <v>12021</v>
      </c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A107" s="31">
        <v>0</v>
      </c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T1:AT3"/>
    <mergeCell ref="AU1:AU3"/>
    <mergeCell ref="AV1:AX1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B2:AB3"/>
    <mergeCell ref="AC2:AC3"/>
    <mergeCell ref="AD2:AD3"/>
    <mergeCell ref="AE2:AE3"/>
    <mergeCell ref="AF2:AF3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80:B80"/>
    <mergeCell ref="A81:B81"/>
    <mergeCell ref="A85:B85"/>
    <mergeCell ref="A79:B79"/>
    <mergeCell ref="A83:B83"/>
    <mergeCell ref="A84:B84"/>
    <mergeCell ref="A82:B82"/>
    <mergeCell ref="A77:B77"/>
    <mergeCell ref="A78:B78"/>
    <mergeCell ref="C2:C3"/>
    <mergeCell ref="D2:E2"/>
    <mergeCell ref="F2:H2"/>
    <mergeCell ref="A1:B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114"/>
  <sheetViews>
    <sheetView topLeftCell="I61" workbookViewId="0">
      <selection activeCell="I23" sqref="I23"/>
    </sheetView>
  </sheetViews>
  <sheetFormatPr defaultColWidth="9.140625" defaultRowHeight="12.75" x14ac:dyDescent="0.2"/>
  <cols>
    <col min="1" max="2" width="6.28515625" style="29" customWidth="1"/>
    <col min="3" max="3" width="58.7109375" style="29" bestFit="1" customWidth="1"/>
    <col min="4" max="4" width="11.140625" style="81" bestFit="1" customWidth="1"/>
    <col min="5" max="7" width="16" style="29" customWidth="1"/>
    <col min="8" max="8" width="16.7109375" style="29" customWidth="1"/>
    <col min="9" max="9" width="8.85546875" style="29" bestFit="1" customWidth="1"/>
    <col min="10" max="10" width="16" style="29" customWidth="1"/>
    <col min="11" max="11" width="14" style="29" bestFit="1" customWidth="1"/>
    <col min="12" max="12" width="15.42578125" style="29" bestFit="1" customWidth="1"/>
    <col min="13" max="13" width="11.28515625" style="29" bestFit="1" customWidth="1"/>
    <col min="14" max="14" width="15.42578125" style="29" bestFit="1" customWidth="1"/>
    <col min="15" max="15" width="13.42578125" style="29" bestFit="1" customWidth="1"/>
    <col min="16" max="16" width="9.140625" style="29"/>
    <col min="17" max="17" width="20.140625" style="29" customWidth="1"/>
    <col min="18" max="18" width="16.28515625" style="29" bestFit="1" customWidth="1"/>
    <col min="19" max="19" width="34" style="29" bestFit="1" customWidth="1"/>
    <col min="20" max="20" width="14.5703125" style="29" bestFit="1" customWidth="1"/>
    <col min="21" max="16384" width="9.140625" style="29"/>
  </cols>
  <sheetData>
    <row r="1" spans="1:15" ht="34.5" customHeight="1" x14ac:dyDescent="0.2">
      <c r="A1" s="1487" t="s">
        <v>1223</v>
      </c>
      <c r="B1" s="1486"/>
      <c r="C1" s="1486"/>
      <c r="D1" s="1486"/>
      <c r="E1" s="1486"/>
      <c r="F1" s="1486"/>
      <c r="G1" s="1486"/>
      <c r="H1" s="1486"/>
      <c r="I1" s="1486"/>
      <c r="J1" s="1242"/>
      <c r="K1" s="346">
        <f>'6_Local Deduct Calc'!I79</f>
        <v>0.35</v>
      </c>
    </row>
    <row r="2" spans="1:15" s="31" customFormat="1" ht="30.75" customHeight="1" thickBot="1" x14ac:dyDescent="0.25">
      <c r="A2" s="1243" t="s">
        <v>357</v>
      </c>
      <c r="B2" s="1243"/>
      <c r="C2" s="1243"/>
      <c r="D2" s="1243"/>
      <c r="E2" s="1243"/>
      <c r="F2" s="1243"/>
      <c r="G2" s="1243"/>
      <c r="H2" s="1243"/>
      <c r="I2" s="1243"/>
      <c r="J2" s="1243"/>
    </row>
    <row r="3" spans="1:15" s="32" customFormat="1" ht="86.25" customHeight="1" thickTop="1" thickBot="1" x14ac:dyDescent="0.25">
      <c r="A3" s="1800" t="s">
        <v>86</v>
      </c>
      <c r="B3" s="1801"/>
      <c r="C3" s="1802"/>
      <c r="D3" s="36" t="s">
        <v>356</v>
      </c>
      <c r="E3" s="36" t="s">
        <v>1341</v>
      </c>
      <c r="F3" s="1496" t="s">
        <v>1225</v>
      </c>
      <c r="G3" s="36" t="s">
        <v>1651</v>
      </c>
      <c r="H3" s="537" t="s">
        <v>1652</v>
      </c>
      <c r="I3" s="37" t="s">
        <v>1</v>
      </c>
      <c r="J3" s="36" t="s">
        <v>1194</v>
      </c>
      <c r="K3" s="1467"/>
      <c r="L3" s="36"/>
      <c r="N3" s="36"/>
    </row>
    <row r="4" spans="1:15" s="40" customFormat="1" ht="22.5" customHeight="1" x14ac:dyDescent="0.2">
      <c r="A4" s="1081" t="s">
        <v>78</v>
      </c>
      <c r="B4" s="1803" t="s">
        <v>287</v>
      </c>
      <c r="C4" s="1804"/>
      <c r="D4" s="39" t="s">
        <v>248</v>
      </c>
      <c r="E4" s="998">
        <f>SUM(E5:E10)</f>
        <v>975611.4118</v>
      </c>
      <c r="F4" s="1489">
        <f>SUM(F5:F10)</f>
        <v>955701.52404000005</v>
      </c>
      <c r="G4" s="942">
        <f>SUM(G5:G10)</f>
        <v>955701.52404000005</v>
      </c>
      <c r="H4" s="942">
        <f t="shared" ref="H4:H15" si="0">G4-F4</f>
        <v>0</v>
      </c>
      <c r="I4" s="963">
        <f t="shared" ref="I4:I15" si="1">H4/F4</f>
        <v>0</v>
      </c>
      <c r="J4" s="1464">
        <v>954999.22404000012</v>
      </c>
      <c r="K4" s="942">
        <f>G4-J4</f>
        <v>702.29999999993015</v>
      </c>
      <c r="L4" s="942"/>
      <c r="M4" s="1244"/>
      <c r="N4" s="942"/>
      <c r="O4" s="1244"/>
    </row>
    <row r="5" spans="1:15" s="40" customFormat="1" ht="21.75" customHeight="1" x14ac:dyDescent="0.2">
      <c r="A5" s="38"/>
      <c r="B5" s="41" t="s">
        <v>71</v>
      </c>
      <c r="C5" s="42" t="s">
        <v>1042</v>
      </c>
      <c r="D5" s="43" t="s">
        <v>249</v>
      </c>
      <c r="E5" s="999">
        <v>680999</v>
      </c>
      <c r="F5" s="999">
        <v>665649</v>
      </c>
      <c r="G5" s="943">
        <f>'3_Levels 1&amp;2'!C76</f>
        <v>665649</v>
      </c>
      <c r="H5" s="943">
        <f t="shared" si="0"/>
        <v>0</v>
      </c>
      <c r="I5" s="964">
        <f t="shared" si="1"/>
        <v>0</v>
      </c>
      <c r="J5" s="1465">
        <v>665649</v>
      </c>
      <c r="K5" s="943">
        <f t="shared" ref="K5:K59" si="2">G5-J5</f>
        <v>0</v>
      </c>
      <c r="L5" s="943"/>
      <c r="M5" s="1244"/>
      <c r="N5" s="943"/>
      <c r="O5" s="1244"/>
    </row>
    <row r="6" spans="1:15" s="40" customFormat="1" ht="21.75" customHeight="1" x14ac:dyDescent="0.2">
      <c r="A6" s="38"/>
      <c r="B6" s="44" t="s">
        <v>72</v>
      </c>
      <c r="C6" s="45" t="s">
        <v>1043</v>
      </c>
      <c r="D6" s="46" t="s">
        <v>250</v>
      </c>
      <c r="E6" s="944">
        <v>105515.07999999999</v>
      </c>
      <c r="F6" s="944">
        <v>106213.8</v>
      </c>
      <c r="G6" s="944">
        <f>'3_Levels 1&amp;2'!E76</f>
        <v>106213.8</v>
      </c>
      <c r="H6" s="944">
        <f t="shared" si="0"/>
        <v>0</v>
      </c>
      <c r="I6" s="965">
        <f t="shared" si="1"/>
        <v>0</v>
      </c>
      <c r="J6" s="944">
        <v>106213.8</v>
      </c>
      <c r="K6" s="944">
        <f t="shared" si="2"/>
        <v>0</v>
      </c>
      <c r="L6" s="944"/>
      <c r="M6" s="1244"/>
      <c r="N6" s="944"/>
      <c r="O6" s="1244"/>
    </row>
    <row r="7" spans="1:15" s="40" customFormat="1" ht="21.75" customHeight="1" x14ac:dyDescent="0.2">
      <c r="A7" s="38"/>
      <c r="B7" s="44" t="s">
        <v>73</v>
      </c>
      <c r="C7" s="45" t="s">
        <v>1342</v>
      </c>
      <c r="D7" s="46" t="s">
        <v>251</v>
      </c>
      <c r="E7" s="944">
        <v>18076.889999999996</v>
      </c>
      <c r="F7" s="944">
        <v>17826.599999999999</v>
      </c>
      <c r="G7" s="944">
        <f>'3_Levels 1&amp;2'!G76</f>
        <v>17826.599999999999</v>
      </c>
      <c r="H7" s="944">
        <f t="shared" si="0"/>
        <v>0</v>
      </c>
      <c r="I7" s="965">
        <f t="shared" si="1"/>
        <v>0</v>
      </c>
      <c r="J7" s="944">
        <v>17124.3</v>
      </c>
      <c r="K7" s="944">
        <f t="shared" si="2"/>
        <v>702.29999999999927</v>
      </c>
      <c r="L7" s="944"/>
      <c r="M7" s="1244"/>
      <c r="N7" s="944"/>
      <c r="O7" s="1244"/>
    </row>
    <row r="8" spans="1:15" s="40" customFormat="1" ht="21.75" customHeight="1" x14ac:dyDescent="0.2">
      <c r="A8" s="38"/>
      <c r="B8" s="47" t="s">
        <v>74</v>
      </c>
      <c r="C8" s="45" t="s">
        <v>1044</v>
      </c>
      <c r="D8" s="46" t="s">
        <v>252</v>
      </c>
      <c r="E8" s="944">
        <v>140512.5</v>
      </c>
      <c r="F8" s="944">
        <v>136888.5</v>
      </c>
      <c r="G8" s="944">
        <f>'3_Levels 1&amp;2'!I76</f>
        <v>136888.5</v>
      </c>
      <c r="H8" s="944">
        <f t="shared" si="0"/>
        <v>0</v>
      </c>
      <c r="I8" s="965">
        <f t="shared" si="1"/>
        <v>0</v>
      </c>
      <c r="J8" s="944">
        <v>136888.5</v>
      </c>
      <c r="K8" s="944">
        <f t="shared" si="2"/>
        <v>0</v>
      </c>
      <c r="L8" s="944"/>
      <c r="M8" s="1244"/>
      <c r="N8" s="944"/>
      <c r="O8" s="1244"/>
    </row>
    <row r="9" spans="1:15" s="40" customFormat="1" ht="21.75" customHeight="1" x14ac:dyDescent="0.2">
      <c r="A9" s="38"/>
      <c r="B9" s="44" t="s">
        <v>75</v>
      </c>
      <c r="C9" s="45" t="s">
        <v>1045</v>
      </c>
      <c r="D9" s="46" t="s">
        <v>399</v>
      </c>
      <c r="E9" s="944">
        <v>17407.800000000003</v>
      </c>
      <c r="F9" s="944">
        <v>16040.399999999998</v>
      </c>
      <c r="G9" s="944">
        <f>'3_Levels 1&amp;2'!K76</f>
        <v>16040.399999999998</v>
      </c>
      <c r="H9" s="944">
        <f t="shared" si="0"/>
        <v>0</v>
      </c>
      <c r="I9" s="965">
        <f t="shared" si="1"/>
        <v>0</v>
      </c>
      <c r="J9" s="944">
        <v>16040.399999999998</v>
      </c>
      <c r="K9" s="944">
        <f t="shared" si="2"/>
        <v>0</v>
      </c>
      <c r="L9" s="944"/>
      <c r="M9" s="1244"/>
      <c r="N9" s="944"/>
      <c r="O9" s="1244"/>
    </row>
    <row r="10" spans="1:15" s="40" customFormat="1" ht="21.75" customHeight="1" thickBot="1" x14ac:dyDescent="0.25">
      <c r="A10" s="48"/>
      <c r="B10" s="49" t="s">
        <v>76</v>
      </c>
      <c r="C10" s="50" t="s">
        <v>286</v>
      </c>
      <c r="D10" s="51" t="s">
        <v>253</v>
      </c>
      <c r="E10" s="945">
        <v>13100.141800000001</v>
      </c>
      <c r="F10" s="945">
        <v>13083.224040000003</v>
      </c>
      <c r="G10" s="945">
        <f>'3_Levels 1&amp;2'!N76</f>
        <v>13083.224040000003</v>
      </c>
      <c r="H10" s="945">
        <f t="shared" si="0"/>
        <v>0</v>
      </c>
      <c r="I10" s="966">
        <f t="shared" si="1"/>
        <v>0</v>
      </c>
      <c r="J10" s="945">
        <v>13083.224040000003</v>
      </c>
      <c r="K10" s="945">
        <f t="shared" si="2"/>
        <v>0</v>
      </c>
      <c r="L10" s="945"/>
      <c r="M10" s="1244"/>
      <c r="N10" s="945"/>
      <c r="O10" s="1244"/>
    </row>
    <row r="11" spans="1:15" s="40" customFormat="1" ht="24.75" customHeight="1" thickBot="1" x14ac:dyDescent="0.25">
      <c r="A11" s="48" t="s">
        <v>79</v>
      </c>
      <c r="B11" s="52" t="s">
        <v>293</v>
      </c>
      <c r="C11" s="50"/>
      <c r="D11" s="33" t="s">
        <v>247</v>
      </c>
      <c r="E11" s="946">
        <v>4015</v>
      </c>
      <c r="F11" s="946">
        <v>4015</v>
      </c>
      <c r="G11" s="946">
        <f>'3_Levels 1&amp;2'!Q1</f>
        <v>4015</v>
      </c>
      <c r="H11" s="946">
        <f t="shared" si="0"/>
        <v>0</v>
      </c>
      <c r="I11" s="35">
        <f t="shared" si="1"/>
        <v>0</v>
      </c>
      <c r="J11" s="946">
        <v>4070</v>
      </c>
      <c r="K11" s="946">
        <f t="shared" si="2"/>
        <v>-55</v>
      </c>
      <c r="L11" s="946"/>
      <c r="M11" s="1244"/>
      <c r="N11" s="946"/>
      <c r="O11" s="1244"/>
    </row>
    <row r="12" spans="1:15" s="40" customFormat="1" ht="18.75" customHeight="1" x14ac:dyDescent="0.2">
      <c r="A12" s="38" t="s">
        <v>80</v>
      </c>
      <c r="B12" s="57" t="s">
        <v>288</v>
      </c>
      <c r="C12" s="53"/>
      <c r="D12" s="54" t="s">
        <v>306</v>
      </c>
      <c r="E12" s="947">
        <v>3917079821</v>
      </c>
      <c r="F12" s="947">
        <v>3837141618</v>
      </c>
      <c r="G12" s="947">
        <f>'3_Levels 1&amp;2'!R76</f>
        <v>3837141618</v>
      </c>
      <c r="H12" s="947">
        <f t="shared" si="0"/>
        <v>0</v>
      </c>
      <c r="I12" s="967">
        <f t="shared" si="1"/>
        <v>0</v>
      </c>
      <c r="J12" s="947">
        <v>3886846842</v>
      </c>
      <c r="K12" s="947">
        <f t="shared" si="2"/>
        <v>-49705224</v>
      </c>
      <c r="L12" s="947"/>
      <c r="M12" s="1244"/>
      <c r="N12" s="947"/>
      <c r="O12" s="1244"/>
    </row>
    <row r="13" spans="1:15" s="40" customFormat="1" ht="21.75" customHeight="1" x14ac:dyDescent="0.2">
      <c r="A13" s="538"/>
      <c r="B13" s="1495" t="s">
        <v>71</v>
      </c>
      <c r="C13" s="539" t="s">
        <v>289</v>
      </c>
      <c r="D13" s="540" t="s">
        <v>326</v>
      </c>
      <c r="E13" s="948">
        <v>2546008314</v>
      </c>
      <c r="F13" s="948">
        <v>2494092365</v>
      </c>
      <c r="G13" s="948">
        <f>'3_Levels 1&amp;2'!U76</f>
        <v>2494303929</v>
      </c>
      <c r="H13" s="948">
        <f t="shared" si="0"/>
        <v>211564</v>
      </c>
      <c r="I13" s="968">
        <f t="shared" si="1"/>
        <v>8.4826048533290794E-5</v>
      </c>
      <c r="J13" s="948">
        <v>2526558571</v>
      </c>
      <c r="K13" s="948">
        <f t="shared" si="2"/>
        <v>-32254642</v>
      </c>
      <c r="L13" s="948"/>
      <c r="M13" s="1244"/>
      <c r="N13" s="948"/>
      <c r="O13" s="1244"/>
    </row>
    <row r="14" spans="1:15" s="40" customFormat="1" ht="21" customHeight="1" thickBot="1" x14ac:dyDescent="0.25">
      <c r="A14" s="48"/>
      <c r="B14" s="55" t="s">
        <v>72</v>
      </c>
      <c r="C14" s="50" t="s">
        <v>290</v>
      </c>
      <c r="D14" s="51" t="s">
        <v>327</v>
      </c>
      <c r="E14" s="946">
        <v>1371071507</v>
      </c>
      <c r="F14" s="946">
        <v>1343049253</v>
      </c>
      <c r="G14" s="946">
        <f>'3_Levels 1&amp;2'!T76</f>
        <v>1342837689</v>
      </c>
      <c r="H14" s="946">
        <f t="shared" si="0"/>
        <v>-211564</v>
      </c>
      <c r="I14" s="35">
        <f t="shared" si="1"/>
        <v>-1.5752512391293516E-4</v>
      </c>
      <c r="J14" s="946">
        <v>1360288271</v>
      </c>
      <c r="K14" s="946">
        <f t="shared" si="2"/>
        <v>-17450582</v>
      </c>
      <c r="L14" s="946"/>
      <c r="M14" s="1244"/>
      <c r="N14" s="946"/>
      <c r="O14" s="1244"/>
    </row>
    <row r="15" spans="1:15" s="40" customFormat="1" ht="21" customHeight="1" x14ac:dyDescent="0.2">
      <c r="A15" s="56" t="s">
        <v>81</v>
      </c>
      <c r="B15" s="57" t="s">
        <v>1327</v>
      </c>
      <c r="C15" s="58"/>
      <c r="D15" s="54" t="s">
        <v>1140</v>
      </c>
      <c r="E15" s="949">
        <v>3785362654.75</v>
      </c>
      <c r="F15" s="949">
        <v>3882624104</v>
      </c>
      <c r="G15" s="949">
        <f>'7_Local Revenue'!AS76</f>
        <v>3883182323</v>
      </c>
      <c r="H15" s="949">
        <f t="shared" si="0"/>
        <v>558219</v>
      </c>
      <c r="I15" s="969">
        <f t="shared" si="1"/>
        <v>1.4377363995265611E-4</v>
      </c>
      <c r="J15" s="949">
        <v>3882624104</v>
      </c>
      <c r="K15" s="949">
        <f t="shared" si="2"/>
        <v>558219</v>
      </c>
      <c r="L15" s="949"/>
      <c r="M15" s="1244"/>
      <c r="N15" s="949"/>
      <c r="O15" s="1244"/>
    </row>
    <row r="16" spans="1:15" s="40" customFormat="1" ht="21" customHeight="1" x14ac:dyDescent="0.2">
      <c r="A16" s="38"/>
      <c r="B16" s="59" t="s">
        <v>302</v>
      </c>
      <c r="C16" s="60"/>
      <c r="D16" s="46"/>
      <c r="E16" s="950"/>
      <c r="F16" s="950"/>
      <c r="G16" s="950"/>
      <c r="H16" s="950"/>
      <c r="I16" s="970"/>
      <c r="J16" s="950"/>
      <c r="K16" s="950"/>
      <c r="L16" s="950"/>
      <c r="M16" s="1244"/>
      <c r="N16" s="950"/>
      <c r="O16" s="1244"/>
    </row>
    <row r="17" spans="1:15" s="40" customFormat="1" ht="21" customHeight="1" x14ac:dyDescent="0.2">
      <c r="A17" s="38"/>
      <c r="B17" s="47" t="s">
        <v>298</v>
      </c>
      <c r="C17" s="45" t="s">
        <v>291</v>
      </c>
      <c r="D17" s="46" t="s">
        <v>255</v>
      </c>
      <c r="E17" s="950">
        <v>42203969773.889999</v>
      </c>
      <c r="F17" s="950">
        <v>44289276381.721001</v>
      </c>
      <c r="G17" s="950">
        <f>'7_Local Revenue'!H76</f>
        <v>44289276381.721001</v>
      </c>
      <c r="H17" s="950">
        <f>G17-F17</f>
        <v>0</v>
      </c>
      <c r="I17" s="970">
        <f>H17/F17</f>
        <v>0</v>
      </c>
      <c r="J17" s="950">
        <v>44289276381.721001</v>
      </c>
      <c r="K17" s="950">
        <f t="shared" si="2"/>
        <v>0</v>
      </c>
      <c r="L17" s="950"/>
      <c r="M17" s="1244"/>
      <c r="N17" s="950"/>
      <c r="O17" s="1244"/>
    </row>
    <row r="18" spans="1:15" s="40" customFormat="1" ht="21" customHeight="1" x14ac:dyDescent="0.2">
      <c r="A18" s="38"/>
      <c r="B18" s="47" t="s">
        <v>299</v>
      </c>
      <c r="C18" s="61" t="s">
        <v>303</v>
      </c>
      <c r="D18" s="46" t="s">
        <v>323</v>
      </c>
      <c r="E18" s="962">
        <v>14.756489999999999</v>
      </c>
      <c r="F18" s="962">
        <v>14.322591999999998</v>
      </c>
      <c r="G18" s="962">
        <f>'6_Local Deduct Calc'!E3</f>
        <v>14.318408999999999</v>
      </c>
      <c r="H18" s="962">
        <f>G18-F18</f>
        <v>-4.1829999999993817E-3</v>
      </c>
      <c r="I18" s="971">
        <f>H18/F18</f>
        <v>-2.9205607476631202E-4</v>
      </c>
      <c r="J18" s="962">
        <v>14.510826999999999</v>
      </c>
      <c r="K18" s="962">
        <f t="shared" si="2"/>
        <v>-0.19241799999999998</v>
      </c>
      <c r="L18" s="962"/>
      <c r="M18" s="1244"/>
      <c r="N18" s="962"/>
      <c r="O18" s="1244"/>
    </row>
    <row r="19" spans="1:15" s="40" customFormat="1" ht="21" customHeight="1" x14ac:dyDescent="0.2">
      <c r="A19" s="38"/>
      <c r="B19" s="47" t="s">
        <v>300</v>
      </c>
      <c r="C19" s="45" t="s">
        <v>296</v>
      </c>
      <c r="D19" s="46" t="s">
        <v>1136</v>
      </c>
      <c r="E19" s="950">
        <v>1748535675.75</v>
      </c>
      <c r="F19" s="950">
        <v>1864816192</v>
      </c>
      <c r="G19" s="950">
        <f>'7_Local Revenue'!AF76</f>
        <v>1864957882</v>
      </c>
      <c r="H19" s="950">
        <f>G19-F19</f>
        <v>141690</v>
      </c>
      <c r="I19" s="970">
        <f>H19/F19</f>
        <v>7.5980678743484446E-5</v>
      </c>
      <c r="J19" s="950">
        <v>1864816192</v>
      </c>
      <c r="K19" s="950">
        <f t="shared" si="2"/>
        <v>141690</v>
      </c>
      <c r="L19" s="950"/>
      <c r="M19" s="1244"/>
      <c r="N19" s="950"/>
      <c r="O19" s="1244"/>
    </row>
    <row r="20" spans="1:15" s="40" customFormat="1" ht="21" customHeight="1" x14ac:dyDescent="0.2">
      <c r="A20" s="38"/>
      <c r="B20" s="59" t="s">
        <v>301</v>
      </c>
      <c r="C20" s="45"/>
      <c r="D20" s="46"/>
      <c r="E20" s="950"/>
      <c r="F20" s="950"/>
      <c r="G20" s="950"/>
      <c r="H20" s="950"/>
      <c r="I20" s="970"/>
      <c r="J20" s="950"/>
      <c r="K20" s="950"/>
      <c r="L20" s="950"/>
      <c r="M20" s="1244"/>
      <c r="N20" s="950"/>
      <c r="O20" s="1244"/>
    </row>
    <row r="21" spans="1:15" s="40" customFormat="1" ht="21" customHeight="1" x14ac:dyDescent="0.2">
      <c r="A21" s="38"/>
      <c r="B21" s="47" t="s">
        <v>298</v>
      </c>
      <c r="C21" s="45" t="s">
        <v>292</v>
      </c>
      <c r="D21" s="46" t="s">
        <v>1138</v>
      </c>
      <c r="E21" s="950">
        <v>98168660803.949997</v>
      </c>
      <c r="F21" s="950">
        <v>97102296457</v>
      </c>
      <c r="G21" s="950">
        <f>'7_Local Revenue'!AO76</f>
        <v>97124376857</v>
      </c>
      <c r="H21" s="950">
        <f t="shared" ref="H21:H34" si="3">G21-F21</f>
        <v>22080400</v>
      </c>
      <c r="I21" s="970">
        <f t="shared" ref="I21:I34" si="4">H21/F21</f>
        <v>2.2739318024036543E-4</v>
      </c>
      <c r="J21" s="950">
        <v>97102296457</v>
      </c>
      <c r="K21" s="950">
        <f t="shared" si="2"/>
        <v>22080400</v>
      </c>
      <c r="L21" s="950"/>
      <c r="M21" s="1244"/>
      <c r="N21" s="950"/>
      <c r="O21" s="1244"/>
    </row>
    <row r="22" spans="1:15" s="40" customFormat="1" ht="21" customHeight="1" x14ac:dyDescent="0.2">
      <c r="A22" s="38"/>
      <c r="B22" s="47" t="s">
        <v>299</v>
      </c>
      <c r="C22" s="61" t="s">
        <v>304</v>
      </c>
      <c r="D22" s="46" t="s">
        <v>324</v>
      </c>
      <c r="E22" s="34">
        <v>7.2889200000000008E-3</v>
      </c>
      <c r="F22" s="34">
        <v>6.9849600000000001E-3</v>
      </c>
      <c r="G22" s="34">
        <f>'6_Local Deduct Calc'!H3</f>
        <v>6.9829200000000001E-3</v>
      </c>
      <c r="H22" s="34">
        <f t="shared" si="3"/>
        <v>-2.0400000000000279E-6</v>
      </c>
      <c r="I22" s="34">
        <f t="shared" si="4"/>
        <v>-2.9205607476635913E-4</v>
      </c>
      <c r="J22" s="34">
        <v>7.0767600000000005E-3</v>
      </c>
      <c r="K22" s="34">
        <f t="shared" si="2"/>
        <v>-9.3840000000000416E-5</v>
      </c>
      <c r="L22" s="34"/>
      <c r="M22" s="1244"/>
      <c r="N22" s="34"/>
      <c r="O22" s="1244"/>
    </row>
    <row r="23" spans="1:15" s="40" customFormat="1" ht="21" customHeight="1" x14ac:dyDescent="0.2">
      <c r="A23" s="38"/>
      <c r="B23" s="47" t="s">
        <v>300</v>
      </c>
      <c r="C23" s="45" t="s">
        <v>297</v>
      </c>
      <c r="D23" s="46" t="s">
        <v>1137</v>
      </c>
      <c r="E23" s="950">
        <v>2002728340</v>
      </c>
      <c r="F23" s="950">
        <v>1984051602</v>
      </c>
      <c r="G23" s="950">
        <f>'7_Local Revenue'!AK76</f>
        <v>1984468131</v>
      </c>
      <c r="H23" s="950">
        <f t="shared" si="3"/>
        <v>416529</v>
      </c>
      <c r="I23" s="970">
        <f t="shared" si="4"/>
        <v>2.0993859211127514E-4</v>
      </c>
      <c r="J23" s="950">
        <v>1984051602</v>
      </c>
      <c r="K23" s="950">
        <f t="shared" si="2"/>
        <v>416529</v>
      </c>
      <c r="L23" s="950"/>
      <c r="M23" s="1244"/>
      <c r="N23" s="950"/>
      <c r="O23" s="1244"/>
    </row>
    <row r="24" spans="1:15" s="40" customFormat="1" ht="21" customHeight="1" thickBot="1" x14ac:dyDescent="0.25">
      <c r="A24" s="48"/>
      <c r="B24" s="52" t="s">
        <v>305</v>
      </c>
      <c r="C24" s="50"/>
      <c r="D24" s="51" t="s">
        <v>1139</v>
      </c>
      <c r="E24" s="946">
        <v>34098639</v>
      </c>
      <c r="F24" s="946">
        <v>33756310</v>
      </c>
      <c r="G24" s="946">
        <f>'7_Local Revenue'!AR76</f>
        <v>33756310</v>
      </c>
      <c r="H24" s="946">
        <f t="shared" si="3"/>
        <v>0</v>
      </c>
      <c r="I24" s="35">
        <f t="shared" si="4"/>
        <v>0</v>
      </c>
      <c r="J24" s="946">
        <v>33756310</v>
      </c>
      <c r="K24" s="946">
        <f t="shared" si="2"/>
        <v>0</v>
      </c>
      <c r="L24" s="946"/>
      <c r="M24" s="1244"/>
      <c r="N24" s="946"/>
      <c r="O24" s="1244"/>
    </row>
    <row r="25" spans="1:15" s="40" customFormat="1" ht="21" customHeight="1" x14ac:dyDescent="0.2">
      <c r="A25" s="38" t="s">
        <v>82</v>
      </c>
      <c r="B25" s="62" t="s">
        <v>77</v>
      </c>
      <c r="C25" s="63"/>
      <c r="D25" s="64" t="s">
        <v>328</v>
      </c>
      <c r="E25" s="951">
        <v>1276086526.1600001</v>
      </c>
      <c r="F25" s="951">
        <v>1264518355.8799999</v>
      </c>
      <c r="G25" s="951">
        <f>'3_Levels 1&amp;2'!AC76</f>
        <v>1264920469.8799999</v>
      </c>
      <c r="H25" s="951">
        <f t="shared" si="3"/>
        <v>402114</v>
      </c>
      <c r="I25" s="972">
        <f t="shared" si="4"/>
        <v>3.179977563237206E-4</v>
      </c>
      <c r="J25" s="951">
        <v>1276517798.4200001</v>
      </c>
      <c r="K25" s="951">
        <f t="shared" si="2"/>
        <v>-11597328.5400002</v>
      </c>
      <c r="L25" s="951"/>
      <c r="M25" s="1244"/>
      <c r="N25" s="951"/>
      <c r="O25" s="1244"/>
    </row>
    <row r="26" spans="1:15" s="40" customFormat="1" ht="23.25" customHeight="1" thickBot="1" x14ac:dyDescent="0.25">
      <c r="A26" s="541"/>
      <c r="B26" s="542" t="s">
        <v>71</v>
      </c>
      <c r="C26" s="543" t="s">
        <v>294</v>
      </c>
      <c r="D26" s="544" t="s">
        <v>254</v>
      </c>
      <c r="E26" s="1000">
        <v>504732158</v>
      </c>
      <c r="F26" s="1000">
        <v>505358858</v>
      </c>
      <c r="G26" s="952">
        <f>'3_Levels 1&amp;2'!AE76</f>
        <v>505651896</v>
      </c>
      <c r="H26" s="952">
        <f t="shared" si="3"/>
        <v>293038</v>
      </c>
      <c r="I26" s="973">
        <f t="shared" si="4"/>
        <v>5.7986121220813744E-4</v>
      </c>
      <c r="J26" s="1466">
        <v>509148987</v>
      </c>
      <c r="K26" s="952">
        <f t="shared" si="2"/>
        <v>-3497091</v>
      </c>
      <c r="L26" s="952"/>
      <c r="M26" s="1244"/>
      <c r="N26" s="952"/>
      <c r="O26" s="1244"/>
    </row>
    <row r="27" spans="1:15" s="40" customFormat="1" ht="21.75" customHeight="1" thickBot="1" x14ac:dyDescent="0.25">
      <c r="A27" s="545" t="s">
        <v>90</v>
      </c>
      <c r="B27" s="546" t="s">
        <v>315</v>
      </c>
      <c r="C27" s="547"/>
      <c r="D27" s="544" t="s">
        <v>440</v>
      </c>
      <c r="E27" s="953">
        <f>E13+E26</f>
        <v>3050740472</v>
      </c>
      <c r="F27" s="1488">
        <f>F13+F26</f>
        <v>2999451223</v>
      </c>
      <c r="G27" s="953">
        <f>G13+G26</f>
        <v>2999955825</v>
      </c>
      <c r="H27" s="953">
        <f t="shared" si="3"/>
        <v>504602</v>
      </c>
      <c r="I27" s="558">
        <f t="shared" si="4"/>
        <v>1.6823144051507718E-4</v>
      </c>
      <c r="J27" s="953">
        <v>3035707558</v>
      </c>
      <c r="K27" s="953">
        <f t="shared" si="2"/>
        <v>-35751733</v>
      </c>
      <c r="L27" s="953"/>
      <c r="M27" s="1244"/>
      <c r="N27" s="953"/>
      <c r="O27" s="1244"/>
    </row>
    <row r="28" spans="1:15" s="40" customFormat="1" ht="30" customHeight="1" x14ac:dyDescent="0.2">
      <c r="A28" s="548" t="s">
        <v>83</v>
      </c>
      <c r="B28" s="1805" t="s">
        <v>361</v>
      </c>
      <c r="C28" s="1806"/>
      <c r="D28" s="549" t="s">
        <v>441</v>
      </c>
      <c r="E28" s="954">
        <f>SUM(E29:E32)</f>
        <v>724915986</v>
      </c>
      <c r="F28" s="1490">
        <f>SUM(F29:F32)</f>
        <v>613823053</v>
      </c>
      <c r="G28" s="954">
        <f>SUM(G29:G32)</f>
        <v>613823053</v>
      </c>
      <c r="H28" s="954">
        <f t="shared" si="3"/>
        <v>0</v>
      </c>
      <c r="I28" s="974">
        <f t="shared" si="4"/>
        <v>0</v>
      </c>
      <c r="J28" s="954">
        <v>712716166</v>
      </c>
      <c r="K28" s="954">
        <f t="shared" si="2"/>
        <v>-98893113</v>
      </c>
      <c r="L28" s="954"/>
      <c r="M28" s="1244"/>
      <c r="N28" s="954"/>
      <c r="O28" s="1244"/>
    </row>
    <row r="29" spans="1:15" s="40" customFormat="1" ht="21" customHeight="1" x14ac:dyDescent="0.2">
      <c r="A29" s="38"/>
      <c r="B29" s="65" t="s">
        <v>71</v>
      </c>
      <c r="C29" s="66" t="s">
        <v>999</v>
      </c>
      <c r="D29" s="46" t="s">
        <v>442</v>
      </c>
      <c r="E29" s="950">
        <v>481130038</v>
      </c>
      <c r="F29" s="950">
        <v>470465223</v>
      </c>
      <c r="G29" s="950">
        <f>'3A_Level 3'!D76</f>
        <v>470465223</v>
      </c>
      <c r="H29" s="950">
        <f t="shared" si="3"/>
        <v>0</v>
      </c>
      <c r="I29" s="970">
        <f t="shared" si="4"/>
        <v>0</v>
      </c>
      <c r="J29" s="950">
        <v>470465223</v>
      </c>
      <c r="K29" s="950">
        <f t="shared" si="2"/>
        <v>0</v>
      </c>
      <c r="L29" s="950"/>
      <c r="M29" s="1244"/>
      <c r="N29" s="950"/>
      <c r="O29" s="1244"/>
    </row>
    <row r="30" spans="1:15" s="40" customFormat="1" ht="21" customHeight="1" x14ac:dyDescent="0.2">
      <c r="A30" s="38"/>
      <c r="B30" s="65" t="s">
        <v>72</v>
      </c>
      <c r="C30" s="66" t="s">
        <v>987</v>
      </c>
      <c r="D30" s="46" t="s">
        <v>1002</v>
      </c>
      <c r="E30" s="950">
        <v>76792935</v>
      </c>
      <c r="F30" s="950">
        <v>76792930</v>
      </c>
      <c r="G30" s="950">
        <f>'3A_Level 3'!E76+'3A_Level 3'!G76</f>
        <v>76792930</v>
      </c>
      <c r="H30" s="950">
        <f t="shared" si="3"/>
        <v>0</v>
      </c>
      <c r="I30" s="970">
        <f t="shared" si="4"/>
        <v>0</v>
      </c>
      <c r="J30" s="950">
        <v>76792930</v>
      </c>
      <c r="K30" s="950">
        <f t="shared" si="2"/>
        <v>0</v>
      </c>
      <c r="L30" s="950"/>
      <c r="M30" s="1244"/>
      <c r="N30" s="950"/>
      <c r="O30" s="1244"/>
    </row>
    <row r="31" spans="1:15" s="40" customFormat="1" ht="21" customHeight="1" x14ac:dyDescent="0.2">
      <c r="A31" s="38"/>
      <c r="B31" s="65" t="s">
        <v>73</v>
      </c>
      <c r="C31" s="66" t="s">
        <v>295</v>
      </c>
      <c r="D31" s="46" t="s">
        <v>1000</v>
      </c>
      <c r="E31" s="950">
        <v>68099900</v>
      </c>
      <c r="F31" s="950">
        <v>66564900</v>
      </c>
      <c r="G31" s="950">
        <f>'3A_Level 3'!I76</f>
        <v>66564900</v>
      </c>
      <c r="H31" s="950">
        <f t="shared" si="3"/>
        <v>0</v>
      </c>
      <c r="I31" s="970">
        <f t="shared" si="4"/>
        <v>0</v>
      </c>
      <c r="J31" s="950">
        <v>66564900</v>
      </c>
      <c r="K31" s="950">
        <f t="shared" si="2"/>
        <v>0</v>
      </c>
      <c r="L31" s="950"/>
      <c r="M31" s="1244"/>
      <c r="N31" s="950"/>
      <c r="O31" s="1244"/>
    </row>
    <row r="32" spans="1:15" s="40" customFormat="1" ht="21" customHeight="1" thickBot="1" x14ac:dyDescent="0.25">
      <c r="A32" s="38"/>
      <c r="B32" s="65" t="s">
        <v>74</v>
      </c>
      <c r="C32" s="66" t="s">
        <v>1322</v>
      </c>
      <c r="D32" s="51" t="s">
        <v>443</v>
      </c>
      <c r="E32" s="950">
        <v>98893113.000000015</v>
      </c>
      <c r="F32" s="950"/>
      <c r="G32" s="950"/>
      <c r="H32" s="950">
        <f t="shared" si="3"/>
        <v>0</v>
      </c>
      <c r="I32" s="970" t="e">
        <f t="shared" si="4"/>
        <v>#DIV/0!</v>
      </c>
      <c r="J32" s="950">
        <v>98893113</v>
      </c>
      <c r="K32" s="950">
        <f t="shared" si="2"/>
        <v>-98893113</v>
      </c>
      <c r="L32" s="950"/>
      <c r="M32" s="1244"/>
      <c r="N32" s="950"/>
      <c r="O32" s="1244"/>
    </row>
    <row r="33" spans="1:15" s="40" customFormat="1" ht="17.25" customHeight="1" x14ac:dyDescent="0.2">
      <c r="A33" s="550" t="s">
        <v>150</v>
      </c>
      <c r="B33" s="1807" t="s">
        <v>565</v>
      </c>
      <c r="C33" s="1808"/>
      <c r="D33" s="551" t="s">
        <v>1001</v>
      </c>
      <c r="E33" s="955">
        <f>E27+E28</f>
        <v>3775656458</v>
      </c>
      <c r="F33" s="1491">
        <f>F27+F28</f>
        <v>3613274276</v>
      </c>
      <c r="G33" s="955">
        <f>G27+G28</f>
        <v>3613778878</v>
      </c>
      <c r="H33" s="955">
        <f t="shared" si="3"/>
        <v>504602</v>
      </c>
      <c r="I33" s="975">
        <f t="shared" si="4"/>
        <v>1.3965228251606993E-4</v>
      </c>
      <c r="J33" s="955">
        <v>3748423724</v>
      </c>
      <c r="K33" s="955">
        <f t="shared" si="2"/>
        <v>-134644846</v>
      </c>
      <c r="L33" s="955"/>
      <c r="M33" s="1244"/>
      <c r="N33" s="955"/>
      <c r="O33" s="1244"/>
    </row>
    <row r="34" spans="1:15" s="40" customFormat="1" ht="16.5" thickBot="1" x14ac:dyDescent="0.25">
      <c r="A34" s="552"/>
      <c r="B34" s="1809"/>
      <c r="C34" s="1810"/>
      <c r="D34" s="553" t="s">
        <v>439</v>
      </c>
      <c r="E34" s="956">
        <v>5544.2907522624837</v>
      </c>
      <c r="F34" s="956">
        <v>5428.1975575716333</v>
      </c>
      <c r="G34" s="956">
        <f>'3_Levels 1&amp;2'!AQ76</f>
        <v>5428.9556177504965</v>
      </c>
      <c r="H34" s="956">
        <f t="shared" si="3"/>
        <v>0.75806017886316113</v>
      </c>
      <c r="I34" s="976">
        <f t="shared" si="4"/>
        <v>1.3965228251609327E-4</v>
      </c>
      <c r="J34" s="956">
        <v>5631.2316611307169</v>
      </c>
      <c r="K34" s="956">
        <f t="shared" si="2"/>
        <v>-202.27604338022047</v>
      </c>
      <c r="L34" s="956"/>
      <c r="M34" s="1244"/>
      <c r="N34" s="956"/>
      <c r="O34" s="1244"/>
    </row>
    <row r="35" spans="1:15" s="70" customFormat="1" ht="25.5" customHeight="1" thickTop="1" thickBot="1" x14ac:dyDescent="0.25">
      <c r="A35" s="67"/>
      <c r="B35" s="68"/>
      <c r="C35" s="68"/>
      <c r="D35" s="69"/>
      <c r="E35" s="2"/>
      <c r="F35" s="2"/>
      <c r="G35" s="2"/>
      <c r="H35" s="2"/>
      <c r="I35" s="977"/>
      <c r="J35" s="2"/>
      <c r="K35" s="2"/>
      <c r="L35" s="2"/>
      <c r="M35" s="1244"/>
      <c r="N35" s="2"/>
      <c r="O35" s="1244"/>
    </row>
    <row r="36" spans="1:15" s="40" customFormat="1" ht="30" customHeight="1" thickTop="1" x14ac:dyDescent="0.2">
      <c r="A36" s="554" t="s">
        <v>245</v>
      </c>
      <c r="B36" s="1813" t="s">
        <v>314</v>
      </c>
      <c r="C36" s="1814"/>
      <c r="D36" s="555" t="s">
        <v>438</v>
      </c>
      <c r="E36" s="957">
        <f>SUM(E37:E41)</f>
        <v>57372432</v>
      </c>
      <c r="F36" s="1492">
        <f>SUM(F37:F43)</f>
        <v>239285090.94999999</v>
      </c>
      <c r="G36" s="957">
        <f>SUM(G37:G43)</f>
        <v>237210843.72</v>
      </c>
      <c r="H36" s="957">
        <f t="shared" ref="H36:H59" si="5">G36-F36</f>
        <v>-2074247.2299999893</v>
      </c>
      <c r="I36" s="978">
        <f t="shared" ref="I36:I59" si="6">H36/F36</f>
        <v>-8.6685184679283472E-3</v>
      </c>
      <c r="J36" s="957">
        <v>100319893.95</v>
      </c>
      <c r="K36" s="957">
        <f t="shared" si="2"/>
        <v>136890949.76999998</v>
      </c>
      <c r="L36" s="957"/>
      <c r="M36" s="1244"/>
      <c r="N36" s="957"/>
      <c r="O36" s="1244"/>
    </row>
    <row r="37" spans="1:15" s="40" customFormat="1" ht="19.149999999999999" customHeight="1" x14ac:dyDescent="0.2">
      <c r="A37" s="71"/>
      <c r="B37" s="65" t="s">
        <v>331</v>
      </c>
      <c r="C37" s="66" t="s">
        <v>1321</v>
      </c>
      <c r="D37" s="46" t="s">
        <v>256</v>
      </c>
      <c r="E37" s="950">
        <v>5775000</v>
      </c>
      <c r="F37" s="950">
        <v>5145000</v>
      </c>
      <c r="G37" s="1645">
        <f>'4_Level 4'!E139</f>
        <v>5145000</v>
      </c>
      <c r="H37" s="950">
        <f t="shared" si="5"/>
        <v>0</v>
      </c>
      <c r="I37" s="970">
        <f t="shared" si="6"/>
        <v>0</v>
      </c>
      <c r="J37" s="950">
        <v>5145000</v>
      </c>
      <c r="K37" s="950">
        <f t="shared" si="2"/>
        <v>0</v>
      </c>
      <c r="L37" s="950"/>
      <c r="M37" s="1244"/>
      <c r="N37" s="950"/>
      <c r="O37" s="1244"/>
    </row>
    <row r="38" spans="1:15" s="40" customFormat="1" ht="19.149999999999999" customHeight="1" x14ac:dyDescent="0.2">
      <c r="A38" s="71"/>
      <c r="B38" s="65" t="s">
        <v>332</v>
      </c>
      <c r="C38" s="45" t="s">
        <v>1323</v>
      </c>
      <c r="D38" s="46" t="s">
        <v>307</v>
      </c>
      <c r="E38" s="950">
        <v>808000</v>
      </c>
      <c r="F38" s="950">
        <v>860000</v>
      </c>
      <c r="G38" s="1645">
        <f>'4_Level 4'!J139</f>
        <v>818000</v>
      </c>
      <c r="H38" s="950">
        <f t="shared" si="5"/>
        <v>-42000</v>
      </c>
      <c r="I38" s="970">
        <f t="shared" si="6"/>
        <v>-4.8837209302325581E-2</v>
      </c>
      <c r="J38" s="950">
        <v>860000</v>
      </c>
      <c r="K38" s="950">
        <f t="shared" si="2"/>
        <v>-42000</v>
      </c>
      <c r="L38" s="950"/>
      <c r="M38" s="1244"/>
      <c r="N38" s="950"/>
      <c r="O38" s="1244"/>
    </row>
    <row r="39" spans="1:15" s="40" customFormat="1" ht="19.5" customHeight="1" x14ac:dyDescent="0.2">
      <c r="A39" s="71"/>
      <c r="B39" s="65" t="s">
        <v>72</v>
      </c>
      <c r="C39" s="45" t="s">
        <v>1324</v>
      </c>
      <c r="D39" s="46" t="s">
        <v>329</v>
      </c>
      <c r="E39" s="950">
        <v>21161258</v>
      </c>
      <c r="F39" s="950">
        <v>24334060.949999999</v>
      </c>
      <c r="G39" s="950">
        <f>'4_Level 4'!L139</f>
        <v>22846805.5</v>
      </c>
      <c r="H39" s="950">
        <f t="shared" si="5"/>
        <v>-1487255.4499999993</v>
      </c>
      <c r="I39" s="970">
        <f t="shared" si="6"/>
        <v>-6.1118259424759076E-2</v>
      </c>
      <c r="J39" s="950">
        <v>24593417.949999999</v>
      </c>
      <c r="K39" s="950">
        <f t="shared" si="2"/>
        <v>-1746612.4499999993</v>
      </c>
      <c r="L39" s="950"/>
      <c r="M39" s="1244"/>
      <c r="N39" s="950"/>
      <c r="O39" s="1244"/>
    </row>
    <row r="40" spans="1:15" s="40" customFormat="1" ht="19.5" customHeight="1" x14ac:dyDescent="0.2">
      <c r="A40" s="71"/>
      <c r="B40" s="65" t="s">
        <v>73</v>
      </c>
      <c r="C40" s="45" t="s">
        <v>1325</v>
      </c>
      <c r="D40" s="46" t="s">
        <v>400</v>
      </c>
      <c r="E40" s="950">
        <v>11668869</v>
      </c>
      <c r="F40" s="950">
        <v>12000000</v>
      </c>
      <c r="G40" s="1645">
        <f>'4_Level 4'!M139</f>
        <v>12000000</v>
      </c>
      <c r="H40" s="950">
        <f t="shared" si="5"/>
        <v>0</v>
      </c>
      <c r="I40" s="970">
        <f t="shared" si="6"/>
        <v>0</v>
      </c>
      <c r="J40" s="950">
        <v>12000000</v>
      </c>
      <c r="K40" s="950">
        <f t="shared" si="2"/>
        <v>0</v>
      </c>
      <c r="L40" s="950"/>
      <c r="M40" s="1244"/>
      <c r="N40" s="950"/>
      <c r="O40" s="1244"/>
    </row>
    <row r="41" spans="1:15" s="40" customFormat="1" ht="19.5" customHeight="1" x14ac:dyDescent="0.2">
      <c r="A41" s="71"/>
      <c r="B41" s="598" t="s">
        <v>74</v>
      </c>
      <c r="C41" s="599" t="s">
        <v>265</v>
      </c>
      <c r="D41" s="54" t="s">
        <v>437</v>
      </c>
      <c r="E41" s="947">
        <v>17959305</v>
      </c>
      <c r="F41" s="947">
        <v>18016299</v>
      </c>
      <c r="G41" s="947">
        <f>'4_Level 4'!Q139</f>
        <v>18012522.219999995</v>
      </c>
      <c r="H41" s="947">
        <f t="shared" si="5"/>
        <v>-3776.7800000049174</v>
      </c>
      <c r="I41" s="967">
        <f t="shared" si="6"/>
        <v>-2.0963128997830894E-4</v>
      </c>
      <c r="J41" s="947">
        <v>17959305</v>
      </c>
      <c r="K41" s="947">
        <f t="shared" si="2"/>
        <v>53217.219999995083</v>
      </c>
      <c r="L41" s="947"/>
      <c r="M41" s="1244"/>
      <c r="N41" s="947"/>
      <c r="O41" s="1244"/>
    </row>
    <row r="42" spans="1:15" s="40" customFormat="1" ht="19.5" customHeight="1" x14ac:dyDescent="0.2">
      <c r="A42" s="71"/>
      <c r="B42" s="598" t="s">
        <v>75</v>
      </c>
      <c r="C42" s="599" t="s">
        <v>1322</v>
      </c>
      <c r="D42" s="54"/>
      <c r="E42" s="947"/>
      <c r="F42" s="947">
        <v>99405408</v>
      </c>
      <c r="G42" s="947">
        <f>'4_Level 4'!AC139</f>
        <v>99104741</v>
      </c>
      <c r="H42" s="947">
        <f t="shared" si="5"/>
        <v>-300667</v>
      </c>
      <c r="I42" s="967">
        <f t="shared" si="6"/>
        <v>-3.0246543528094569E-3</v>
      </c>
      <c r="J42" s="947"/>
      <c r="K42" s="947">
        <f t="shared" si="2"/>
        <v>99104741</v>
      </c>
      <c r="L42" s="947"/>
      <c r="M42" s="1244"/>
      <c r="N42" s="947"/>
      <c r="O42" s="1244"/>
    </row>
    <row r="43" spans="1:15" s="40" customFormat="1" ht="19.5" customHeight="1" thickBot="1" x14ac:dyDescent="0.25">
      <c r="A43" s="71"/>
      <c r="B43" s="598" t="s">
        <v>76</v>
      </c>
      <c r="C43" s="599" t="s">
        <v>1326</v>
      </c>
      <c r="D43" s="54"/>
      <c r="E43" s="947"/>
      <c r="F43" s="947">
        <v>79524323</v>
      </c>
      <c r="G43" s="947">
        <f>'4_Level 4'!AO139</f>
        <v>79283775</v>
      </c>
      <c r="H43" s="947">
        <f t="shared" si="5"/>
        <v>-240548</v>
      </c>
      <c r="I43" s="967">
        <f t="shared" si="6"/>
        <v>-3.0248355588012991E-3</v>
      </c>
      <c r="J43" s="947">
        <v>39762171</v>
      </c>
      <c r="K43" s="947">
        <f t="shared" si="2"/>
        <v>39521604</v>
      </c>
      <c r="L43" s="947"/>
      <c r="M43" s="1244"/>
      <c r="N43" s="947"/>
      <c r="O43" s="1244"/>
    </row>
    <row r="44" spans="1:15" s="40" customFormat="1" ht="36.75" customHeight="1" thickBot="1" x14ac:dyDescent="0.25">
      <c r="A44" s="556" t="s">
        <v>359</v>
      </c>
      <c r="B44" s="1815" t="s">
        <v>1051</v>
      </c>
      <c r="C44" s="1816"/>
      <c r="D44" s="557"/>
      <c r="E44" s="953">
        <f>SUM(E45:E53)</f>
        <v>63344722</v>
      </c>
      <c r="F44" s="1488">
        <f>SUM(F45:F53)</f>
        <v>61415563.859999999</v>
      </c>
      <c r="G44" s="953">
        <f>SUM(G45:G53)</f>
        <v>62364223</v>
      </c>
      <c r="H44" s="953">
        <f t="shared" si="5"/>
        <v>948659.1400000006</v>
      </c>
      <c r="I44" s="558">
        <f t="shared" si="6"/>
        <v>1.5446559151724453E-2</v>
      </c>
      <c r="J44" s="953">
        <v>62573148</v>
      </c>
      <c r="K44" s="953">
        <f t="shared" si="2"/>
        <v>-208925</v>
      </c>
      <c r="L44" s="953"/>
      <c r="M44" s="1244"/>
      <c r="N44" s="953"/>
      <c r="O44" s="1244"/>
    </row>
    <row r="45" spans="1:15" s="40" customFormat="1" ht="18.75" customHeight="1" x14ac:dyDescent="0.2">
      <c r="A45" s="72"/>
      <c r="B45" s="44" t="s">
        <v>331</v>
      </c>
      <c r="C45" s="45" t="s">
        <v>146</v>
      </c>
      <c r="D45" s="46" t="s">
        <v>257</v>
      </c>
      <c r="E45" s="950">
        <v>7660926</v>
      </c>
      <c r="F45" s="950">
        <v>7607514</v>
      </c>
      <c r="G45" s="950">
        <f>'5A1_Labs'!H7</f>
        <v>7608597</v>
      </c>
      <c r="H45" s="950">
        <f t="shared" si="5"/>
        <v>1083</v>
      </c>
      <c r="I45" s="970">
        <f t="shared" si="6"/>
        <v>1.423592516556657E-4</v>
      </c>
      <c r="J45" s="950">
        <v>7822298</v>
      </c>
      <c r="K45" s="950">
        <f t="shared" si="2"/>
        <v>-213701</v>
      </c>
      <c r="L45" s="950"/>
      <c r="M45" s="1244"/>
      <c r="N45" s="950"/>
      <c r="O45" s="1244"/>
    </row>
    <row r="46" spans="1:15" s="40" customFormat="1" ht="18.75" customHeight="1" x14ac:dyDescent="0.2">
      <c r="A46" s="72"/>
      <c r="B46" s="44" t="s">
        <v>332</v>
      </c>
      <c r="C46" s="45" t="s">
        <v>147</v>
      </c>
      <c r="D46" s="46" t="s">
        <v>257</v>
      </c>
      <c r="E46" s="950">
        <v>2806135</v>
      </c>
      <c r="F46" s="950">
        <v>3643128</v>
      </c>
      <c r="G46" s="950">
        <f>'5A1_Labs'!H8</f>
        <v>3643637</v>
      </c>
      <c r="H46" s="950">
        <f t="shared" si="5"/>
        <v>509</v>
      </c>
      <c r="I46" s="970">
        <f t="shared" si="6"/>
        <v>1.3971510196732038E-4</v>
      </c>
      <c r="J46" s="950">
        <v>3719530</v>
      </c>
      <c r="K46" s="950">
        <f t="shared" si="2"/>
        <v>-75893</v>
      </c>
      <c r="L46" s="950"/>
      <c r="M46" s="1244"/>
      <c r="N46" s="950"/>
      <c r="O46" s="1244"/>
    </row>
    <row r="47" spans="1:15" s="31" customFormat="1" ht="18.75" customHeight="1" x14ac:dyDescent="0.2">
      <c r="A47" s="72"/>
      <c r="B47" s="44" t="s">
        <v>72</v>
      </c>
      <c r="C47" s="45" t="s">
        <v>246</v>
      </c>
      <c r="D47" s="46" t="s">
        <v>1328</v>
      </c>
      <c r="E47" s="950">
        <v>47222574</v>
      </c>
      <c r="F47" s="950">
        <v>44692318</v>
      </c>
      <c r="G47" s="950">
        <f>'5A2_Legacy Type 2'!T14</f>
        <v>46176252</v>
      </c>
      <c r="H47" s="950">
        <f t="shared" si="5"/>
        <v>1483934</v>
      </c>
      <c r="I47" s="970">
        <f t="shared" si="6"/>
        <v>3.3203334854996783E-2</v>
      </c>
      <c r="J47" s="950">
        <v>45554739</v>
      </c>
      <c r="K47" s="950">
        <f t="shared" si="2"/>
        <v>621513</v>
      </c>
      <c r="L47" s="950"/>
      <c r="M47" s="1244"/>
      <c r="N47" s="950"/>
      <c r="O47" s="1244"/>
    </row>
    <row r="48" spans="1:15" s="40" customFormat="1" ht="18.75" customHeight="1" x14ac:dyDescent="0.2">
      <c r="A48" s="72"/>
      <c r="B48" s="44" t="s">
        <v>73</v>
      </c>
      <c r="C48" s="45" t="s">
        <v>143</v>
      </c>
      <c r="D48" s="46" t="s">
        <v>330</v>
      </c>
      <c r="E48" s="950">
        <v>1536128</v>
      </c>
      <c r="F48" s="950">
        <v>1482229</v>
      </c>
      <c r="G48" s="950">
        <f>'5A3_OJJ'!G76</f>
        <v>1285101</v>
      </c>
      <c r="H48" s="950">
        <f t="shared" si="5"/>
        <v>-197128</v>
      </c>
      <c r="I48" s="970">
        <f t="shared" si="6"/>
        <v>-0.13299429440390115</v>
      </c>
      <c r="J48" s="950">
        <v>1558823</v>
      </c>
      <c r="K48" s="950">
        <f t="shared" si="2"/>
        <v>-273722</v>
      </c>
      <c r="L48" s="950"/>
      <c r="M48" s="1244"/>
      <c r="N48" s="950"/>
      <c r="O48" s="1244"/>
    </row>
    <row r="49" spans="1:17" s="31" customFormat="1" ht="18.75" customHeight="1" x14ac:dyDescent="0.2">
      <c r="A49" s="72"/>
      <c r="B49" s="44" t="s">
        <v>74</v>
      </c>
      <c r="C49" s="45" t="s">
        <v>284</v>
      </c>
      <c r="D49" s="46" t="s">
        <v>1576</v>
      </c>
      <c r="E49" s="950">
        <v>3125684</v>
      </c>
      <c r="F49" s="950">
        <v>2919691</v>
      </c>
      <c r="G49" s="950">
        <f>'5A5_LSMSA'!E85</f>
        <v>2920093</v>
      </c>
      <c r="H49" s="950">
        <f t="shared" si="5"/>
        <v>402</v>
      </c>
      <c r="I49" s="970">
        <f t="shared" si="6"/>
        <v>1.3768580305244631E-4</v>
      </c>
      <c r="J49" s="950">
        <v>3011336</v>
      </c>
      <c r="K49" s="950">
        <f t="shared" si="2"/>
        <v>-91243</v>
      </c>
      <c r="L49" s="950"/>
      <c r="M49" s="1244"/>
      <c r="N49" s="950"/>
      <c r="O49" s="1244"/>
    </row>
    <row r="50" spans="1:17" s="31" customFormat="1" ht="18.75" customHeight="1" x14ac:dyDescent="0.2">
      <c r="A50" s="72"/>
      <c r="B50" s="44" t="s">
        <v>75</v>
      </c>
      <c r="C50" s="45" t="s">
        <v>285</v>
      </c>
      <c r="D50" s="46" t="s">
        <v>1577</v>
      </c>
      <c r="E50" s="950">
        <v>2213402</v>
      </c>
      <c r="F50" s="950">
        <v>2206553</v>
      </c>
      <c r="G50" s="950">
        <f>'5A4_NOCCA'!E85</f>
        <v>2206618</v>
      </c>
      <c r="H50" s="950">
        <f t="shared" si="5"/>
        <v>65</v>
      </c>
      <c r="I50" s="970">
        <f t="shared" si="6"/>
        <v>2.9457710737063647E-5</v>
      </c>
      <c r="J50" s="950">
        <v>2319321</v>
      </c>
      <c r="K50" s="950">
        <f t="shared" si="2"/>
        <v>-112703</v>
      </c>
      <c r="L50" s="950"/>
      <c r="M50" s="1244"/>
      <c r="N50" s="950"/>
      <c r="O50" s="1244"/>
    </row>
    <row r="51" spans="1:17" s="31" customFormat="1" ht="18.75" customHeight="1" x14ac:dyDescent="0.2">
      <c r="A51" s="72"/>
      <c r="B51" s="44" t="s">
        <v>76</v>
      </c>
      <c r="C51" s="45" t="s">
        <v>587</v>
      </c>
      <c r="D51" s="46" t="s">
        <v>1578</v>
      </c>
      <c r="E51" s="950">
        <v>1618917</v>
      </c>
      <c r="F51" s="950">
        <v>1530894</v>
      </c>
      <c r="G51" s="950">
        <f>'5A6_Thrive'!E85</f>
        <v>1530995</v>
      </c>
      <c r="H51" s="950">
        <f t="shared" si="5"/>
        <v>101</v>
      </c>
      <c r="I51" s="970">
        <f t="shared" si="6"/>
        <v>6.5974522076642797E-5</v>
      </c>
      <c r="J51" s="950">
        <v>1624942</v>
      </c>
      <c r="K51" s="950">
        <f t="shared" si="2"/>
        <v>-93947</v>
      </c>
      <c r="L51" s="950"/>
      <c r="M51" s="1244"/>
      <c r="N51" s="950"/>
      <c r="O51" s="1244"/>
    </row>
    <row r="52" spans="1:17" s="31" customFormat="1" ht="18.75" customHeight="1" x14ac:dyDescent="0.2">
      <c r="A52" s="72"/>
      <c r="B52" s="44" t="s">
        <v>87</v>
      </c>
      <c r="C52" s="45" t="s">
        <v>579</v>
      </c>
      <c r="D52" s="46" t="s">
        <v>308</v>
      </c>
      <c r="E52" s="950">
        <v>-2839044</v>
      </c>
      <c r="F52" s="950">
        <v>-3006704</v>
      </c>
      <c r="G52" s="950">
        <f>-'5C2_LAVCA'!S76-'5C3_UnvView'!S76</f>
        <v>-3007070</v>
      </c>
      <c r="H52" s="950">
        <f t="shared" si="5"/>
        <v>-366</v>
      </c>
      <c r="I52" s="970">
        <f t="shared" si="6"/>
        <v>1.2172797854394712E-4</v>
      </c>
      <c r="J52" s="950">
        <v>-3037841</v>
      </c>
      <c r="K52" s="950">
        <f t="shared" si="2"/>
        <v>30771</v>
      </c>
      <c r="L52" s="950"/>
      <c r="M52" s="1244"/>
      <c r="N52" s="950"/>
      <c r="O52" s="1244"/>
    </row>
    <row r="53" spans="1:17" s="31" customFormat="1" ht="16.5" thickBot="1" x14ac:dyDescent="0.25">
      <c r="A53" s="73"/>
      <c r="B53" s="44" t="s">
        <v>588</v>
      </c>
      <c r="C53" s="45" t="s">
        <v>922</v>
      </c>
      <c r="D53" s="46"/>
      <c r="E53" s="958"/>
      <c r="F53" s="958">
        <v>339940.86000000004</v>
      </c>
      <c r="G53" s="958"/>
      <c r="H53" s="958">
        <f t="shared" si="5"/>
        <v>-339940.86000000004</v>
      </c>
      <c r="I53" s="979">
        <f t="shared" si="6"/>
        <v>-1</v>
      </c>
      <c r="J53" s="958">
        <v>0</v>
      </c>
      <c r="K53" s="958">
        <f t="shared" si="2"/>
        <v>0</v>
      </c>
      <c r="L53" s="958"/>
      <c r="M53" s="1244"/>
      <c r="N53" s="958"/>
      <c r="O53" s="1244"/>
    </row>
    <row r="54" spans="1:17" s="40" customFormat="1" ht="37.5" customHeight="1" thickBot="1" x14ac:dyDescent="0.25">
      <c r="A54" s="556" t="s">
        <v>358</v>
      </c>
      <c r="B54" s="1815" t="s">
        <v>566</v>
      </c>
      <c r="C54" s="1816"/>
      <c r="D54" s="557"/>
      <c r="E54" s="953">
        <f>E33+E36+E44</f>
        <v>3896373612</v>
      </c>
      <c r="F54" s="1488">
        <f>F33+F36+F44</f>
        <v>3913974930.8099999</v>
      </c>
      <c r="G54" s="953">
        <f>G33+G36+G44</f>
        <v>3913353944.7199998</v>
      </c>
      <c r="H54" s="953">
        <f t="shared" si="5"/>
        <v>-620986.09000015259</v>
      </c>
      <c r="I54" s="558">
        <f t="shared" si="6"/>
        <v>-1.5865867844780474E-4</v>
      </c>
      <c r="J54" s="953">
        <v>3911316765.9499998</v>
      </c>
      <c r="K54" s="953">
        <f t="shared" si="2"/>
        <v>2037178.7699999809</v>
      </c>
      <c r="L54" s="953"/>
      <c r="M54" s="1244"/>
      <c r="N54" s="953"/>
      <c r="O54" s="1244"/>
    </row>
    <row r="55" spans="1:17" s="40" customFormat="1" ht="20.25" customHeight="1" x14ac:dyDescent="0.2">
      <c r="A55" s="38" t="s">
        <v>142</v>
      </c>
      <c r="B55" s="74" t="s">
        <v>71</v>
      </c>
      <c r="C55" s="75" t="s">
        <v>1125</v>
      </c>
      <c r="D55" s="76"/>
      <c r="E55" s="949">
        <v>-1807208</v>
      </c>
      <c r="F55" s="949">
        <v>-1807208</v>
      </c>
      <c r="G55" s="949">
        <f>'2_State Distrib and Adjs'!AM76+'5A1_Labs'!M9+'5A2_Legacy Type 2'!AA14+'5A4_NOCCA'!J85+'5A5_LSMSA'!J85+'5A6_Thrive'!J85+'5B2_RSD LA'!R20+'5C1_NewType 2'!Z40</f>
        <v>-2048105</v>
      </c>
      <c r="H55" s="949">
        <f t="shared" si="5"/>
        <v>-240897</v>
      </c>
      <c r="I55" s="969">
        <f t="shared" si="6"/>
        <v>0.13329788270082912</v>
      </c>
      <c r="J55" s="949">
        <v>-1807208</v>
      </c>
      <c r="K55" s="1171">
        <f t="shared" si="2"/>
        <v>-240897</v>
      </c>
      <c r="L55" s="949"/>
      <c r="M55" s="1244"/>
      <c r="N55" s="949"/>
      <c r="O55" s="1244"/>
    </row>
    <row r="56" spans="1:17" s="40" customFormat="1" ht="20.25" customHeight="1" x14ac:dyDescent="0.2">
      <c r="A56" s="38" t="s">
        <v>84</v>
      </c>
      <c r="B56" s="77" t="s">
        <v>923</v>
      </c>
      <c r="C56" s="78"/>
      <c r="D56" s="46"/>
      <c r="E56" s="958">
        <f>E57+E58</f>
        <v>-75180630</v>
      </c>
      <c r="F56" s="1493">
        <f>F57+F58</f>
        <v>2290651</v>
      </c>
      <c r="G56" s="950">
        <f>G57+G58</f>
        <v>-60065091</v>
      </c>
      <c r="H56" s="958">
        <f t="shared" si="5"/>
        <v>-62355742</v>
      </c>
      <c r="I56" s="979">
        <f t="shared" si="6"/>
        <v>-27.221843048111651</v>
      </c>
      <c r="J56" s="950">
        <v>2290651</v>
      </c>
      <c r="K56" s="1172">
        <f t="shared" si="2"/>
        <v>-62355742</v>
      </c>
      <c r="L56" s="950"/>
      <c r="M56" s="1244"/>
      <c r="N56" s="950"/>
      <c r="O56" s="1244"/>
    </row>
    <row r="57" spans="1:17" s="40" customFormat="1" ht="20.25" customHeight="1" x14ac:dyDescent="0.2">
      <c r="A57" s="38"/>
      <c r="B57" s="44" t="s">
        <v>71</v>
      </c>
      <c r="C57" s="79" t="s">
        <v>1660</v>
      </c>
      <c r="D57" s="46"/>
      <c r="E57" s="959">
        <v>-66852142</v>
      </c>
      <c r="F57" s="959">
        <v>10139248</v>
      </c>
      <c r="G57" s="959">
        <f>'2_State Distrib and Adjs'!$AP$76+'5A1_Labs'!$I$9+'5A2_Legacy Type 2'!$U$14+'5A4_NOCCA'!$F$85+'5A5_LSMSA'!$F$85+'5A6_Thrive'!$F$85+'5B2_RSD LA'!$J$20+'5C1_NewType 2'!$T$40</f>
        <v>-49751051</v>
      </c>
      <c r="H57" s="959">
        <f t="shared" si="5"/>
        <v>-59890299</v>
      </c>
      <c r="I57" s="980">
        <f t="shared" si="6"/>
        <v>-5.9067791812568347</v>
      </c>
      <c r="J57" s="959">
        <v>10139248</v>
      </c>
      <c r="K57" s="959">
        <f t="shared" si="2"/>
        <v>-59890299</v>
      </c>
      <c r="L57" s="959"/>
      <c r="M57" s="1244"/>
      <c r="N57" s="959"/>
      <c r="O57" s="1244"/>
    </row>
    <row r="58" spans="1:17" s="40" customFormat="1" ht="20.25" customHeight="1" thickBot="1" x14ac:dyDescent="0.25">
      <c r="A58" s="48"/>
      <c r="B58" s="49" t="s">
        <v>72</v>
      </c>
      <c r="C58" s="80" t="s">
        <v>1185</v>
      </c>
      <c r="D58" s="51"/>
      <c r="E58" s="960">
        <v>-8328488</v>
      </c>
      <c r="F58" s="960">
        <v>-7848597</v>
      </c>
      <c r="G58" s="960">
        <f>'2_State Distrib and Adjs'!$AQ$76+'5A1_Labs'!$J$9+'5A2_Legacy Type 2'!$V$14+'5A4_NOCCA'!$G$85+'5A5_LSMSA'!$G$85+'5A6_Thrive'!$G$85+'5B2_RSD LA'!$K$20+'5C1_NewType 2'!$U$40</f>
        <v>-10314040</v>
      </c>
      <c r="H58" s="960">
        <f t="shared" si="5"/>
        <v>-2465443</v>
      </c>
      <c r="I58" s="981">
        <f t="shared" si="6"/>
        <v>0.31412531437147301</v>
      </c>
      <c r="J58" s="960">
        <v>-7848597</v>
      </c>
      <c r="K58" s="960">
        <f t="shared" si="2"/>
        <v>-2465443</v>
      </c>
      <c r="L58" s="960"/>
      <c r="M58" s="1244"/>
      <c r="N58" s="960"/>
      <c r="O58" s="1244"/>
    </row>
    <row r="59" spans="1:17" s="40" customFormat="1" ht="33" customHeight="1" thickBot="1" x14ac:dyDescent="0.25">
      <c r="A59" s="559" t="s">
        <v>360</v>
      </c>
      <c r="B59" s="1811" t="s">
        <v>567</v>
      </c>
      <c r="C59" s="1812"/>
      <c r="D59" s="560"/>
      <c r="E59" s="961">
        <f>E54+E55+E56</f>
        <v>3819385774</v>
      </c>
      <c r="F59" s="1494">
        <f>F54+F55+F56</f>
        <v>3914458373.8099999</v>
      </c>
      <c r="G59" s="961">
        <f>G54+G55+G56</f>
        <v>3851240748.7199998</v>
      </c>
      <c r="H59" s="961">
        <f t="shared" si="5"/>
        <v>-63217625.090000153</v>
      </c>
      <c r="I59" s="561">
        <f t="shared" si="6"/>
        <v>-1.61497757934949E-2</v>
      </c>
      <c r="J59" s="961">
        <v>3911800208.9499998</v>
      </c>
      <c r="K59" s="961">
        <f t="shared" si="2"/>
        <v>-60559460.230000019</v>
      </c>
      <c r="L59" s="961"/>
      <c r="M59" s="1244"/>
      <c r="N59" s="961"/>
      <c r="O59" s="1244"/>
    </row>
    <row r="60" spans="1:17" s="40" customFormat="1" ht="33" customHeight="1" thickTop="1" thickBot="1" x14ac:dyDescent="0.25">
      <c r="A60" s="1627" t="s">
        <v>360</v>
      </c>
      <c r="B60" s="1811" t="s">
        <v>1686</v>
      </c>
      <c r="C60" s="1812"/>
      <c r="D60" s="1628"/>
      <c r="E60" s="1629">
        <v>3819385774</v>
      </c>
      <c r="F60" s="1630">
        <v>3914458373.8099999</v>
      </c>
      <c r="G60" s="1629">
        <v>3838475798.5</v>
      </c>
      <c r="H60" s="1629">
        <v>-75982575.309999943</v>
      </c>
      <c r="I60" s="1631">
        <v>-1.941075062092051E-2</v>
      </c>
      <c r="J60" s="1629">
        <v>3911800208.9499998</v>
      </c>
      <c r="K60" s="1629">
        <v>-73324410.449999809</v>
      </c>
      <c r="L60" s="1629"/>
      <c r="M60" s="1244"/>
      <c r="N60" s="1632">
        <v>44630.503472222219</v>
      </c>
      <c r="O60" s="1244"/>
    </row>
    <row r="61" spans="1:17" s="1152" customFormat="1" ht="17.25" thickTop="1" x14ac:dyDescent="0.3">
      <c r="D61" s="1153"/>
      <c r="E61" s="1598"/>
      <c r="F61" s="1598"/>
      <c r="G61" s="1598">
        <f>-H40</f>
        <v>0</v>
      </c>
      <c r="H61" s="1598" t="s">
        <v>1788</v>
      </c>
      <c r="J61" s="1154"/>
      <c r="K61" s="1154"/>
      <c r="L61" s="1154"/>
      <c r="O61" s="1244"/>
      <c r="Q61" s="1634">
        <v>44630.511111111111</v>
      </c>
    </row>
    <row r="62" spans="1:17" s="1152" customFormat="1" ht="16.5" x14ac:dyDescent="0.3">
      <c r="D62" s="1153"/>
      <c r="E62" s="1598" t="s">
        <v>1186</v>
      </c>
      <c r="F62" s="1643">
        <v>3915070175</v>
      </c>
      <c r="G62" s="1598">
        <v>0</v>
      </c>
      <c r="H62" s="1598" t="s">
        <v>1786</v>
      </c>
      <c r="J62" s="1154"/>
      <c r="K62" s="1154"/>
      <c r="L62" s="1154"/>
      <c r="O62" s="1244"/>
      <c r="Q62" s="1152">
        <v>12000000</v>
      </c>
    </row>
    <row r="63" spans="1:17" s="1152" customFormat="1" ht="16.5" x14ac:dyDescent="0.3">
      <c r="D63" s="1153"/>
      <c r="E63" s="1598" t="s">
        <v>1791</v>
      </c>
      <c r="F63" s="1598">
        <f>F59-F62</f>
        <v>-611801.19000005722</v>
      </c>
      <c r="G63" s="1598">
        <v>0</v>
      </c>
      <c r="H63" s="1598" t="s">
        <v>1789</v>
      </c>
      <c r="K63" s="1154" t="s">
        <v>1186</v>
      </c>
      <c r="L63" s="1598">
        <v>3915070175</v>
      </c>
      <c r="O63" s="1244"/>
      <c r="Q63" s="1152">
        <v>62907310.859999999</v>
      </c>
    </row>
    <row r="64" spans="1:17" s="1152" customFormat="1" ht="16.5" x14ac:dyDescent="0.3">
      <c r="D64" s="1153"/>
      <c r="E64" s="1598"/>
      <c r="F64" s="1598"/>
      <c r="G64" s="1598">
        <v>0</v>
      </c>
      <c r="H64" s="1598" t="s">
        <v>1790</v>
      </c>
      <c r="K64" s="1154" t="s">
        <v>1782</v>
      </c>
      <c r="L64" s="1154">
        <v>-60276719</v>
      </c>
      <c r="O64" s="1244"/>
      <c r="Q64" s="1152">
        <v>1723079.4499999993</v>
      </c>
    </row>
    <row r="65" spans="3:21" s="1152" customFormat="1" ht="16.5" x14ac:dyDescent="0.3">
      <c r="D65" s="1153"/>
      <c r="E65" s="1598"/>
      <c r="F65" s="1598"/>
      <c r="G65" s="1633">
        <f>G59+SUM(G61:G64)</f>
        <v>3851240748.7199998</v>
      </c>
      <c r="H65" s="1598" t="s">
        <v>1787</v>
      </c>
      <c r="K65" s="1152" t="s">
        <v>1781</v>
      </c>
      <c r="L65" s="1682">
        <f>L63+L64</f>
        <v>3854793456</v>
      </c>
      <c r="M65" s="1154"/>
      <c r="O65" s="1244"/>
      <c r="Q65" s="1152">
        <v>440000</v>
      </c>
    </row>
    <row r="66" spans="3:21" s="1152" customFormat="1" ht="16.5" x14ac:dyDescent="0.3">
      <c r="C66" s="1642"/>
      <c r="D66" s="1153"/>
      <c r="E66" s="1598"/>
      <c r="G66" s="1643">
        <v>3915070175</v>
      </c>
      <c r="H66" s="1643" t="s">
        <v>1186</v>
      </c>
      <c r="K66" s="1154" t="s">
        <v>1783</v>
      </c>
      <c r="L66" s="1690">
        <f>G59</f>
        <v>3851240748.7199998</v>
      </c>
      <c r="O66" s="1244"/>
      <c r="Q66" s="1152">
        <v>3915546188.8099999</v>
      </c>
    </row>
    <row r="67" spans="3:21" s="1152" customFormat="1" ht="16.5" x14ac:dyDescent="0.3">
      <c r="D67" s="1153"/>
      <c r="E67" s="1598"/>
      <c r="G67" s="1598">
        <f>G65-G66</f>
        <v>-63829426.28000021</v>
      </c>
      <c r="H67" s="1598" t="s">
        <v>1792</v>
      </c>
      <c r="J67" s="1154"/>
      <c r="K67" s="1154" t="s">
        <v>1784</v>
      </c>
      <c r="L67" s="1154">
        <f>L66-L65</f>
        <v>-3552707.2800002098</v>
      </c>
      <c r="O67" s="1244"/>
      <c r="Q67" s="1152">
        <v>3915070175</v>
      </c>
    </row>
    <row r="68" spans="3:21" s="1152" customFormat="1" ht="16.5" x14ac:dyDescent="0.3">
      <c r="D68" s="1153"/>
      <c r="E68" s="1598"/>
      <c r="G68" s="1598"/>
      <c r="H68" s="1598"/>
      <c r="J68" s="1154"/>
      <c r="K68" s="1154"/>
      <c r="L68" s="1154"/>
      <c r="O68" s="1244"/>
      <c r="Q68" s="1153"/>
      <c r="R68" s="1598"/>
      <c r="S68" s="1598"/>
      <c r="T68" s="1598">
        <f>-U47</f>
        <v>0</v>
      </c>
      <c r="U68" s="1598"/>
    </row>
    <row r="69" spans="3:21" s="1152" customFormat="1" ht="16.5" x14ac:dyDescent="0.3">
      <c r="C69" s="1677" t="s">
        <v>1785</v>
      </c>
      <c r="D69" s="1153"/>
      <c r="E69" s="1598"/>
      <c r="F69" s="1598"/>
      <c r="G69" s="1648">
        <v>3890752595.0799999</v>
      </c>
      <c r="H69" s="1154" t="s">
        <v>1634</v>
      </c>
      <c r="J69" s="1154"/>
      <c r="K69" s="1154"/>
      <c r="L69" s="1154">
        <f>L64-G67</f>
        <v>3552707.2800002098</v>
      </c>
      <c r="M69" s="1152" t="s">
        <v>1839</v>
      </c>
      <c r="O69" s="1244"/>
      <c r="Q69" s="1153"/>
      <c r="R69" s="1598"/>
      <c r="S69" s="1598"/>
      <c r="T69" s="1598">
        <f>-U63-U60</f>
        <v>0</v>
      </c>
      <c r="U69" s="1598"/>
    </row>
    <row r="70" spans="3:21" s="1152" customFormat="1" ht="16.5" x14ac:dyDescent="0.3">
      <c r="C70" s="1601" t="s">
        <v>1638</v>
      </c>
      <c r="D70" s="1153"/>
      <c r="E70" s="1154"/>
      <c r="G70" s="1154">
        <f>70*6000</f>
        <v>420000</v>
      </c>
      <c r="H70" s="1154"/>
      <c r="J70" s="1154"/>
      <c r="K70" s="1154"/>
      <c r="L70" s="1154"/>
      <c r="O70" s="1244"/>
      <c r="Q70" s="1153"/>
      <c r="R70" s="1598"/>
      <c r="S70" s="1598"/>
      <c r="T70" s="1598">
        <f>-U46</f>
        <v>0</v>
      </c>
      <c r="U70" s="1598"/>
    </row>
    <row r="71" spans="3:21" s="1152" customFormat="1" ht="16.5" x14ac:dyDescent="0.3">
      <c r="C71" s="1644" t="s">
        <v>1669</v>
      </c>
      <c r="D71" s="1153"/>
      <c r="E71" s="1154"/>
      <c r="F71" s="1154">
        <v>3891172595.0799999</v>
      </c>
      <c r="G71" s="1648">
        <f>SUM(G69:G70)</f>
        <v>3891172595.0799999</v>
      </c>
      <c r="H71" s="1154" t="s">
        <v>1639</v>
      </c>
      <c r="J71" s="1154"/>
      <c r="K71" s="1154"/>
      <c r="L71" s="1154"/>
      <c r="O71" s="1244"/>
      <c r="Q71" s="1153"/>
      <c r="R71" s="1598"/>
      <c r="S71" s="1598"/>
      <c r="T71" s="1598">
        <f>-U45</f>
        <v>0</v>
      </c>
      <c r="U71" s="1598"/>
    </row>
    <row r="72" spans="3:21" s="1152" customFormat="1" ht="16.5" x14ac:dyDescent="0.3">
      <c r="C72" s="1601" t="s">
        <v>1641</v>
      </c>
      <c r="D72" s="1153"/>
      <c r="G72" s="1154">
        <v>-369134.08000000002</v>
      </c>
      <c r="H72" s="1154"/>
      <c r="J72" s="1154"/>
      <c r="K72" s="1154"/>
      <c r="L72" s="1154"/>
      <c r="O72" s="1244"/>
      <c r="Q72" s="1153"/>
      <c r="R72" s="1598"/>
      <c r="S72" s="1598"/>
      <c r="T72" s="1633">
        <f>T66+SUM(T68:T71)</f>
        <v>0</v>
      </c>
      <c r="U72" s="1598"/>
    </row>
    <row r="73" spans="3:21" s="1152" customFormat="1" ht="16.5" x14ac:dyDescent="0.3">
      <c r="C73" s="1644" t="s">
        <v>1669</v>
      </c>
      <c r="D73" s="1153"/>
      <c r="E73" s="1154"/>
      <c r="F73" s="1154"/>
      <c r="G73" s="1648">
        <f>SUM(G71:G72)</f>
        <v>3890803461</v>
      </c>
      <c r="H73" s="1154" t="s">
        <v>1640</v>
      </c>
      <c r="J73" s="1154"/>
      <c r="K73" s="1154"/>
      <c r="L73" s="1154"/>
      <c r="O73" s="1244"/>
      <c r="Q73" s="1153"/>
      <c r="R73" s="1598">
        <v>3895695015</v>
      </c>
      <c r="S73" s="1598">
        <v>3915070175</v>
      </c>
      <c r="T73" s="1598">
        <v>3915070175</v>
      </c>
      <c r="U73" s="1598" t="s">
        <v>1186</v>
      </c>
    </row>
    <row r="74" spans="3:21" s="1152" customFormat="1" ht="16.5" x14ac:dyDescent="0.3">
      <c r="C74" s="1644" t="s">
        <v>1708</v>
      </c>
      <c r="D74" s="1153"/>
      <c r="E74" s="1154"/>
      <c r="F74" s="1601"/>
      <c r="G74" s="1154">
        <v>-49751051</v>
      </c>
      <c r="H74" s="1154"/>
      <c r="J74" s="1154"/>
      <c r="K74" s="1154"/>
      <c r="L74" s="1154"/>
      <c r="O74" s="1244"/>
      <c r="Q74" s="1153"/>
      <c r="R74" s="1598">
        <f>R66-R73</f>
        <v>-3895695015</v>
      </c>
      <c r="S74" s="1598">
        <f>S66-S73</f>
        <v>-3915070175</v>
      </c>
      <c r="T74" s="1598">
        <f>T72-T73</f>
        <v>-3915070175</v>
      </c>
      <c r="U74" s="1598"/>
    </row>
    <row r="75" spans="3:21" s="1152" customFormat="1" ht="16.5" x14ac:dyDescent="0.3">
      <c r="C75" s="1644" t="s">
        <v>1709</v>
      </c>
      <c r="D75" s="1153"/>
      <c r="E75" s="1154"/>
      <c r="F75" s="1154"/>
      <c r="G75" s="1154">
        <v>-10525668</v>
      </c>
      <c r="H75" s="1154"/>
      <c r="J75" s="1154"/>
      <c r="K75" s="1154"/>
      <c r="L75" s="1154"/>
      <c r="O75" s="1244"/>
      <c r="Q75" s="1153" t="s">
        <v>1634</v>
      </c>
      <c r="R75" s="1598">
        <v>3819385774</v>
      </c>
      <c r="S75" s="1598">
        <v>3914458373.8099999</v>
      </c>
      <c r="T75" s="1598"/>
      <c r="U75" s="1598"/>
    </row>
    <row r="76" spans="3:21" s="1152" customFormat="1" ht="16.5" x14ac:dyDescent="0.3">
      <c r="C76" s="1647" t="s">
        <v>1669</v>
      </c>
      <c r="D76" s="1153"/>
      <c r="E76" s="1154"/>
      <c r="F76" s="1154"/>
      <c r="G76" s="1648">
        <f>SUM(G73:G75)</f>
        <v>3830526742</v>
      </c>
      <c r="H76" s="1154" t="s">
        <v>1836</v>
      </c>
      <c r="J76" s="1154"/>
      <c r="K76" s="1154"/>
      <c r="L76" s="1154"/>
      <c r="O76" s="1244"/>
      <c r="Q76" s="1153"/>
      <c r="R76" s="1598">
        <f>R66-R75</f>
        <v>-3819385774</v>
      </c>
      <c r="S76" s="1598">
        <f>S66-S75</f>
        <v>-3914458373.8099999</v>
      </c>
      <c r="T76" s="1154">
        <v>3890752595.0799999</v>
      </c>
      <c r="U76" s="1154" t="s">
        <v>1634</v>
      </c>
    </row>
    <row r="77" spans="3:21" s="1152" customFormat="1" ht="16.5" x14ac:dyDescent="0.3">
      <c r="C77" s="1646" t="s">
        <v>1702</v>
      </c>
      <c r="D77" s="1153"/>
      <c r="E77" s="1154"/>
      <c r="F77" s="1154"/>
      <c r="G77" s="1154">
        <v>-15960804</v>
      </c>
      <c r="H77" s="1154"/>
      <c r="J77" s="1154"/>
      <c r="K77" s="1154"/>
      <c r="L77" s="1154"/>
      <c r="O77" s="1244"/>
      <c r="Q77" s="1153"/>
      <c r="R77" s="1154"/>
      <c r="S77" s="1601" t="s">
        <v>1638</v>
      </c>
      <c r="T77" s="1154">
        <f>70*6000</f>
        <v>420000</v>
      </c>
      <c r="U77" s="1154"/>
    </row>
    <row r="78" spans="3:21" s="1152" customFormat="1" ht="16.5" x14ac:dyDescent="0.3">
      <c r="C78" s="1646" t="s">
        <v>1703</v>
      </c>
      <c r="D78" s="1153"/>
      <c r="E78" s="1154"/>
      <c r="F78" s="1154"/>
      <c r="G78" s="1154">
        <v>22846806</v>
      </c>
      <c r="H78" s="1154"/>
      <c r="J78" s="1154"/>
      <c r="K78" s="1154"/>
      <c r="L78" s="1154"/>
      <c r="O78" s="1244"/>
      <c r="Q78" s="1153"/>
      <c r="R78" s="1154"/>
      <c r="S78" s="1154">
        <v>3891172595.0799999</v>
      </c>
      <c r="T78" s="1154">
        <f>SUM(T76:T77)</f>
        <v>3891172595.0799999</v>
      </c>
      <c r="U78" s="1154" t="s">
        <v>1639</v>
      </c>
    </row>
    <row r="79" spans="3:21" s="1152" customFormat="1" ht="16.5" x14ac:dyDescent="0.3">
      <c r="C79" s="1647" t="s">
        <v>1669</v>
      </c>
      <c r="G79" s="1648">
        <f>SUM(G76:G78)</f>
        <v>3837412744</v>
      </c>
      <c r="H79" s="1154"/>
      <c r="J79" s="1154"/>
      <c r="K79" s="1154"/>
      <c r="L79" s="1154"/>
      <c r="O79" s="1244"/>
      <c r="Q79" s="1153"/>
      <c r="R79" s="1154"/>
      <c r="S79" s="1601" t="s">
        <v>1641</v>
      </c>
      <c r="T79" s="1154">
        <v>-369134.08000000002</v>
      </c>
      <c r="U79" s="1154"/>
    </row>
    <row r="80" spans="3:21" s="1152" customFormat="1" ht="16.5" x14ac:dyDescent="0.3">
      <c r="C80" s="1644" t="s">
        <v>1706</v>
      </c>
      <c r="G80" s="1154">
        <v>-178872170</v>
      </c>
      <c r="H80" s="1154"/>
      <c r="J80" s="1154"/>
      <c r="K80" s="1154"/>
      <c r="L80" s="1154"/>
      <c r="O80" s="1244"/>
      <c r="Q80" s="1153"/>
      <c r="R80" s="1154"/>
      <c r="S80" s="1154">
        <v>3890803461</v>
      </c>
      <c r="T80" s="1154">
        <f>SUM(T78:T79)</f>
        <v>3890803461</v>
      </c>
      <c r="U80" s="1154" t="s">
        <v>1640</v>
      </c>
    </row>
    <row r="81" spans="3:21" s="1152" customFormat="1" ht="16.5" x14ac:dyDescent="0.3">
      <c r="C81" s="1644" t="s">
        <v>1707</v>
      </c>
      <c r="G81" s="1154">
        <v>178388516</v>
      </c>
      <c r="H81" s="1154"/>
      <c r="J81" s="1154"/>
      <c r="K81" s="1154"/>
      <c r="L81" s="1154"/>
      <c r="O81" s="1244"/>
      <c r="Q81" s="1153"/>
      <c r="R81" s="1154"/>
      <c r="S81" s="1601" t="s">
        <v>1645</v>
      </c>
      <c r="T81" s="1154">
        <f>-99373429-79498741</f>
        <v>-178872170</v>
      </c>
      <c r="U81" s="1154"/>
    </row>
    <row r="82" spans="3:21" s="1152" customFormat="1" ht="16.5" x14ac:dyDescent="0.3">
      <c r="C82" s="1647" t="s">
        <v>1669</v>
      </c>
      <c r="G82" s="1648">
        <f>SUM(G79:G81)</f>
        <v>3836929090</v>
      </c>
      <c r="H82" s="1154"/>
      <c r="J82" s="1154"/>
      <c r="K82" s="1154"/>
      <c r="L82" s="1154"/>
      <c r="O82" s="1244"/>
      <c r="Q82" s="1153"/>
      <c r="R82" s="1154"/>
      <c r="S82" s="1154"/>
      <c r="T82" s="1154"/>
      <c r="U82" s="1154"/>
    </row>
    <row r="83" spans="3:21" s="1152" customFormat="1" ht="16.5" x14ac:dyDescent="0.3">
      <c r="C83" s="1152" t="s">
        <v>1712</v>
      </c>
      <c r="G83" s="1154">
        <v>1793012</v>
      </c>
      <c r="H83" s="1154"/>
      <c r="J83" s="1154"/>
      <c r="K83" s="1154"/>
      <c r="L83" s="1154"/>
      <c r="O83" s="1244"/>
      <c r="Q83" s="1153"/>
      <c r="R83" s="1154" t="s">
        <v>1670</v>
      </c>
      <c r="S83" s="1154">
        <v>3711931291</v>
      </c>
      <c r="T83" s="1154">
        <f>SUM(T80:T82)</f>
        <v>3711931291</v>
      </c>
      <c r="U83" s="1154" t="s">
        <v>1650</v>
      </c>
    </row>
    <row r="84" spans="3:21" s="1152" customFormat="1" ht="16.5" x14ac:dyDescent="0.3">
      <c r="C84" s="1647" t="s">
        <v>1669</v>
      </c>
      <c r="D84" s="1153"/>
      <c r="E84" s="1154"/>
      <c r="F84" s="1154"/>
      <c r="G84" s="1648">
        <f>SUM(G82:G83)</f>
        <v>3838722102</v>
      </c>
      <c r="H84" s="1154"/>
      <c r="L84" s="1154"/>
      <c r="O84" s="1244"/>
      <c r="Q84" s="1153"/>
      <c r="R84" s="1154"/>
      <c r="S84" s="1154" t="s">
        <v>1661</v>
      </c>
      <c r="T84" s="1154">
        <v>-49751051</v>
      </c>
      <c r="U84" s="1154"/>
    </row>
    <row r="85" spans="3:21" s="1152" customFormat="1" ht="16.5" x14ac:dyDescent="0.3">
      <c r="C85" s="449" t="s">
        <v>1710</v>
      </c>
      <c r="D85" s="1153"/>
      <c r="E85" s="1154"/>
      <c r="F85" s="1154"/>
      <c r="G85" s="1154">
        <v>-10479</v>
      </c>
      <c r="H85" s="1154"/>
      <c r="J85" s="1154"/>
      <c r="K85" s="1154"/>
      <c r="L85" s="1154"/>
      <c r="O85" s="1244"/>
      <c r="Q85" s="1153"/>
      <c r="R85" s="1154"/>
      <c r="S85" s="1154" t="s">
        <v>1662</v>
      </c>
      <c r="T85" s="1154">
        <v>-10314040</v>
      </c>
      <c r="U85" s="1154"/>
    </row>
    <row r="86" spans="3:21" s="1152" customFormat="1" ht="16.5" x14ac:dyDescent="0.3">
      <c r="C86" s="1647" t="s">
        <v>1711</v>
      </c>
      <c r="D86" s="1153"/>
      <c r="E86" s="1154"/>
      <c r="F86" s="1154"/>
      <c r="G86" s="1648">
        <f>SUM(G84:G85)</f>
        <v>3838711623</v>
      </c>
      <c r="H86" s="1154"/>
      <c r="J86" s="1154"/>
      <c r="K86" s="1692"/>
      <c r="L86" s="1154">
        <v>3838475799</v>
      </c>
      <c r="M86" s="1154"/>
      <c r="O86" s="1244"/>
      <c r="Q86" s="1154" t="s">
        <v>1671</v>
      </c>
      <c r="S86" s="1154" t="s">
        <v>1663</v>
      </c>
      <c r="T86" s="1154">
        <f>'5A2_Legacy Type 2'!R23</f>
        <v>0</v>
      </c>
      <c r="U86" s="1154"/>
    </row>
    <row r="87" spans="3:21" s="1152" customFormat="1" ht="16.5" x14ac:dyDescent="0.3">
      <c r="C87" s="1644" t="s">
        <v>1788</v>
      </c>
      <c r="D87" s="1153"/>
      <c r="E87" s="1154"/>
      <c r="F87" s="1154"/>
      <c r="G87" s="1154">
        <v>12000000</v>
      </c>
      <c r="H87" s="1154"/>
      <c r="J87" s="1154"/>
      <c r="K87" s="1154"/>
      <c r="L87" s="1154"/>
      <c r="O87" s="1244"/>
      <c r="Q87" s="1153" t="s">
        <v>1672</v>
      </c>
      <c r="R87" s="1154"/>
      <c r="S87" s="1154" t="s">
        <v>1666</v>
      </c>
      <c r="T87" s="1154">
        <v>-10479</v>
      </c>
      <c r="U87" s="1154"/>
    </row>
    <row r="88" spans="3:21" s="1152" customFormat="1" ht="16.5" x14ac:dyDescent="0.3">
      <c r="C88" s="1644" t="s">
        <v>1789</v>
      </c>
      <c r="D88" s="1154"/>
      <c r="F88" s="1154"/>
      <c r="G88" s="1154">
        <v>1487255.45</v>
      </c>
      <c r="J88" s="1154"/>
      <c r="K88" s="1154"/>
      <c r="L88" s="1154"/>
      <c r="O88" s="1244"/>
      <c r="Q88" s="1153"/>
      <c r="R88" s="1154"/>
      <c r="S88" s="1154" t="s">
        <v>1674</v>
      </c>
      <c r="T88" s="1154">
        <f>T49+T50</f>
        <v>0</v>
      </c>
      <c r="U88" s="1154"/>
    </row>
    <row r="89" spans="3:21" s="1152" customFormat="1" ht="16.5" x14ac:dyDescent="0.3">
      <c r="C89" s="1644" t="s">
        <v>1790</v>
      </c>
      <c r="D89" s="1153"/>
      <c r="E89" s="1154"/>
      <c r="F89" s="1154"/>
      <c r="G89" s="1154">
        <v>440000</v>
      </c>
      <c r="H89" s="1155"/>
      <c r="J89" s="1154"/>
      <c r="Q89" s="1153"/>
      <c r="R89" s="1154"/>
      <c r="S89" s="1154" t="s">
        <v>1675</v>
      </c>
      <c r="T89" s="1154">
        <v>-2636672</v>
      </c>
      <c r="U89" s="1154"/>
    </row>
    <row r="90" spans="3:21" s="1152" customFormat="1" ht="16.5" x14ac:dyDescent="0.3">
      <c r="C90" s="1647" t="s">
        <v>1834</v>
      </c>
      <c r="D90" s="1153"/>
      <c r="E90" s="1154"/>
      <c r="F90" s="1154"/>
      <c r="G90" s="1648">
        <f>SUM(G86:G89)</f>
        <v>3852638878.4499998</v>
      </c>
      <c r="H90" s="1157" t="s">
        <v>1836</v>
      </c>
      <c r="J90" s="1156" t="s">
        <v>1847</v>
      </c>
      <c r="K90" s="1692"/>
      <c r="Q90" s="1153"/>
      <c r="R90" s="1154"/>
      <c r="S90" s="1154" t="s">
        <v>1676</v>
      </c>
      <c r="T90" s="1154">
        <f>S59-T59</f>
        <v>0</v>
      </c>
      <c r="U90" s="1154"/>
    </row>
    <row r="91" spans="3:21" s="1152" customFormat="1" ht="16.5" x14ac:dyDescent="0.3">
      <c r="C91" s="1644" t="s">
        <v>1833</v>
      </c>
      <c r="D91" s="1153"/>
      <c r="E91" s="1154"/>
      <c r="F91" s="1154"/>
      <c r="G91" s="1154">
        <v>-10314040</v>
      </c>
      <c r="H91" s="1157"/>
      <c r="J91" s="1156">
        <f>G91+G92</f>
        <v>211628</v>
      </c>
      <c r="K91" s="1152" t="s">
        <v>1848</v>
      </c>
      <c r="Q91" s="1153"/>
      <c r="R91" s="1154"/>
      <c r="S91" s="1154"/>
      <c r="T91" s="1154"/>
      <c r="U91" s="1154"/>
    </row>
    <row r="92" spans="3:21" s="1152" customFormat="1" ht="16.5" x14ac:dyDescent="0.3">
      <c r="C92" s="1644" t="s">
        <v>1840</v>
      </c>
      <c r="G92" s="1154">
        <v>10525668</v>
      </c>
      <c r="Q92" s="1153"/>
      <c r="R92" s="1154"/>
      <c r="S92" s="1154"/>
      <c r="T92" s="1154"/>
      <c r="U92" s="1154"/>
    </row>
    <row r="93" spans="3:21" s="1152" customFormat="1" ht="16.5" x14ac:dyDescent="0.3">
      <c r="C93" s="1647" t="s">
        <v>1835</v>
      </c>
      <c r="G93" s="1648">
        <f>SUM(G90:G92)</f>
        <v>3852850506.4499998</v>
      </c>
      <c r="H93" s="1152" t="s">
        <v>1837</v>
      </c>
      <c r="J93" s="1154">
        <f>3838842750+12000000+1487255+440000</f>
        <v>3852770005</v>
      </c>
      <c r="K93" s="1692">
        <f>J93-G93</f>
        <v>-80501.449999809265</v>
      </c>
      <c r="L93" s="1154" t="s">
        <v>1846</v>
      </c>
      <c r="Q93" s="1153"/>
      <c r="R93" s="1154"/>
      <c r="S93" s="1154"/>
      <c r="T93" s="1154">
        <f>SUM(T83:T92)</f>
        <v>3649219049</v>
      </c>
      <c r="U93" s="1154" t="s">
        <v>1668</v>
      </c>
    </row>
    <row r="94" spans="3:21" s="1152" customFormat="1" ht="16.5" x14ac:dyDescent="0.3">
      <c r="C94" s="1644" t="s">
        <v>1841</v>
      </c>
      <c r="D94" s="1153"/>
      <c r="E94" s="1156"/>
      <c r="F94" s="1156"/>
      <c r="G94" s="1154">
        <v>-6000</v>
      </c>
      <c r="J94" s="1154">
        <v>-6000</v>
      </c>
      <c r="Q94" s="1153"/>
      <c r="T94" s="1154">
        <f>T66-T93</f>
        <v>-3649219049</v>
      </c>
      <c r="U94" s="1152" t="s">
        <v>1669</v>
      </c>
    </row>
    <row r="95" spans="3:21" s="1152" customFormat="1" ht="16.5" x14ac:dyDescent="0.3">
      <c r="C95" s="1644" t="s">
        <v>1842</v>
      </c>
      <c r="D95" s="1153"/>
      <c r="E95" s="1156"/>
      <c r="F95" s="1156"/>
      <c r="G95" s="1154">
        <v>-440000</v>
      </c>
      <c r="H95" s="1157"/>
      <c r="J95" s="1154">
        <v>-440000</v>
      </c>
      <c r="R95" s="1156"/>
      <c r="S95" s="1156"/>
      <c r="T95" s="1155"/>
      <c r="U95" s="1155"/>
    </row>
    <row r="96" spans="3:21" s="1152" customFormat="1" ht="16.5" x14ac:dyDescent="0.3">
      <c r="C96" s="1644" t="s">
        <v>1843</v>
      </c>
      <c r="G96" s="1154">
        <v>398000</v>
      </c>
      <c r="J96" s="1154">
        <v>398000</v>
      </c>
      <c r="Q96" s="1153"/>
      <c r="R96" s="1156"/>
      <c r="S96" s="1156"/>
      <c r="T96" s="1155"/>
      <c r="U96" s="1157"/>
    </row>
    <row r="97" spans="1:21" s="1152" customFormat="1" ht="16.5" x14ac:dyDescent="0.3">
      <c r="C97" s="1644" t="s">
        <v>1844</v>
      </c>
      <c r="G97" s="1154">
        <v>-1487255</v>
      </c>
      <c r="J97" s="1154">
        <v>-1487255</v>
      </c>
      <c r="Q97" s="1153"/>
      <c r="R97" s="1156"/>
      <c r="S97" s="1156"/>
      <c r="T97" s="1155"/>
      <c r="U97" s="1157"/>
    </row>
    <row r="98" spans="1:21" s="1152" customFormat="1" ht="16.5" x14ac:dyDescent="0.3">
      <c r="D98" s="1153"/>
      <c r="E98" s="1156"/>
      <c r="F98" s="1156"/>
      <c r="H98" s="1157"/>
      <c r="J98" s="1156"/>
    </row>
    <row r="99" spans="1:21" s="1152" customFormat="1" ht="16.5" x14ac:dyDescent="0.3">
      <c r="C99" s="1647" t="s">
        <v>1845</v>
      </c>
      <c r="D99" s="1153"/>
      <c r="E99" s="1156"/>
      <c r="F99" s="1156"/>
      <c r="G99" s="1648">
        <f>SUM(G93:G97)</f>
        <v>3851315251.4499998</v>
      </c>
      <c r="H99" s="1157"/>
      <c r="J99" s="1156">
        <f>SUM(J93:J98)</f>
        <v>3851234750</v>
      </c>
      <c r="K99" s="1692">
        <f>J99-G99</f>
        <v>-80501.449999809265</v>
      </c>
    </row>
    <row r="100" spans="1:21" s="1152" customFormat="1" ht="16.5" x14ac:dyDescent="0.3"/>
    <row r="101" spans="1:21" s="1152" customFormat="1" ht="16.5" x14ac:dyDescent="0.3">
      <c r="A101" s="1152" t="s">
        <v>360</v>
      </c>
      <c r="B101" s="1152" t="s">
        <v>1686</v>
      </c>
      <c r="D101" s="1153"/>
      <c r="E101" s="1156">
        <v>3819385774</v>
      </c>
      <c r="F101" s="1156">
        <v>3914458373.8099999</v>
      </c>
      <c r="G101" s="1155">
        <v>3851240748.7199998</v>
      </c>
      <c r="H101" s="1157">
        <v>-63217625.090000153</v>
      </c>
      <c r="I101" s="1152">
        <v>-1.61497757934949E-2</v>
      </c>
      <c r="J101" s="1156">
        <v>3911800208.9499998</v>
      </c>
      <c r="K101" s="1156">
        <v>-60559460.230000019</v>
      </c>
      <c r="M101" s="1691" t="s">
        <v>1838</v>
      </c>
    </row>
    <row r="102" spans="1:21" s="1152" customFormat="1" ht="16.5" x14ac:dyDescent="0.3">
      <c r="D102" s="1153"/>
      <c r="E102" s="1156"/>
      <c r="F102" s="1156"/>
      <c r="H102" s="1157"/>
      <c r="J102" s="1156"/>
    </row>
    <row r="103" spans="1:21" s="1152" customFormat="1" ht="16.5" x14ac:dyDescent="0.3">
      <c r="D103" s="1153"/>
      <c r="E103" s="1156"/>
      <c r="F103" s="1156"/>
      <c r="G103" s="1155">
        <f>G101-G99</f>
        <v>-74502.730000019073</v>
      </c>
      <c r="H103" s="1691" t="s">
        <v>1838</v>
      </c>
      <c r="J103" s="1156"/>
    </row>
    <row r="104" spans="1:21" s="1152" customFormat="1" ht="16.5" x14ac:dyDescent="0.3">
      <c r="D104" s="1153"/>
      <c r="E104" s="1156"/>
      <c r="F104" s="1156"/>
      <c r="G104" s="1155"/>
      <c r="H104" s="1157"/>
      <c r="J104" s="1156"/>
    </row>
    <row r="105" spans="1:21" s="1152" customFormat="1" ht="16.5" x14ac:dyDescent="0.3">
      <c r="D105" s="1153"/>
      <c r="E105" s="1156"/>
      <c r="F105" s="1156"/>
      <c r="G105" s="1155"/>
      <c r="H105" s="1157"/>
      <c r="J105" s="1156"/>
    </row>
    <row r="106" spans="1:21" s="1152" customFormat="1" ht="16.5" x14ac:dyDescent="0.3">
      <c r="D106" s="1153"/>
      <c r="E106" s="1156"/>
      <c r="F106" s="1156"/>
      <c r="G106" s="1155"/>
      <c r="H106" s="1157"/>
      <c r="J106" s="1156"/>
    </row>
    <row r="107" spans="1:21" s="1152" customFormat="1" ht="16.5" x14ac:dyDescent="0.3">
      <c r="D107" s="1153"/>
      <c r="E107" s="1156"/>
      <c r="F107" s="1156"/>
      <c r="G107" s="1155"/>
      <c r="H107" s="1157"/>
      <c r="J107" s="1156"/>
    </row>
    <row r="108" spans="1:21" s="1152" customFormat="1" ht="16.5" x14ac:dyDescent="0.3">
      <c r="D108" s="1153"/>
      <c r="E108" s="1156"/>
      <c r="F108" s="1156"/>
      <c r="G108" s="1155"/>
      <c r="H108" s="1157"/>
      <c r="J108" s="1156"/>
    </row>
    <row r="109" spans="1:21" s="1152" customFormat="1" ht="16.5" x14ac:dyDescent="0.3">
      <c r="D109" s="1153"/>
      <c r="E109" s="1156"/>
      <c r="F109" s="1156"/>
      <c r="G109" s="1155"/>
      <c r="H109" s="1157"/>
      <c r="J109" s="1156"/>
    </row>
    <row r="110" spans="1:21" s="1152" customFormat="1" ht="16.5" x14ac:dyDescent="0.3">
      <c r="D110" s="1153"/>
      <c r="E110" s="1156"/>
      <c r="F110" s="1156"/>
      <c r="G110" s="1155"/>
      <c r="H110" s="1157"/>
      <c r="J110" s="1156"/>
    </row>
    <row r="111" spans="1:21" s="1152" customFormat="1" ht="16.5" x14ac:dyDescent="0.3">
      <c r="D111" s="1153"/>
      <c r="E111" s="1156"/>
      <c r="F111" s="1156"/>
      <c r="G111" s="1155"/>
      <c r="H111" s="1157"/>
    </row>
    <row r="112" spans="1:21" s="1152" customFormat="1" ht="16.5" x14ac:dyDescent="0.3">
      <c r="D112" s="1153"/>
      <c r="E112" s="1156"/>
      <c r="F112" s="1156"/>
      <c r="G112" s="1155"/>
      <c r="H112" s="1157"/>
    </row>
    <row r="113" spans="4:10" s="1152" customFormat="1" ht="16.5" x14ac:dyDescent="0.3">
      <c r="D113" s="1153"/>
    </row>
    <row r="114" spans="4:10" s="1152" customFormat="1" ht="16.5" x14ac:dyDescent="0.3">
      <c r="D114" s="1153"/>
      <c r="E114" s="1156"/>
      <c r="F114" s="1156"/>
      <c r="G114" s="1155"/>
      <c r="H114" s="1157"/>
      <c r="J114" s="1156"/>
    </row>
  </sheetData>
  <sheetProtection formatCells="0" formatColumns="0" formatRows="0" sort="0"/>
  <mergeCells count="9">
    <mergeCell ref="A3:C3"/>
    <mergeCell ref="B4:C4"/>
    <mergeCell ref="B28:C28"/>
    <mergeCell ref="B33:C34"/>
    <mergeCell ref="B60:C60"/>
    <mergeCell ref="B36:C36"/>
    <mergeCell ref="B44:C44"/>
    <mergeCell ref="B54:C54"/>
    <mergeCell ref="B59:C59"/>
  </mergeCells>
  <printOptions horizontalCentered="1"/>
  <pageMargins left="0.25" right="0.25" top="0.5" bottom="0.16" header="0.38" footer="0.16"/>
  <pageSetup paperSize="5" scale="70" fitToWidth="0" fitToHeight="0" orientation="portrait" r:id="rId1"/>
  <headerFooter alignWithMargins="0">
    <oddFooter>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AY109"/>
  <sheetViews>
    <sheetView zoomScale="75" zoomScaleNormal="75" workbookViewId="0">
      <pane xSplit="2" ySplit="6" topLeftCell="AD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7" width="13.140625" style="31" customWidth="1"/>
    <col min="28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805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37688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122130</v>
      </c>
      <c r="AM32" s="207"/>
      <c r="AN32" s="206"/>
      <c r="AO32" s="199">
        <v>0</v>
      </c>
      <c r="AP32" s="206"/>
      <c r="AQ32" s="207"/>
      <c r="AR32" s="207"/>
      <c r="AS32" s="206">
        <v>21931</v>
      </c>
      <c r="AT32" s="800">
        <v>203176</v>
      </c>
      <c r="AU32" s="801">
        <v>36002</v>
      </c>
      <c r="AV32" s="199">
        <v>305</v>
      </c>
      <c r="AW32" s="199">
        <v>305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447301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702250</v>
      </c>
      <c r="AM42" s="207"/>
      <c r="AN42" s="206"/>
      <c r="AO42" s="199">
        <v>0</v>
      </c>
      <c r="AP42" s="206"/>
      <c r="AQ42" s="207"/>
      <c r="AR42" s="207"/>
      <c r="AS42" s="206">
        <v>73947</v>
      </c>
      <c r="AT42" s="800">
        <v>1202696</v>
      </c>
      <c r="AU42" s="801">
        <v>126347</v>
      </c>
      <c r="AV42" s="199">
        <v>1756</v>
      </c>
      <c r="AW42" s="199">
        <v>1770</v>
      </c>
      <c r="AX42" s="199">
        <v>-14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4847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4439</v>
      </c>
      <c r="AM50" s="225"/>
      <c r="AN50" s="224"/>
      <c r="AO50" s="216">
        <v>0</v>
      </c>
      <c r="AP50" s="224"/>
      <c r="AQ50" s="225"/>
      <c r="AR50" s="225"/>
      <c r="AS50" s="224">
        <v>413</v>
      </c>
      <c r="AT50" s="802">
        <v>9263</v>
      </c>
      <c r="AU50" s="803">
        <v>815</v>
      </c>
      <c r="AV50" s="216">
        <v>11</v>
      </c>
      <c r="AW50" s="216">
        <v>11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4604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17082</v>
      </c>
      <c r="AM51" s="240"/>
      <c r="AN51" s="239"/>
      <c r="AO51" s="230">
        <v>0</v>
      </c>
      <c r="AP51" s="239"/>
      <c r="AQ51" s="240"/>
      <c r="AR51" s="240"/>
      <c r="AS51" s="239">
        <v>1795</v>
      </c>
      <c r="AT51" s="804">
        <v>21354</v>
      </c>
      <c r="AU51" s="805">
        <v>2107</v>
      </c>
      <c r="AV51" s="230">
        <v>43</v>
      </c>
      <c r="AW51" s="230">
        <v>43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3745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18868</v>
      </c>
      <c r="AM54" s="225"/>
      <c r="AN54" s="224"/>
      <c r="AO54" s="216">
        <v>0</v>
      </c>
      <c r="AP54" s="224"/>
      <c r="AQ54" s="225"/>
      <c r="AR54" s="225"/>
      <c r="AS54" s="224">
        <v>3350</v>
      </c>
      <c r="AT54" s="802">
        <v>30596</v>
      </c>
      <c r="AU54" s="803">
        <v>5671</v>
      </c>
      <c r="AV54" s="216">
        <v>47</v>
      </c>
      <c r="AW54" s="216">
        <v>47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1811</v>
      </c>
      <c r="AT58" s="802">
        <v>12304</v>
      </c>
      <c r="AU58" s="803">
        <v>3076</v>
      </c>
      <c r="AV58" s="216">
        <v>18</v>
      </c>
      <c r="AW58" s="216">
        <v>18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107</v>
      </c>
      <c r="D76" s="1449"/>
      <c r="E76" s="1034">
        <v>378236.11066872184</v>
      </c>
      <c r="F76" s="1452">
        <v>91</v>
      </c>
      <c r="G76" s="1449"/>
      <c r="H76" s="1036">
        <v>43241.722409790593</v>
      </c>
      <c r="I76" s="1453">
        <v>0</v>
      </c>
      <c r="J76" s="1449"/>
      <c r="K76" s="1036">
        <v>0</v>
      </c>
      <c r="L76" s="1452">
        <v>24</v>
      </c>
      <c r="M76" s="1449"/>
      <c r="N76" s="1036">
        <v>76708.060073206376</v>
      </c>
      <c r="O76" s="1452">
        <v>0</v>
      </c>
      <c r="P76" s="1449"/>
      <c r="Q76" s="1036">
        <v>0</v>
      </c>
      <c r="R76" s="1037">
        <v>498185</v>
      </c>
      <c r="S76" s="1036">
        <v>97808</v>
      </c>
      <c r="T76" s="1036">
        <v>15074</v>
      </c>
      <c r="U76" s="1038">
        <v>112882</v>
      </c>
      <c r="V76" s="1037">
        <v>611067</v>
      </c>
      <c r="W76" s="1036">
        <v>-1529</v>
      </c>
      <c r="X76" s="1037">
        <v>609538</v>
      </c>
      <c r="Y76" s="1036">
        <v>0</v>
      </c>
      <c r="Z76" s="1037">
        <v>609538</v>
      </c>
      <c r="AA76" s="1036">
        <v>538767</v>
      </c>
      <c r="AB76" s="1036">
        <v>70771</v>
      </c>
      <c r="AC76" s="1037">
        <v>70771</v>
      </c>
      <c r="AD76" s="1039">
        <v>609538</v>
      </c>
      <c r="AE76" s="1449"/>
      <c r="AF76" s="1040">
        <v>721235</v>
      </c>
      <c r="AG76" s="1452">
        <v>21</v>
      </c>
      <c r="AH76" s="1036">
        <v>144171</v>
      </c>
      <c r="AI76" s="1452">
        <v>2</v>
      </c>
      <c r="AJ76" s="1036">
        <v>6625</v>
      </c>
      <c r="AK76" s="1038">
        <v>150796</v>
      </c>
      <c r="AL76" s="1040">
        <v>872031</v>
      </c>
      <c r="AM76" s="1036">
        <v>-2180</v>
      </c>
      <c r="AN76" s="1040">
        <v>869851</v>
      </c>
      <c r="AO76" s="1036">
        <v>0</v>
      </c>
      <c r="AP76" s="1040">
        <v>869851</v>
      </c>
      <c r="AQ76" s="1036">
        <v>766604</v>
      </c>
      <c r="AR76" s="1036">
        <v>103247</v>
      </c>
      <c r="AS76" s="1040">
        <v>103247</v>
      </c>
      <c r="AT76" s="1259">
        <v>1479389</v>
      </c>
      <c r="AU76" s="1260">
        <v>174018</v>
      </c>
      <c r="AV76" s="1036">
        <v>2180</v>
      </c>
      <c r="AW76" s="1036">
        <v>2194</v>
      </c>
      <c r="AX76" s="1036">
        <v>-14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20070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0</v>
      </c>
      <c r="AB82" s="1444">
        <v>0</v>
      </c>
      <c r="AC82" s="1446">
        <v>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0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17601</v>
      </c>
      <c r="AA83" s="811">
        <v>15828</v>
      </c>
      <c r="AB83" s="810">
        <v>1773</v>
      </c>
      <c r="AC83" s="222">
        <v>1773</v>
      </c>
      <c r="AD83" s="222">
        <v>17601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17601</v>
      </c>
      <c r="AU83" s="812">
        <v>1773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14081</v>
      </c>
      <c r="AA84" s="811">
        <v>12664</v>
      </c>
      <c r="AB84" s="810">
        <v>1417</v>
      </c>
      <c r="AC84" s="222">
        <v>1417</v>
      </c>
      <c r="AD84" s="222">
        <v>14081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14081</v>
      </c>
      <c r="AU84" s="812">
        <v>1417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107</v>
      </c>
      <c r="D85" s="1449"/>
      <c r="E85" s="1034">
        <v>378236.11066872184</v>
      </c>
      <c r="F85" s="1452">
        <v>91</v>
      </c>
      <c r="G85" s="1449"/>
      <c r="H85" s="1036">
        <v>43241.722409790593</v>
      </c>
      <c r="I85" s="1453">
        <v>0</v>
      </c>
      <c r="J85" s="1449"/>
      <c r="K85" s="1036">
        <v>0</v>
      </c>
      <c r="L85" s="1452">
        <v>24</v>
      </c>
      <c r="M85" s="1449"/>
      <c r="N85" s="1036">
        <v>76708.060073206376</v>
      </c>
      <c r="O85" s="1452">
        <v>0</v>
      </c>
      <c r="P85" s="1449"/>
      <c r="Q85" s="1036">
        <v>0</v>
      </c>
      <c r="R85" s="1037">
        <v>498185</v>
      </c>
      <c r="S85" s="1036">
        <v>97808</v>
      </c>
      <c r="T85" s="1036">
        <v>15074</v>
      </c>
      <c r="U85" s="1038">
        <v>112882</v>
      </c>
      <c r="V85" s="1037">
        <v>611067</v>
      </c>
      <c r="W85" s="1036">
        <v>-1529</v>
      </c>
      <c r="X85" s="1037">
        <v>609538</v>
      </c>
      <c r="Y85" s="1036">
        <v>0</v>
      </c>
      <c r="Z85" s="1037">
        <v>641220</v>
      </c>
      <c r="AA85" s="1036">
        <v>567259</v>
      </c>
      <c r="AB85" s="1036">
        <v>73961</v>
      </c>
      <c r="AC85" s="1037">
        <v>73961</v>
      </c>
      <c r="AD85" s="1039">
        <v>661290</v>
      </c>
      <c r="AE85" s="1449"/>
      <c r="AF85" s="1040">
        <v>721235</v>
      </c>
      <c r="AG85" s="1452">
        <v>21</v>
      </c>
      <c r="AH85" s="1036">
        <v>144171</v>
      </c>
      <c r="AI85" s="1452">
        <v>2</v>
      </c>
      <c r="AJ85" s="1036">
        <v>6625</v>
      </c>
      <c r="AK85" s="1038">
        <v>150796</v>
      </c>
      <c r="AL85" s="1040">
        <v>872031</v>
      </c>
      <c r="AM85" s="1036">
        <v>-2180</v>
      </c>
      <c r="AN85" s="1040">
        <v>869851</v>
      </c>
      <c r="AO85" s="1036">
        <v>0</v>
      </c>
      <c r="AP85" s="1040">
        <v>869851</v>
      </c>
      <c r="AQ85" s="1036">
        <v>766604</v>
      </c>
      <c r="AR85" s="1036">
        <v>103247</v>
      </c>
      <c r="AS85" s="1040">
        <v>103247</v>
      </c>
      <c r="AT85" s="808">
        <v>1511071</v>
      </c>
      <c r="AU85" s="808">
        <v>177208</v>
      </c>
      <c r="AV85" s="1036">
        <v>2180</v>
      </c>
      <c r="AW85" s="1036">
        <v>2194</v>
      </c>
      <c r="AX85" s="1036">
        <v>-14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U90" s="101" t="s">
        <v>1867</v>
      </c>
      <c r="W90" s="101" t="s">
        <v>1870</v>
      </c>
      <c r="AA90" s="31" t="s">
        <v>1677</v>
      </c>
      <c r="AC90" s="31">
        <v>1</v>
      </c>
      <c r="AJ90" s="101" t="s">
        <v>1866</v>
      </c>
      <c r="AM90" s="101" t="s">
        <v>1870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U91" s="1694"/>
      <c r="W91" s="1694"/>
      <c r="AJ91" s="1694"/>
      <c r="AM91" s="1694">
        <v>2194</v>
      </c>
      <c r="AW91" s="1036">
        <v>2194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  <c r="AX94" s="31" t="s">
        <v>1689</v>
      </c>
    </row>
    <row r="95" spans="1:51" x14ac:dyDescent="0.2">
      <c r="B95" s="868"/>
      <c r="C95"/>
      <c r="D95"/>
      <c r="E95"/>
      <c r="F95"/>
      <c r="G95"/>
      <c r="AX95" s="31" t="s">
        <v>1687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2:AV3"/>
    <mergeCell ref="AW2:AW3"/>
    <mergeCell ref="AX2:AX3"/>
    <mergeCell ref="AS2:AS3"/>
    <mergeCell ref="AR2:AR3"/>
    <mergeCell ref="AN2:AN3"/>
    <mergeCell ref="AO2:AO3"/>
    <mergeCell ref="S2:U2"/>
    <mergeCell ref="V2:V3"/>
    <mergeCell ref="AP2:AP3"/>
    <mergeCell ref="A85:B85"/>
    <mergeCell ref="A78:B78"/>
    <mergeCell ref="A79:B79"/>
    <mergeCell ref="A80:B80"/>
    <mergeCell ref="A81:B81"/>
    <mergeCell ref="A83:B83"/>
    <mergeCell ref="A84:B84"/>
    <mergeCell ref="A82:B82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6:B76"/>
    <mergeCell ref="AV1:AX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109"/>
  <sheetViews>
    <sheetView zoomScale="75" zoomScaleNormal="75" workbookViewId="0">
      <pane xSplit="2" ySplit="6" topLeftCell="AD72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806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15622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-992</v>
      </c>
      <c r="AT7" s="800">
        <v>0</v>
      </c>
      <c r="AU7" s="801">
        <v>-3590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24690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2162</v>
      </c>
      <c r="AM29" s="225"/>
      <c r="AN29" s="224"/>
      <c r="AO29" s="216">
        <v>0</v>
      </c>
      <c r="AP29" s="224"/>
      <c r="AQ29" s="225"/>
      <c r="AR29" s="225"/>
      <c r="AS29" s="224">
        <v>-1512</v>
      </c>
      <c r="AT29" s="802">
        <v>5057</v>
      </c>
      <c r="AU29" s="803">
        <v>-4891</v>
      </c>
      <c r="AV29" s="216">
        <v>5</v>
      </c>
      <c r="AW29" s="216">
        <v>5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280041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366685</v>
      </c>
      <c r="AM34" s="225"/>
      <c r="AN34" s="224"/>
      <c r="AO34" s="216">
        <v>0</v>
      </c>
      <c r="AP34" s="224"/>
      <c r="AQ34" s="225"/>
      <c r="AR34" s="225"/>
      <c r="AS34" s="224">
        <v>34870</v>
      </c>
      <c r="AT34" s="802">
        <v>648173</v>
      </c>
      <c r="AU34" s="803">
        <v>62819</v>
      </c>
      <c r="AV34" s="216">
        <v>917</v>
      </c>
      <c r="AW34" s="216">
        <v>917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1684</v>
      </c>
      <c r="AM55" s="225"/>
      <c r="AN55" s="224"/>
      <c r="AO55" s="216">
        <v>0</v>
      </c>
      <c r="AP55" s="224"/>
      <c r="AQ55" s="225"/>
      <c r="AR55" s="225"/>
      <c r="AS55" s="224">
        <v>420</v>
      </c>
      <c r="AT55" s="802">
        <v>4320</v>
      </c>
      <c r="AU55" s="803">
        <v>1080</v>
      </c>
      <c r="AV55" s="216">
        <v>4</v>
      </c>
      <c r="AW55" s="216">
        <v>4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16099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2086</v>
      </c>
      <c r="AM56" s="240"/>
      <c r="AN56" s="239"/>
      <c r="AO56" s="230">
        <v>0</v>
      </c>
      <c r="AP56" s="239"/>
      <c r="AQ56" s="240"/>
      <c r="AR56" s="240"/>
      <c r="AS56" s="239">
        <v>-1507</v>
      </c>
      <c r="AT56" s="804">
        <v>4757</v>
      </c>
      <c r="AU56" s="805">
        <v>-3514</v>
      </c>
      <c r="AV56" s="230">
        <v>5</v>
      </c>
      <c r="AW56" s="230">
        <v>5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5729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2898</v>
      </c>
      <c r="AM63" s="225"/>
      <c r="AN63" s="224"/>
      <c r="AO63" s="216">
        <v>0</v>
      </c>
      <c r="AP63" s="224"/>
      <c r="AQ63" s="225"/>
      <c r="AR63" s="225"/>
      <c r="AS63" s="224">
        <v>252</v>
      </c>
      <c r="AT63" s="802">
        <v>8606</v>
      </c>
      <c r="AU63" s="803">
        <v>728</v>
      </c>
      <c r="AV63" s="216">
        <v>7</v>
      </c>
      <c r="AW63" s="216">
        <v>7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67</v>
      </c>
      <c r="D76" s="1449"/>
      <c r="E76" s="1034">
        <v>260497.08192270363</v>
      </c>
      <c r="F76" s="1452">
        <v>59</v>
      </c>
      <c r="G76" s="1449"/>
      <c r="H76" s="1036">
        <v>31272.112934243978</v>
      </c>
      <c r="I76" s="1453">
        <v>16</v>
      </c>
      <c r="J76" s="1449"/>
      <c r="K76" s="1036">
        <v>2262.2245237851598</v>
      </c>
      <c r="L76" s="1452">
        <v>13</v>
      </c>
      <c r="M76" s="1449"/>
      <c r="N76" s="1036">
        <v>48150.683105455479</v>
      </c>
      <c r="O76" s="1452">
        <v>0</v>
      </c>
      <c r="P76" s="1449"/>
      <c r="Q76" s="1036">
        <v>0</v>
      </c>
      <c r="R76" s="1037">
        <v>342181</v>
      </c>
      <c r="S76" s="1036">
        <v>-41813</v>
      </c>
      <c r="T76" s="1036">
        <v>-3289</v>
      </c>
      <c r="U76" s="1038">
        <v>-45102</v>
      </c>
      <c r="V76" s="1037">
        <v>297079</v>
      </c>
      <c r="W76" s="1036">
        <v>-743</v>
      </c>
      <c r="X76" s="1037">
        <v>296336</v>
      </c>
      <c r="Y76" s="1036">
        <v>0</v>
      </c>
      <c r="Z76" s="1037">
        <v>296336</v>
      </c>
      <c r="AA76" s="1036">
        <v>275235</v>
      </c>
      <c r="AB76" s="1036">
        <v>21101</v>
      </c>
      <c r="AC76" s="1037">
        <v>21101</v>
      </c>
      <c r="AD76" s="1039">
        <v>296336</v>
      </c>
      <c r="AE76" s="1449"/>
      <c r="AF76" s="1040">
        <v>395015</v>
      </c>
      <c r="AG76" s="1452">
        <v>-4</v>
      </c>
      <c r="AH76" s="1036">
        <v>-10720</v>
      </c>
      <c r="AI76" s="1452">
        <v>-3</v>
      </c>
      <c r="AJ76" s="1036">
        <v>-8780</v>
      </c>
      <c r="AK76" s="1038">
        <v>-19500</v>
      </c>
      <c r="AL76" s="1040">
        <v>375515</v>
      </c>
      <c r="AM76" s="1036">
        <v>-938</v>
      </c>
      <c r="AN76" s="1040">
        <v>374577</v>
      </c>
      <c r="AO76" s="1036">
        <v>0</v>
      </c>
      <c r="AP76" s="1040">
        <v>374577</v>
      </c>
      <c r="AQ76" s="1036">
        <v>343046</v>
      </c>
      <c r="AR76" s="1036">
        <v>31531</v>
      </c>
      <c r="AS76" s="1040">
        <v>31531</v>
      </c>
      <c r="AT76" s="1259">
        <v>670913</v>
      </c>
      <c r="AU76" s="1260">
        <v>52632</v>
      </c>
      <c r="AV76" s="1036">
        <v>938</v>
      </c>
      <c r="AW76" s="1036">
        <v>938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3622</v>
      </c>
      <c r="AB82" s="1444">
        <v>-3622</v>
      </c>
      <c r="AC82" s="1446">
        <v>-3622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-3622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11518</v>
      </c>
      <c r="AA83" s="811">
        <v>10846</v>
      </c>
      <c r="AB83" s="810">
        <v>672</v>
      </c>
      <c r="AC83" s="222">
        <v>672</v>
      </c>
      <c r="AD83" s="222">
        <v>11518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11518</v>
      </c>
      <c r="AU83" s="812">
        <v>672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9214</v>
      </c>
      <c r="AA84" s="811">
        <v>8676</v>
      </c>
      <c r="AB84" s="810">
        <v>538</v>
      </c>
      <c r="AC84" s="222">
        <v>538</v>
      </c>
      <c r="AD84" s="222">
        <v>9214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9214</v>
      </c>
      <c r="AU84" s="812">
        <v>538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67</v>
      </c>
      <c r="D85" s="1449"/>
      <c r="E85" s="1034">
        <v>260497.08192270363</v>
      </c>
      <c r="F85" s="1452">
        <v>59</v>
      </c>
      <c r="G85" s="1449"/>
      <c r="H85" s="1036">
        <v>31272.112934243978</v>
      </c>
      <c r="I85" s="1453">
        <v>16</v>
      </c>
      <c r="J85" s="1449"/>
      <c r="K85" s="1036">
        <v>2262.2245237851598</v>
      </c>
      <c r="L85" s="1452">
        <v>13</v>
      </c>
      <c r="M85" s="1449"/>
      <c r="N85" s="1036">
        <v>48150.683105455479</v>
      </c>
      <c r="O85" s="1452">
        <v>0</v>
      </c>
      <c r="P85" s="1449"/>
      <c r="Q85" s="1036">
        <v>0</v>
      </c>
      <c r="R85" s="1037">
        <v>342181</v>
      </c>
      <c r="S85" s="1036">
        <v>-41813</v>
      </c>
      <c r="T85" s="1036">
        <v>-3289</v>
      </c>
      <c r="U85" s="1038">
        <v>-45102</v>
      </c>
      <c r="V85" s="1037">
        <v>297079</v>
      </c>
      <c r="W85" s="1036">
        <v>-743</v>
      </c>
      <c r="X85" s="1037">
        <v>296336</v>
      </c>
      <c r="Y85" s="1036">
        <v>0</v>
      </c>
      <c r="Z85" s="1037">
        <v>317068</v>
      </c>
      <c r="AA85" s="1036">
        <v>298379</v>
      </c>
      <c r="AB85" s="1036">
        <v>18689</v>
      </c>
      <c r="AC85" s="1037">
        <v>18689</v>
      </c>
      <c r="AD85" s="1039">
        <v>327068</v>
      </c>
      <c r="AE85" s="1449"/>
      <c r="AF85" s="1040">
        <v>395015</v>
      </c>
      <c r="AG85" s="1452">
        <v>-4</v>
      </c>
      <c r="AH85" s="1036">
        <v>-10720</v>
      </c>
      <c r="AI85" s="1452">
        <v>-3</v>
      </c>
      <c r="AJ85" s="1036">
        <v>-8780</v>
      </c>
      <c r="AK85" s="1038">
        <v>-19500</v>
      </c>
      <c r="AL85" s="1040">
        <v>375515</v>
      </c>
      <c r="AM85" s="1036">
        <v>-938</v>
      </c>
      <c r="AN85" s="1040">
        <v>374577</v>
      </c>
      <c r="AO85" s="1036">
        <v>0</v>
      </c>
      <c r="AP85" s="1040">
        <v>374577</v>
      </c>
      <c r="AQ85" s="1036">
        <v>343046</v>
      </c>
      <c r="AR85" s="1036">
        <v>31531</v>
      </c>
      <c r="AS85" s="1040">
        <v>31531</v>
      </c>
      <c r="AT85" s="808">
        <v>691645</v>
      </c>
      <c r="AU85" s="808">
        <v>50220</v>
      </c>
      <c r="AV85" s="1036">
        <v>938</v>
      </c>
      <c r="AW85" s="1036">
        <v>938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938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  <c r="T93" s="1694">
        <v>-8506</v>
      </c>
      <c r="W93" s="1694">
        <v>-730</v>
      </c>
      <c r="AJ93" s="31" t="s">
        <v>1867</v>
      </c>
      <c r="AM93" s="31" t="s">
        <v>1870</v>
      </c>
    </row>
    <row r="94" spans="1:51" x14ac:dyDescent="0.2">
      <c r="B94" s="867"/>
      <c r="C94"/>
      <c r="D94"/>
      <c r="E94"/>
      <c r="F94"/>
      <c r="G94"/>
      <c r="AJ94" s="1694">
        <v>8780</v>
      </c>
      <c r="AM94" s="1694">
        <v>-938</v>
      </c>
    </row>
    <row r="95" spans="1:51" x14ac:dyDescent="0.2">
      <c r="B95" s="868"/>
      <c r="C95"/>
      <c r="D95"/>
      <c r="E95"/>
      <c r="F95"/>
      <c r="G95"/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4:B84"/>
    <mergeCell ref="A82:B82"/>
    <mergeCell ref="AV2:AV3"/>
    <mergeCell ref="AW2:AW3"/>
    <mergeCell ref="A77:B77"/>
    <mergeCell ref="AA2:AA3"/>
    <mergeCell ref="R2:R3"/>
    <mergeCell ref="S2:U2"/>
    <mergeCell ref="AX2:AX3"/>
    <mergeCell ref="A85:B85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3:B8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92D050"/>
  </sheetPr>
  <dimension ref="A1:AY109"/>
  <sheetViews>
    <sheetView zoomScale="85" zoomScaleNormal="85" workbookViewId="0">
      <pane xSplit="2" ySplit="6" topLeftCell="AG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807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2062948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3284967</v>
      </c>
      <c r="AM23" s="225"/>
      <c r="AN23" s="224"/>
      <c r="AO23" s="216">
        <v>0</v>
      </c>
      <c r="AP23" s="224"/>
      <c r="AQ23" s="225"/>
      <c r="AR23" s="225"/>
      <c r="AS23" s="224">
        <v>221880</v>
      </c>
      <c r="AT23" s="802">
        <v>5109180</v>
      </c>
      <c r="AU23" s="803">
        <v>335860</v>
      </c>
      <c r="AV23" s="216">
        <v>8212</v>
      </c>
      <c r="AW23" s="216">
        <v>8212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</v>
      </c>
      <c r="AM38" s="225"/>
      <c r="AN38" s="224"/>
      <c r="AO38" s="216">
        <v>0</v>
      </c>
      <c r="AP38" s="224"/>
      <c r="AQ38" s="225"/>
      <c r="AR38" s="225"/>
      <c r="AS38" s="224">
        <v>1209</v>
      </c>
      <c r="AT38" s="802">
        <v>16467</v>
      </c>
      <c r="AU38" s="803">
        <v>4116</v>
      </c>
      <c r="AV38" s="216">
        <v>12</v>
      </c>
      <c r="AW38" s="216">
        <v>12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9937</v>
      </c>
      <c r="AM42" s="207"/>
      <c r="AN42" s="206"/>
      <c r="AO42" s="199">
        <v>0</v>
      </c>
      <c r="AP42" s="206"/>
      <c r="AQ42" s="207"/>
      <c r="AR42" s="207"/>
      <c r="AS42" s="206">
        <v>2418</v>
      </c>
      <c r="AT42" s="800">
        <v>15859</v>
      </c>
      <c r="AU42" s="801">
        <v>3904</v>
      </c>
      <c r="AV42" s="199">
        <v>25</v>
      </c>
      <c r="AW42" s="199">
        <v>25</v>
      </c>
      <c r="AX42" s="199">
        <v>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11744</v>
      </c>
      <c r="AM67" s="207"/>
      <c r="AN67" s="206"/>
      <c r="AO67" s="199">
        <v>0</v>
      </c>
      <c r="AP67" s="206"/>
      <c r="AQ67" s="207"/>
      <c r="AR67" s="207"/>
      <c r="AS67" s="206">
        <v>2928</v>
      </c>
      <c r="AT67" s="800">
        <v>15187</v>
      </c>
      <c r="AU67" s="801">
        <v>3796</v>
      </c>
      <c r="AV67" s="199">
        <v>29</v>
      </c>
      <c r="AW67" s="199">
        <v>29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46762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95320</v>
      </c>
      <c r="AM74" s="225"/>
      <c r="AN74" s="224"/>
      <c r="AO74" s="216">
        <v>0</v>
      </c>
      <c r="AP74" s="224"/>
      <c r="AQ74" s="225"/>
      <c r="AR74" s="225"/>
      <c r="AS74" s="224">
        <v>19979</v>
      </c>
      <c r="AT74" s="802">
        <v>221102</v>
      </c>
      <c r="AU74" s="803">
        <v>43710</v>
      </c>
      <c r="AV74" s="423">
        <v>238</v>
      </c>
      <c r="AW74" s="423">
        <v>238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11485</v>
      </c>
      <c r="AM75" s="225"/>
      <c r="AN75" s="224"/>
      <c r="AO75" s="216">
        <v>0</v>
      </c>
      <c r="AP75" s="224"/>
      <c r="AQ75" s="225"/>
      <c r="AR75" s="225"/>
      <c r="AS75" s="224">
        <v>2864</v>
      </c>
      <c r="AT75" s="1256">
        <v>26804</v>
      </c>
      <c r="AU75" s="1257">
        <v>6701</v>
      </c>
      <c r="AV75" s="1426">
        <v>29</v>
      </c>
      <c r="AW75" s="1426">
        <v>29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462</v>
      </c>
      <c r="D76" s="1449"/>
      <c r="E76" s="1034">
        <v>1664180.8893258488</v>
      </c>
      <c r="F76" s="1452">
        <v>426</v>
      </c>
      <c r="G76" s="1449"/>
      <c r="H76" s="1036">
        <v>194571.01326201032</v>
      </c>
      <c r="I76" s="1453">
        <v>173</v>
      </c>
      <c r="J76" s="1449"/>
      <c r="K76" s="1036">
        <v>21745.231821550406</v>
      </c>
      <c r="L76" s="1452">
        <v>73</v>
      </c>
      <c r="M76" s="1449"/>
      <c r="N76" s="1036">
        <v>229212.63856266637</v>
      </c>
      <c r="O76" s="1452">
        <v>0</v>
      </c>
      <c r="P76" s="1449"/>
      <c r="Q76" s="1036">
        <v>0</v>
      </c>
      <c r="R76" s="1037">
        <v>2109710</v>
      </c>
      <c r="S76" s="1036">
        <v>-47789</v>
      </c>
      <c r="T76" s="1036">
        <v>-62075</v>
      </c>
      <c r="U76" s="1038">
        <v>-109864</v>
      </c>
      <c r="V76" s="1037">
        <v>1999846</v>
      </c>
      <c r="W76" s="1036">
        <v>-5000</v>
      </c>
      <c r="X76" s="1037">
        <v>1994846</v>
      </c>
      <c r="Y76" s="1036">
        <v>0</v>
      </c>
      <c r="Z76" s="1037">
        <v>1994846</v>
      </c>
      <c r="AA76" s="1036">
        <v>1848037</v>
      </c>
      <c r="AB76" s="1036">
        <v>146809</v>
      </c>
      <c r="AC76" s="1037">
        <v>146809</v>
      </c>
      <c r="AD76" s="1039">
        <v>1994846</v>
      </c>
      <c r="AE76" s="1449"/>
      <c r="AF76" s="1040">
        <v>3782844</v>
      </c>
      <c r="AG76" s="1452">
        <v>-25</v>
      </c>
      <c r="AH76" s="1036">
        <v>-271480</v>
      </c>
      <c r="AI76" s="1452">
        <v>-23</v>
      </c>
      <c r="AJ76" s="1036">
        <v>-93066</v>
      </c>
      <c r="AK76" s="1038">
        <v>-364546</v>
      </c>
      <c r="AL76" s="1040">
        <v>3418298</v>
      </c>
      <c r="AM76" s="1036">
        <v>-8545</v>
      </c>
      <c r="AN76" s="1040">
        <v>3409753</v>
      </c>
      <c r="AO76" s="1036">
        <v>0</v>
      </c>
      <c r="AP76" s="1040">
        <v>3409753</v>
      </c>
      <c r="AQ76" s="1036">
        <v>3158475</v>
      </c>
      <c r="AR76" s="1036">
        <v>251278</v>
      </c>
      <c r="AS76" s="1040">
        <v>251278</v>
      </c>
      <c r="AT76" s="1259">
        <v>5404599</v>
      </c>
      <c r="AU76" s="1260">
        <v>398087</v>
      </c>
      <c r="AV76" s="1036">
        <v>8545</v>
      </c>
      <c r="AW76" s="1036">
        <v>8545</v>
      </c>
      <c r="AX76" s="1036">
        <v>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19762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54215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3900</v>
      </c>
      <c r="AA82" s="1447">
        <v>24989</v>
      </c>
      <c r="AB82" s="1444">
        <v>-21089</v>
      </c>
      <c r="AC82" s="1446">
        <v>-21089</v>
      </c>
      <c r="AD82" s="1446">
        <v>3900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3900</v>
      </c>
      <c r="AU82" s="1448">
        <v>-21089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62202</v>
      </c>
      <c r="AA83" s="811">
        <v>58385</v>
      </c>
      <c r="AB83" s="810">
        <v>3817</v>
      </c>
      <c r="AC83" s="222">
        <v>3817</v>
      </c>
      <c r="AD83" s="222">
        <v>62202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62202</v>
      </c>
      <c r="AU83" s="812">
        <v>3817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49761</v>
      </c>
      <c r="AA84" s="811">
        <v>46706</v>
      </c>
      <c r="AB84" s="810">
        <v>3055</v>
      </c>
      <c r="AC84" s="222">
        <v>3055</v>
      </c>
      <c r="AD84" s="222">
        <v>49761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49761</v>
      </c>
      <c r="AU84" s="812">
        <v>3055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462</v>
      </c>
      <c r="D85" s="1449"/>
      <c r="E85" s="1034">
        <v>1664180.8893258488</v>
      </c>
      <c r="F85" s="1452">
        <v>426</v>
      </c>
      <c r="G85" s="1449"/>
      <c r="H85" s="1036">
        <v>194571.01326201032</v>
      </c>
      <c r="I85" s="1453">
        <v>173</v>
      </c>
      <c r="J85" s="1449"/>
      <c r="K85" s="1036">
        <v>21745.231821550406</v>
      </c>
      <c r="L85" s="1452">
        <v>73</v>
      </c>
      <c r="M85" s="1449"/>
      <c r="N85" s="1036">
        <v>229212.63856266637</v>
      </c>
      <c r="O85" s="1452">
        <v>0</v>
      </c>
      <c r="P85" s="1449"/>
      <c r="Q85" s="1036">
        <v>0</v>
      </c>
      <c r="R85" s="1037">
        <v>2109710</v>
      </c>
      <c r="S85" s="1036">
        <v>-47789</v>
      </c>
      <c r="T85" s="1036">
        <v>-62075</v>
      </c>
      <c r="U85" s="1038">
        <v>-109864</v>
      </c>
      <c r="V85" s="1037">
        <v>1999846</v>
      </c>
      <c r="W85" s="1036">
        <v>-5000</v>
      </c>
      <c r="X85" s="1037">
        <v>1994846</v>
      </c>
      <c r="Y85" s="1036">
        <v>0</v>
      </c>
      <c r="Z85" s="1037">
        <v>2110709</v>
      </c>
      <c r="AA85" s="1036">
        <v>1978117</v>
      </c>
      <c r="AB85" s="1036">
        <v>132592</v>
      </c>
      <c r="AC85" s="1037">
        <v>132592</v>
      </c>
      <c r="AD85" s="1039">
        <v>2184686</v>
      </c>
      <c r="AE85" s="1449"/>
      <c r="AF85" s="1040">
        <v>3782844</v>
      </c>
      <c r="AG85" s="1452">
        <v>-25</v>
      </c>
      <c r="AH85" s="1036">
        <v>-271480</v>
      </c>
      <c r="AI85" s="1452">
        <v>-23</v>
      </c>
      <c r="AJ85" s="1036">
        <v>-93066</v>
      </c>
      <c r="AK85" s="1038">
        <v>-364546</v>
      </c>
      <c r="AL85" s="1040">
        <v>3418298</v>
      </c>
      <c r="AM85" s="1036">
        <v>-8545</v>
      </c>
      <c r="AN85" s="1040">
        <v>3409753</v>
      </c>
      <c r="AO85" s="1036">
        <v>0</v>
      </c>
      <c r="AP85" s="1040">
        <v>3409753</v>
      </c>
      <c r="AQ85" s="1036">
        <v>3158475</v>
      </c>
      <c r="AR85" s="1036">
        <v>251278</v>
      </c>
      <c r="AS85" s="1040">
        <v>251278</v>
      </c>
      <c r="AT85" s="808">
        <v>5520462</v>
      </c>
      <c r="AU85" s="808">
        <v>383870</v>
      </c>
      <c r="AV85" s="1036">
        <v>8545</v>
      </c>
      <c r="AW85" s="1036">
        <v>8545</v>
      </c>
      <c r="AX85" s="1036">
        <v>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31" t="s">
        <v>1867</v>
      </c>
      <c r="W90" s="31" t="s">
        <v>1869</v>
      </c>
      <c r="AA90" s="31" t="s">
        <v>1680</v>
      </c>
      <c r="AC90" s="31">
        <v>1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694"/>
      <c r="W91" s="1694"/>
      <c r="AW91" s="1036">
        <v>8545</v>
      </c>
    </row>
    <row r="92" spans="1:51" ht="13.5" thickTop="1" x14ac:dyDescent="0.2">
      <c r="B92" s="866"/>
      <c r="C92"/>
      <c r="D92"/>
      <c r="E92"/>
      <c r="F92"/>
      <c r="G92"/>
      <c r="AM92" s="31" t="s">
        <v>1870</v>
      </c>
      <c r="AW92" s="383">
        <v>0</v>
      </c>
    </row>
    <row r="93" spans="1:51" x14ac:dyDescent="0.2">
      <c r="B93" s="867"/>
      <c r="C93"/>
      <c r="D93"/>
      <c r="E93"/>
      <c r="F93"/>
      <c r="G93"/>
      <c r="AJ93" s="1694">
        <v>-93093</v>
      </c>
      <c r="AM93" s="1694">
        <v>-8545</v>
      </c>
    </row>
    <row r="94" spans="1:51" x14ac:dyDescent="0.2">
      <c r="B94" s="867"/>
      <c r="C94"/>
      <c r="D94"/>
      <c r="E94"/>
      <c r="F94"/>
      <c r="G94"/>
      <c r="AM94" s="101" t="s">
        <v>1874</v>
      </c>
      <c r="AW94" s="31" t="s">
        <v>1677</v>
      </c>
    </row>
    <row r="95" spans="1:51" x14ac:dyDescent="0.2">
      <c r="B95" s="868"/>
      <c r="C95"/>
      <c r="D95"/>
      <c r="E95"/>
      <c r="F95"/>
      <c r="G95"/>
      <c r="AM95" s="101" t="s">
        <v>1875</v>
      </c>
      <c r="AW95" s="31" t="s">
        <v>1687</v>
      </c>
    </row>
    <row r="96" spans="1:51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1" spans="3:49" x14ac:dyDescent="0.2">
      <c r="AN101" s="1663"/>
    </row>
    <row r="102" spans="3:49" x14ac:dyDescent="0.2">
      <c r="AN102" s="1663"/>
    </row>
    <row r="107" spans="3:49" x14ac:dyDescent="0.2">
      <c r="AW107" s="150" t="s">
        <v>1752</v>
      </c>
    </row>
    <row r="108" spans="3:49" x14ac:dyDescent="0.2">
      <c r="AW108" s="150" t="s">
        <v>1751</v>
      </c>
    </row>
    <row r="109" spans="3:49" x14ac:dyDescent="0.2">
      <c r="AW109" s="150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4:B84"/>
    <mergeCell ref="A82:B82"/>
    <mergeCell ref="AV2:AV3"/>
    <mergeCell ref="AW2:AW3"/>
    <mergeCell ref="A77:B77"/>
    <mergeCell ref="AA2:AA3"/>
    <mergeCell ref="R2:R3"/>
    <mergeCell ref="S2:U2"/>
    <mergeCell ref="AX2:AX3"/>
    <mergeCell ref="A85:B85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3:B8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92D050"/>
  </sheetPr>
  <dimension ref="A1:AY109"/>
  <sheetViews>
    <sheetView zoomScale="75" zoomScaleNormal="75" workbookViewId="0">
      <pane xSplit="2" ySplit="6" topLeftCell="AD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2031" t="s">
        <v>818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1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1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603" t="s">
        <v>1197</v>
      </c>
      <c r="T3" s="1603" t="s">
        <v>1198</v>
      </c>
      <c r="U3" s="1603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603" t="s">
        <v>1304</v>
      </c>
      <c r="AH3" s="1603" t="s">
        <v>1220</v>
      </c>
      <c r="AI3" s="1603" t="s">
        <v>1221</v>
      </c>
      <c r="AJ3" s="1603" t="s">
        <v>1305</v>
      </c>
      <c r="AK3" s="1603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1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1" s="767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1" s="767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62037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125522</v>
      </c>
      <c r="AM32" s="207"/>
      <c r="AN32" s="206"/>
      <c r="AO32" s="199">
        <v>0</v>
      </c>
      <c r="AP32" s="206"/>
      <c r="AQ32" s="207"/>
      <c r="AR32" s="207"/>
      <c r="AS32" s="206">
        <v>6191</v>
      </c>
      <c r="AT32" s="800">
        <v>214253</v>
      </c>
      <c r="AU32" s="801">
        <v>8198</v>
      </c>
      <c r="AV32" s="199">
        <v>314</v>
      </c>
      <c r="AW32" s="199">
        <v>314</v>
      </c>
      <c r="AX32" s="199">
        <v>0</v>
      </c>
      <c r="AY32" s="31"/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704959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1493938</v>
      </c>
      <c r="AM42" s="207"/>
      <c r="AN42" s="206"/>
      <c r="AO42" s="199">
        <v>0</v>
      </c>
      <c r="AP42" s="206"/>
      <c r="AQ42" s="207"/>
      <c r="AR42" s="207"/>
      <c r="AS42" s="206">
        <v>145429</v>
      </c>
      <c r="AT42" s="800">
        <v>2487840</v>
      </c>
      <c r="AU42" s="801">
        <v>233777</v>
      </c>
      <c r="AV42" s="199">
        <v>3735</v>
      </c>
      <c r="AW42" s="199">
        <v>3765</v>
      </c>
      <c r="AX42" s="199">
        <v>-30</v>
      </c>
      <c r="AY42" s="31"/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2485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2119</v>
      </c>
      <c r="AT44" s="802">
        <v>27005</v>
      </c>
      <c r="AU44" s="803">
        <v>2473</v>
      </c>
      <c r="AV44" s="216">
        <v>56</v>
      </c>
      <c r="AW44" s="216">
        <v>56</v>
      </c>
      <c r="AX44" s="216">
        <v>0</v>
      </c>
      <c r="AY44" s="31"/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4471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-414</v>
      </c>
      <c r="AT58" s="802">
        <v>11704</v>
      </c>
      <c r="AU58" s="803">
        <v>-712</v>
      </c>
      <c r="AV58" s="216">
        <v>18</v>
      </c>
      <c r="AW58" s="216">
        <v>18</v>
      </c>
      <c r="AX58" s="216">
        <v>0</v>
      </c>
      <c r="AY58" s="31"/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  <c r="AY72" s="31"/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  <c r="AY73" s="31"/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  <c r="AY74" s="31"/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  <c r="AY75" s="31"/>
    </row>
    <row r="76" spans="1:51" s="88" customFormat="1" ht="15" customHeight="1" thickBot="1" x14ac:dyDescent="0.25">
      <c r="A76" s="1760" t="s">
        <v>429</v>
      </c>
      <c r="B76" s="1761"/>
      <c r="C76" s="1451">
        <v>170</v>
      </c>
      <c r="D76" s="1449"/>
      <c r="E76" s="1034">
        <v>599536.171272957</v>
      </c>
      <c r="F76" s="1452">
        <v>138</v>
      </c>
      <c r="G76" s="1449"/>
      <c r="H76" s="1036">
        <v>65632.577633780078</v>
      </c>
      <c r="I76" s="1453">
        <v>10</v>
      </c>
      <c r="J76" s="1449"/>
      <c r="K76" s="1036">
        <v>1299.3988874876372</v>
      </c>
      <c r="L76" s="1452">
        <v>33</v>
      </c>
      <c r="M76" s="1449"/>
      <c r="N76" s="1036">
        <v>107483.93929407839</v>
      </c>
      <c r="O76" s="1452">
        <v>0</v>
      </c>
      <c r="P76" s="1449"/>
      <c r="Q76" s="1036">
        <v>0</v>
      </c>
      <c r="R76" s="1037">
        <v>773952</v>
      </c>
      <c r="S76" s="1036">
        <v>288202</v>
      </c>
      <c r="T76" s="1036">
        <v>36471</v>
      </c>
      <c r="U76" s="1038">
        <v>324673</v>
      </c>
      <c r="V76" s="1037">
        <v>1098625</v>
      </c>
      <c r="W76" s="1036">
        <v>-2746</v>
      </c>
      <c r="X76" s="1037">
        <v>1095879</v>
      </c>
      <c r="Y76" s="1036">
        <v>0</v>
      </c>
      <c r="Z76" s="1037">
        <v>1095879</v>
      </c>
      <c r="AA76" s="1036">
        <v>1005468</v>
      </c>
      <c r="AB76" s="1036">
        <v>90411</v>
      </c>
      <c r="AC76" s="1037">
        <v>90411</v>
      </c>
      <c r="AD76" s="1039">
        <v>1095879</v>
      </c>
      <c r="AE76" s="1449"/>
      <c r="AF76" s="1040">
        <v>1133344</v>
      </c>
      <c r="AG76" s="1452">
        <v>67</v>
      </c>
      <c r="AH76" s="1036">
        <v>449532</v>
      </c>
      <c r="AI76" s="1452">
        <v>20</v>
      </c>
      <c r="AJ76" s="1036">
        <v>66170</v>
      </c>
      <c r="AK76" s="1038">
        <v>515702</v>
      </c>
      <c r="AL76" s="1040">
        <v>1649046</v>
      </c>
      <c r="AM76" s="1036">
        <v>-4123</v>
      </c>
      <c r="AN76" s="1040">
        <v>1644923</v>
      </c>
      <c r="AO76" s="1036">
        <v>0</v>
      </c>
      <c r="AP76" s="1040">
        <v>1644923</v>
      </c>
      <c r="AQ76" s="1036">
        <v>1491598</v>
      </c>
      <c r="AR76" s="1036">
        <v>153325</v>
      </c>
      <c r="AS76" s="1040">
        <v>153325</v>
      </c>
      <c r="AT76" s="1259">
        <v>2740802</v>
      </c>
      <c r="AU76" s="1260">
        <v>243736</v>
      </c>
      <c r="AV76" s="1036">
        <v>4123</v>
      </c>
      <c r="AW76" s="1036">
        <v>4153</v>
      </c>
      <c r="AX76" s="1036">
        <v>-30</v>
      </c>
      <c r="AY76" s="101"/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  <c r="AY77" s="516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  <c r="AY78" s="101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  <c r="AY79" s="101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  <c r="AY80" s="31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18973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  <c r="AY81" s="101"/>
    </row>
    <row r="82" spans="1:51" s="88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32180.760000000002</v>
      </c>
      <c r="AA82" s="1447">
        <v>9196</v>
      </c>
      <c r="AB82" s="1444">
        <v>22984.760000000002</v>
      </c>
      <c r="AC82" s="1446">
        <v>22985</v>
      </c>
      <c r="AD82" s="1446">
        <v>32180.760000000002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32180.760000000002</v>
      </c>
      <c r="AU82" s="1448">
        <v>22985</v>
      </c>
      <c r="AV82" s="1444"/>
      <c r="AW82" s="1444"/>
      <c r="AX82" s="1444"/>
      <c r="AY82" s="101"/>
    </row>
    <row r="83" spans="1:51" s="88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47108</v>
      </c>
      <c r="AA83" s="811">
        <v>40777</v>
      </c>
      <c r="AB83" s="810">
        <v>6331</v>
      </c>
      <c r="AC83" s="222">
        <v>6331</v>
      </c>
      <c r="AD83" s="222">
        <v>47108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47108</v>
      </c>
      <c r="AU83" s="812">
        <v>6331</v>
      </c>
      <c r="AV83" s="810"/>
      <c r="AW83" s="810"/>
      <c r="AX83" s="810"/>
      <c r="AY83" s="101"/>
    </row>
    <row r="84" spans="1:51" s="88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37686</v>
      </c>
      <c r="AA84" s="811">
        <v>32622</v>
      </c>
      <c r="AB84" s="810">
        <v>5064</v>
      </c>
      <c r="AC84" s="222">
        <v>5064</v>
      </c>
      <c r="AD84" s="222">
        <v>37686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37686</v>
      </c>
      <c r="AU84" s="812">
        <v>5064</v>
      </c>
      <c r="AV84" s="810"/>
      <c r="AW84" s="810"/>
      <c r="AX84" s="810"/>
      <c r="AY84" s="101"/>
    </row>
    <row r="85" spans="1:51" s="88" customFormat="1" ht="15" customHeight="1" thickBot="1" x14ac:dyDescent="0.25">
      <c r="A85" s="1760" t="s">
        <v>430</v>
      </c>
      <c r="B85" s="1761"/>
      <c r="C85" s="1451">
        <v>170</v>
      </c>
      <c r="D85" s="1449"/>
      <c r="E85" s="1034">
        <v>599536.171272957</v>
      </c>
      <c r="F85" s="1452">
        <v>138</v>
      </c>
      <c r="G85" s="1449"/>
      <c r="H85" s="1036">
        <v>65632.577633780078</v>
      </c>
      <c r="I85" s="1453">
        <v>10</v>
      </c>
      <c r="J85" s="1449"/>
      <c r="K85" s="1036">
        <v>1299.3988874876372</v>
      </c>
      <c r="L85" s="1452">
        <v>33</v>
      </c>
      <c r="M85" s="1449"/>
      <c r="N85" s="1036">
        <v>107483.93929407839</v>
      </c>
      <c r="O85" s="1452">
        <v>0</v>
      </c>
      <c r="P85" s="1449"/>
      <c r="Q85" s="1036">
        <v>0</v>
      </c>
      <c r="R85" s="1037">
        <v>773952</v>
      </c>
      <c r="S85" s="1036">
        <v>288202</v>
      </c>
      <c r="T85" s="1036">
        <v>36471</v>
      </c>
      <c r="U85" s="1038">
        <v>324673</v>
      </c>
      <c r="V85" s="1037">
        <v>1098625</v>
      </c>
      <c r="W85" s="1036">
        <v>-2746</v>
      </c>
      <c r="X85" s="1037">
        <v>1095879</v>
      </c>
      <c r="Y85" s="1036">
        <v>0</v>
      </c>
      <c r="Z85" s="1037">
        <v>1212853.76</v>
      </c>
      <c r="AA85" s="1036">
        <v>1088063</v>
      </c>
      <c r="AB85" s="1036">
        <v>124790.76000000001</v>
      </c>
      <c r="AC85" s="1037">
        <v>124791</v>
      </c>
      <c r="AD85" s="1039">
        <v>1241826.76</v>
      </c>
      <c r="AE85" s="1449"/>
      <c r="AF85" s="1040">
        <v>1133344</v>
      </c>
      <c r="AG85" s="1452">
        <v>67</v>
      </c>
      <c r="AH85" s="1036">
        <v>449532</v>
      </c>
      <c r="AI85" s="1452">
        <v>20</v>
      </c>
      <c r="AJ85" s="1036">
        <v>66170</v>
      </c>
      <c r="AK85" s="1038">
        <v>515702</v>
      </c>
      <c r="AL85" s="1040">
        <v>1649046</v>
      </c>
      <c r="AM85" s="1036">
        <v>-4123</v>
      </c>
      <c r="AN85" s="1040">
        <v>1644923</v>
      </c>
      <c r="AO85" s="1036">
        <v>0</v>
      </c>
      <c r="AP85" s="1040">
        <v>1644923</v>
      </c>
      <c r="AQ85" s="1036">
        <v>1491598</v>
      </c>
      <c r="AR85" s="1036">
        <v>153325</v>
      </c>
      <c r="AS85" s="1040">
        <v>153325</v>
      </c>
      <c r="AT85" s="808">
        <v>2857776.76</v>
      </c>
      <c r="AU85" s="808">
        <v>278116</v>
      </c>
      <c r="AV85" s="1036">
        <v>4123</v>
      </c>
      <c r="AW85" s="1036">
        <v>4153</v>
      </c>
      <c r="AX85" s="1036">
        <v>-30</v>
      </c>
      <c r="AY85" s="101"/>
    </row>
    <row r="86" spans="1:51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1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1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1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J90" s="31" t="s">
        <v>1867</v>
      </c>
      <c r="AM90" s="101" t="s">
        <v>1870</v>
      </c>
      <c r="AQ90" s="31" t="s">
        <v>1677</v>
      </c>
      <c r="AS90" s="31">
        <v>1</v>
      </c>
    </row>
    <row r="91" spans="1:51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J91" s="1694"/>
      <c r="AM91" s="1694">
        <v>-4153</v>
      </c>
      <c r="AW91" s="1036">
        <v>4153</v>
      </c>
    </row>
    <row r="92" spans="1:51" ht="13.5" thickTop="1" x14ac:dyDescent="0.2">
      <c r="B92" s="866"/>
      <c r="C92"/>
      <c r="D92"/>
      <c r="E92"/>
      <c r="F92"/>
      <c r="G92"/>
      <c r="AW92" s="383">
        <v>0</v>
      </c>
    </row>
    <row r="93" spans="1:51" x14ac:dyDescent="0.2">
      <c r="B93" s="867"/>
      <c r="C93"/>
      <c r="D93"/>
      <c r="E93"/>
      <c r="F93"/>
      <c r="G93"/>
    </row>
    <row r="94" spans="1:51" x14ac:dyDescent="0.2">
      <c r="B94" s="867"/>
      <c r="C94"/>
      <c r="D94"/>
      <c r="E94"/>
      <c r="F94"/>
      <c r="G94"/>
    </row>
    <row r="95" spans="1:51" x14ac:dyDescent="0.2">
      <c r="B95" s="868"/>
      <c r="C95"/>
      <c r="D95"/>
      <c r="E95"/>
      <c r="F95"/>
      <c r="G95"/>
      <c r="AW95" s="31" t="s">
        <v>1677</v>
      </c>
    </row>
    <row r="96" spans="1:51" x14ac:dyDescent="0.2">
      <c r="A96"/>
      <c r="B96"/>
      <c r="C96"/>
      <c r="D96"/>
      <c r="E96"/>
      <c r="F96"/>
      <c r="G96"/>
      <c r="AW96" s="31" t="s">
        <v>1687</v>
      </c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V1:AX1"/>
    <mergeCell ref="AT1:AT3"/>
    <mergeCell ref="AU1:AU3"/>
    <mergeCell ref="AV2:AV3"/>
    <mergeCell ref="AW2:AW3"/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92D050"/>
  </sheetPr>
  <dimension ref="A1:AX109"/>
  <sheetViews>
    <sheetView zoomScale="85" zoomScaleNormal="85" workbookViewId="0">
      <pane xSplit="2" ySplit="6" topLeftCell="AF76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31" t="s">
        <v>820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33"/>
      <c r="B3" s="2034"/>
      <c r="C3" s="1780"/>
      <c r="D3" s="1233" t="s">
        <v>554</v>
      </c>
      <c r="E3" s="1233" t="s">
        <v>364</v>
      </c>
      <c r="F3" s="1530" t="s">
        <v>1214</v>
      </c>
      <c r="G3" s="1233" t="s">
        <v>424</v>
      </c>
      <c r="H3" s="1233" t="s">
        <v>364</v>
      </c>
      <c r="I3" s="1530" t="s">
        <v>1215</v>
      </c>
      <c r="J3" s="1233" t="s">
        <v>424</v>
      </c>
      <c r="K3" s="1233" t="s">
        <v>364</v>
      </c>
      <c r="L3" s="1530" t="s">
        <v>1216</v>
      </c>
      <c r="M3" s="1233" t="s">
        <v>444</v>
      </c>
      <c r="N3" s="1233" t="s">
        <v>364</v>
      </c>
      <c r="O3" s="1530" t="s">
        <v>1216</v>
      </c>
      <c r="P3" s="1233" t="s">
        <v>444</v>
      </c>
      <c r="Q3" s="1233" t="s">
        <v>364</v>
      </c>
      <c r="R3" s="1780"/>
      <c r="S3" s="1336" t="s">
        <v>1197</v>
      </c>
      <c r="T3" s="1336" t="s">
        <v>1198</v>
      </c>
      <c r="U3" s="1336" t="s">
        <v>243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336" t="s">
        <v>1304</v>
      </c>
      <c r="AH3" s="1336" t="s">
        <v>1220</v>
      </c>
      <c r="AI3" s="1336" t="s">
        <v>1221</v>
      </c>
      <c r="AJ3" s="1532" t="s">
        <v>1305</v>
      </c>
      <c r="AK3" s="1336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5087656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7124250</v>
      </c>
      <c r="AM32" s="207"/>
      <c r="AN32" s="206"/>
      <c r="AO32" s="199">
        <v>0</v>
      </c>
      <c r="AP32" s="206"/>
      <c r="AQ32" s="207"/>
      <c r="AR32" s="207"/>
      <c r="AS32" s="206">
        <v>606511</v>
      </c>
      <c r="AT32" s="800">
        <v>11978156</v>
      </c>
      <c r="AU32" s="801">
        <v>980344</v>
      </c>
      <c r="AV32" s="199">
        <v>17811</v>
      </c>
      <c r="AW32" s="199">
        <v>17811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534548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791687</v>
      </c>
      <c r="AM42" s="207"/>
      <c r="AN42" s="206"/>
      <c r="AO42" s="199">
        <v>0</v>
      </c>
      <c r="AP42" s="206"/>
      <c r="AQ42" s="207"/>
      <c r="AR42" s="207"/>
      <c r="AS42" s="206">
        <v>67446</v>
      </c>
      <c r="AT42" s="800">
        <v>1289568</v>
      </c>
      <c r="AU42" s="801">
        <v>104758</v>
      </c>
      <c r="AV42" s="199">
        <v>1979</v>
      </c>
      <c r="AW42" s="199">
        <v>1995</v>
      </c>
      <c r="AX42" s="199">
        <v>-16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19880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66972</v>
      </c>
      <c r="AM44" s="225"/>
      <c r="AN44" s="224"/>
      <c r="AO44" s="216">
        <v>0</v>
      </c>
      <c r="AP44" s="224"/>
      <c r="AQ44" s="225"/>
      <c r="AR44" s="225"/>
      <c r="AS44" s="224">
        <v>2970</v>
      </c>
      <c r="AT44" s="802">
        <v>81678</v>
      </c>
      <c r="AU44" s="803">
        <v>3383</v>
      </c>
      <c r="AV44" s="216">
        <v>167</v>
      </c>
      <c r="AW44" s="216">
        <v>167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26846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13317</v>
      </c>
      <c r="AM50" s="225"/>
      <c r="AN50" s="224"/>
      <c r="AO50" s="216">
        <v>0</v>
      </c>
      <c r="AP50" s="224"/>
      <c r="AQ50" s="225"/>
      <c r="AR50" s="225"/>
      <c r="AS50" s="224">
        <v>-151</v>
      </c>
      <c r="AT50" s="802">
        <v>29091</v>
      </c>
      <c r="AU50" s="803">
        <v>-664</v>
      </c>
      <c r="AV50" s="216">
        <v>33</v>
      </c>
      <c r="AW50" s="216">
        <v>33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14249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-533</v>
      </c>
      <c r="AT58" s="802">
        <v>12303</v>
      </c>
      <c r="AU58" s="803">
        <v>-1637</v>
      </c>
      <c r="AV58" s="216">
        <v>18</v>
      </c>
      <c r="AW58" s="216">
        <v>18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1237</v>
      </c>
      <c r="D76" s="1449"/>
      <c r="E76" s="1034">
        <v>4795166.1765533322</v>
      </c>
      <c r="F76" s="1452">
        <v>1045</v>
      </c>
      <c r="G76" s="1449"/>
      <c r="H76" s="1036">
        <v>509535.03041023575</v>
      </c>
      <c r="I76" s="1453">
        <v>0</v>
      </c>
      <c r="J76" s="1449"/>
      <c r="K76" s="1036">
        <v>0</v>
      </c>
      <c r="L76" s="1452">
        <v>103</v>
      </c>
      <c r="M76" s="1449"/>
      <c r="N76" s="1036">
        <v>343862.15455646842</v>
      </c>
      <c r="O76" s="1452">
        <v>26</v>
      </c>
      <c r="P76" s="1449"/>
      <c r="Q76" s="1036">
        <v>34616.062231966964</v>
      </c>
      <c r="R76" s="1037">
        <v>5683179</v>
      </c>
      <c r="S76" s="1036">
        <v>-184147</v>
      </c>
      <c r="T76" s="1036">
        <v>-79814</v>
      </c>
      <c r="U76" s="1038">
        <v>-263961</v>
      </c>
      <c r="V76" s="1037">
        <v>5419218</v>
      </c>
      <c r="W76" s="1036">
        <v>-13549</v>
      </c>
      <c r="X76" s="1037">
        <v>5405669</v>
      </c>
      <c r="Y76" s="1036">
        <v>1647</v>
      </c>
      <c r="Z76" s="1037">
        <v>5407316</v>
      </c>
      <c r="AA76" s="1036">
        <v>4997375</v>
      </c>
      <c r="AB76" s="1036">
        <v>409941</v>
      </c>
      <c r="AC76" s="1037">
        <v>409941</v>
      </c>
      <c r="AD76" s="1039">
        <v>5407316</v>
      </c>
      <c r="AE76" s="1449"/>
      <c r="AF76" s="1040">
        <v>8397445</v>
      </c>
      <c r="AG76" s="1452">
        <v>-37</v>
      </c>
      <c r="AH76" s="1036">
        <v>-251207</v>
      </c>
      <c r="AI76" s="1452">
        <v>-41</v>
      </c>
      <c r="AJ76" s="1036">
        <v>-142750</v>
      </c>
      <c r="AK76" s="1038">
        <v>-393957</v>
      </c>
      <c r="AL76" s="1040">
        <v>8003488</v>
      </c>
      <c r="AM76" s="1036">
        <v>-20008</v>
      </c>
      <c r="AN76" s="1040">
        <v>7983480</v>
      </c>
      <c r="AO76" s="1036">
        <v>0</v>
      </c>
      <c r="AP76" s="1040">
        <v>7983480</v>
      </c>
      <c r="AQ76" s="1036">
        <v>7307237</v>
      </c>
      <c r="AR76" s="1036">
        <v>676243</v>
      </c>
      <c r="AS76" s="1040">
        <v>676243</v>
      </c>
      <c r="AT76" s="1259">
        <v>13390796</v>
      </c>
      <c r="AU76" s="1260">
        <v>1086184</v>
      </c>
      <c r="AV76" s="1036">
        <v>20008</v>
      </c>
      <c r="AW76" s="1036">
        <v>20024</v>
      </c>
      <c r="AX76" s="1036">
        <v>-16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>
        <v>0</v>
      </c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>
        <v>0</v>
      </c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>
        <v>0</v>
      </c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13629</v>
      </c>
      <c r="AB82" s="1444">
        <v>-13629</v>
      </c>
      <c r="AC82" s="1446">
        <v>-13629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-13629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152572</v>
      </c>
      <c r="AA83" s="811">
        <v>134577</v>
      </c>
      <c r="AB83" s="810">
        <v>17995</v>
      </c>
      <c r="AC83" s="222">
        <v>17995</v>
      </c>
      <c r="AD83" s="222">
        <v>152572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152572</v>
      </c>
      <c r="AU83" s="812">
        <v>17995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122057</v>
      </c>
      <c r="AA84" s="811">
        <v>107660</v>
      </c>
      <c r="AB84" s="810">
        <v>14397</v>
      </c>
      <c r="AC84" s="222">
        <v>14397</v>
      </c>
      <c r="AD84" s="222">
        <v>122057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122057</v>
      </c>
      <c r="AU84" s="812">
        <v>14397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1237</v>
      </c>
      <c r="D85" s="1449"/>
      <c r="E85" s="1034">
        <v>4795166.1765533322</v>
      </c>
      <c r="F85" s="1452">
        <v>1045</v>
      </c>
      <c r="G85" s="1449"/>
      <c r="H85" s="1036">
        <v>509535.03041023575</v>
      </c>
      <c r="I85" s="1453">
        <v>0</v>
      </c>
      <c r="J85" s="1449"/>
      <c r="K85" s="1036">
        <v>0</v>
      </c>
      <c r="L85" s="1452">
        <v>103</v>
      </c>
      <c r="M85" s="1449"/>
      <c r="N85" s="1036">
        <v>343862.15455646842</v>
      </c>
      <c r="O85" s="1452">
        <v>26</v>
      </c>
      <c r="P85" s="1449"/>
      <c r="Q85" s="1036">
        <v>34616.062231966964</v>
      </c>
      <c r="R85" s="1037">
        <v>5683179</v>
      </c>
      <c r="S85" s="1036">
        <v>-184147</v>
      </c>
      <c r="T85" s="1036">
        <v>-79814</v>
      </c>
      <c r="U85" s="1038">
        <v>-263961</v>
      </c>
      <c r="V85" s="1037">
        <v>5419218</v>
      </c>
      <c r="W85" s="1036">
        <v>-13549</v>
      </c>
      <c r="X85" s="1037">
        <v>5405669</v>
      </c>
      <c r="Y85" s="1036">
        <v>1647</v>
      </c>
      <c r="Z85" s="1037">
        <v>5681945</v>
      </c>
      <c r="AA85" s="1036">
        <v>5253241</v>
      </c>
      <c r="AB85" s="1036">
        <v>428704</v>
      </c>
      <c r="AC85" s="1037">
        <v>428704</v>
      </c>
      <c r="AD85" s="1039">
        <v>5681945</v>
      </c>
      <c r="AE85" s="1449"/>
      <c r="AF85" s="1040">
        <v>8397445</v>
      </c>
      <c r="AG85" s="1452">
        <v>-37</v>
      </c>
      <c r="AH85" s="1036">
        <v>-251207</v>
      </c>
      <c r="AI85" s="1452">
        <v>-41</v>
      </c>
      <c r="AJ85" s="1036">
        <v>-142750</v>
      </c>
      <c r="AK85" s="1038">
        <v>-393957</v>
      </c>
      <c r="AL85" s="1040">
        <v>8003488</v>
      </c>
      <c r="AM85" s="1036">
        <v>-20008</v>
      </c>
      <c r="AN85" s="1040">
        <v>7983480</v>
      </c>
      <c r="AO85" s="1036">
        <v>0</v>
      </c>
      <c r="AP85" s="1040">
        <v>7983480</v>
      </c>
      <c r="AQ85" s="1036">
        <v>7307237</v>
      </c>
      <c r="AR85" s="1036">
        <v>676243</v>
      </c>
      <c r="AS85" s="1040">
        <v>676243</v>
      </c>
      <c r="AT85" s="808">
        <v>13665425</v>
      </c>
      <c r="AU85" s="808">
        <v>1104947</v>
      </c>
      <c r="AV85" s="1036">
        <v>20008</v>
      </c>
      <c r="AW85" s="1036">
        <v>20024</v>
      </c>
      <c r="AX85" s="1036">
        <v>-16</v>
      </c>
    </row>
    <row r="86" spans="1:50" ht="16.149999999999999" hidden="1" customHeight="1" thickTop="1" x14ac:dyDescent="0.2"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519"/>
      <c r="Y86" s="383"/>
      <c r="Z86" s="383"/>
      <c r="AB86" s="383"/>
      <c r="AC86" s="383"/>
      <c r="AD86" s="383"/>
      <c r="AE86" s="383"/>
      <c r="AF86" s="383"/>
    </row>
    <row r="87" spans="1:50" ht="16.149999999999999" hidden="1" customHeight="1" x14ac:dyDescent="0.2"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519"/>
      <c r="Y87" s="383"/>
      <c r="Z87" s="383"/>
      <c r="AB87" s="383"/>
      <c r="AC87" s="383"/>
      <c r="AD87" s="383"/>
      <c r="AE87" s="383"/>
      <c r="AF87" s="383"/>
    </row>
    <row r="88" spans="1:50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0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  <c r="AF89" s="101" t="s">
        <v>1870</v>
      </c>
      <c r="AJ89" s="31" t="s">
        <v>1867</v>
      </c>
      <c r="AM89" s="101" t="s">
        <v>1870</v>
      </c>
      <c r="AQ89" s="31" t="s">
        <v>1677</v>
      </c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T90" s="31" t="s">
        <v>1867</v>
      </c>
      <c r="W90" s="31" t="s">
        <v>1868</v>
      </c>
      <c r="AA90" s="31" t="s">
        <v>1677</v>
      </c>
      <c r="AC90" s="31">
        <v>1</v>
      </c>
      <c r="AF90" s="1694">
        <v>8404141</v>
      </c>
      <c r="AJ90" s="1694">
        <v>-142993</v>
      </c>
      <c r="AL90" s="1694">
        <v>8009941</v>
      </c>
      <c r="AM90" s="1694">
        <v>-20024</v>
      </c>
      <c r="AQ90" s="31" t="s">
        <v>1678</v>
      </c>
      <c r="AS90" s="31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694"/>
      <c r="W91" s="1694"/>
      <c r="AW91" s="1036">
        <v>20024</v>
      </c>
    </row>
    <row r="92" spans="1:50" ht="13.5" thickTop="1" x14ac:dyDescent="0.2">
      <c r="B92" s="866"/>
      <c r="C92"/>
      <c r="D92"/>
      <c r="E92"/>
      <c r="F92"/>
      <c r="G92"/>
      <c r="AW92" s="383">
        <v>0</v>
      </c>
    </row>
    <row r="93" spans="1:50" x14ac:dyDescent="0.2">
      <c r="B93" s="867"/>
      <c r="C93"/>
      <c r="D93"/>
      <c r="E93"/>
      <c r="F93"/>
      <c r="G93"/>
    </row>
    <row r="94" spans="1:50" x14ac:dyDescent="0.2">
      <c r="B94" s="867"/>
      <c r="C94"/>
      <c r="D94"/>
      <c r="E94"/>
      <c r="F94"/>
      <c r="G94"/>
    </row>
    <row r="95" spans="1:50" x14ac:dyDescent="0.2">
      <c r="B95" s="868"/>
      <c r="C95"/>
      <c r="D95"/>
      <c r="E95"/>
      <c r="F95"/>
      <c r="G95"/>
    </row>
    <row r="96" spans="1:50" x14ac:dyDescent="0.2">
      <c r="A96"/>
      <c r="B96"/>
      <c r="C96"/>
      <c r="D96"/>
      <c r="E96"/>
      <c r="F96"/>
      <c r="G96"/>
    </row>
    <row r="97" spans="3:50" x14ac:dyDescent="0.2">
      <c r="C97"/>
      <c r="D97"/>
      <c r="E97"/>
      <c r="F97"/>
      <c r="G97"/>
    </row>
    <row r="102" spans="3:50" x14ac:dyDescent="0.2">
      <c r="AW102" s="31" t="s">
        <v>1868</v>
      </c>
      <c r="AX102" s="101" t="s">
        <v>1873</v>
      </c>
    </row>
    <row r="103" spans="3:50" x14ac:dyDescent="0.2">
      <c r="AW103" s="31" t="s">
        <v>1864</v>
      </c>
    </row>
    <row r="107" spans="3:50" x14ac:dyDescent="0.2">
      <c r="AW107" s="150" t="s">
        <v>1752</v>
      </c>
    </row>
    <row r="108" spans="3:50" x14ac:dyDescent="0.2">
      <c r="AW108" s="150" t="s">
        <v>1751</v>
      </c>
    </row>
    <row r="109" spans="3:50" x14ac:dyDescent="0.2">
      <c r="AW109" s="150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V1:AX1"/>
    <mergeCell ref="AT1:AT3"/>
    <mergeCell ref="AU1:AU3"/>
    <mergeCell ref="AV2:AV3"/>
    <mergeCell ref="AW2:AW3"/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109"/>
  <sheetViews>
    <sheetView zoomScale="75" zoomScaleNormal="75" workbookViewId="0">
      <pane xSplit="2" ySplit="6" topLeftCell="AD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31" t="s">
        <v>1041</v>
      </c>
      <c r="B1" s="2032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33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973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33"/>
      <c r="B3" s="2034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603" t="s">
        <v>1197</v>
      </c>
      <c r="T3" s="1603" t="s">
        <v>1198</v>
      </c>
      <c r="U3" s="1603" t="s">
        <v>243</v>
      </c>
      <c r="V3" s="1780"/>
      <c r="W3" s="1780"/>
      <c r="X3" s="1780"/>
      <c r="Y3" s="1791"/>
      <c r="Z3" s="1780"/>
      <c r="AA3" s="1973"/>
      <c r="AB3" s="1780"/>
      <c r="AC3" s="1973"/>
      <c r="AD3" s="1780"/>
      <c r="AE3" s="2042"/>
      <c r="AF3" s="2038"/>
      <c r="AG3" s="1603" t="s">
        <v>1304</v>
      </c>
      <c r="AH3" s="1603" t="s">
        <v>1220</v>
      </c>
      <c r="AI3" s="1603" t="s">
        <v>1221</v>
      </c>
      <c r="AJ3" s="1603" t="s">
        <v>1305</v>
      </c>
      <c r="AK3" s="1603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840970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2239376</v>
      </c>
      <c r="AM23" s="225"/>
      <c r="AN23" s="224"/>
      <c r="AO23" s="216">
        <v>0</v>
      </c>
      <c r="AP23" s="224"/>
      <c r="AQ23" s="225"/>
      <c r="AR23" s="225"/>
      <c r="AS23" s="224">
        <v>186437</v>
      </c>
      <c r="AT23" s="802">
        <v>3439795</v>
      </c>
      <c r="AU23" s="803">
        <v>283270</v>
      </c>
      <c r="AV23" s="216">
        <v>5598</v>
      </c>
      <c r="AW23" s="216">
        <v>5598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297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4824</v>
      </c>
      <c r="AM25" s="225"/>
      <c r="AN25" s="224"/>
      <c r="AO25" s="216">
        <v>0</v>
      </c>
      <c r="AP25" s="224"/>
      <c r="AQ25" s="225"/>
      <c r="AR25" s="225"/>
      <c r="AS25" s="224">
        <v>1203</v>
      </c>
      <c r="AT25" s="802">
        <v>9903</v>
      </c>
      <c r="AU25" s="803">
        <v>2425</v>
      </c>
      <c r="AV25" s="216">
        <v>12</v>
      </c>
      <c r="AW25" s="216">
        <v>12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199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6460</v>
      </c>
      <c r="AM38" s="225"/>
      <c r="AN38" s="224"/>
      <c r="AO38" s="216">
        <v>0</v>
      </c>
      <c r="AP38" s="224"/>
      <c r="AQ38" s="225"/>
      <c r="AR38" s="225"/>
      <c r="AS38" s="224">
        <v>1140</v>
      </c>
      <c r="AT38" s="802">
        <v>21324</v>
      </c>
      <c r="AU38" s="803">
        <v>4022</v>
      </c>
      <c r="AV38" s="216">
        <v>16</v>
      </c>
      <c r="AW38" s="216">
        <v>16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-1668</v>
      </c>
      <c r="AT67" s="800">
        <v>0</v>
      </c>
      <c r="AU67" s="801">
        <v>-2127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355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5451</v>
      </c>
      <c r="AM73" s="225"/>
      <c r="AN73" s="224"/>
      <c r="AO73" s="216">
        <v>0</v>
      </c>
      <c r="AP73" s="224"/>
      <c r="AQ73" s="225"/>
      <c r="AR73" s="225"/>
      <c r="AS73" s="224">
        <v>556</v>
      </c>
      <c r="AT73" s="802">
        <v>11320</v>
      </c>
      <c r="AU73" s="803">
        <v>1237</v>
      </c>
      <c r="AV73" s="423">
        <v>14</v>
      </c>
      <c r="AW73" s="423">
        <v>14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9584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42894</v>
      </c>
      <c r="AM74" s="225"/>
      <c r="AN74" s="224"/>
      <c r="AO74" s="216">
        <v>0</v>
      </c>
      <c r="AP74" s="224"/>
      <c r="AQ74" s="225"/>
      <c r="AR74" s="225"/>
      <c r="AS74" s="224">
        <v>2675</v>
      </c>
      <c r="AT74" s="802">
        <v>100901</v>
      </c>
      <c r="AU74" s="803">
        <v>-3031</v>
      </c>
      <c r="AV74" s="423">
        <v>107</v>
      </c>
      <c r="AW74" s="423">
        <v>107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196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9188</v>
      </c>
      <c r="AM75" s="225"/>
      <c r="AN75" s="224"/>
      <c r="AO75" s="216">
        <v>0</v>
      </c>
      <c r="AP75" s="224"/>
      <c r="AQ75" s="225"/>
      <c r="AR75" s="225"/>
      <c r="AS75" s="224">
        <v>2292</v>
      </c>
      <c r="AT75" s="1256">
        <v>21639</v>
      </c>
      <c r="AU75" s="1257">
        <v>5377</v>
      </c>
      <c r="AV75" s="1426">
        <v>23</v>
      </c>
      <c r="AW75" s="1426">
        <v>23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195</v>
      </c>
      <c r="D76" s="1449"/>
      <c r="E76" s="1034">
        <v>699504.30809814739</v>
      </c>
      <c r="F76" s="1452">
        <v>169</v>
      </c>
      <c r="G76" s="1449"/>
      <c r="H76" s="1036">
        <v>76951.617726136246</v>
      </c>
      <c r="I76" s="1453">
        <v>220</v>
      </c>
      <c r="J76" s="1449"/>
      <c r="K76" s="1036">
        <v>28723.495680909087</v>
      </c>
      <c r="L76" s="1452">
        <v>15</v>
      </c>
      <c r="M76" s="1449"/>
      <c r="N76" s="1036">
        <v>46422.317159851314</v>
      </c>
      <c r="O76" s="1452">
        <v>0</v>
      </c>
      <c r="P76" s="1449"/>
      <c r="Q76" s="1036">
        <v>0</v>
      </c>
      <c r="R76" s="1037">
        <v>851601</v>
      </c>
      <c r="S76" s="1036">
        <v>457209</v>
      </c>
      <c r="T76" s="1036">
        <v>-3086</v>
      </c>
      <c r="U76" s="1038">
        <v>454123</v>
      </c>
      <c r="V76" s="1037">
        <v>1305724</v>
      </c>
      <c r="W76" s="1036">
        <v>-3265</v>
      </c>
      <c r="X76" s="1037">
        <v>1302459</v>
      </c>
      <c r="Y76" s="1036">
        <v>0</v>
      </c>
      <c r="Z76" s="1037">
        <v>1302459</v>
      </c>
      <c r="AA76" s="1036">
        <v>1203921</v>
      </c>
      <c r="AB76" s="1036">
        <v>98538</v>
      </c>
      <c r="AC76" s="1037">
        <v>98538</v>
      </c>
      <c r="AD76" s="1039">
        <v>1302459</v>
      </c>
      <c r="AE76" s="1449"/>
      <c r="AF76" s="1040">
        <v>1601968</v>
      </c>
      <c r="AG76" s="1452">
        <v>93</v>
      </c>
      <c r="AH76" s="1036">
        <v>714458</v>
      </c>
      <c r="AI76" s="1452">
        <v>-2</v>
      </c>
      <c r="AJ76" s="1036">
        <v>-8233</v>
      </c>
      <c r="AK76" s="1038">
        <v>706225</v>
      </c>
      <c r="AL76" s="1040">
        <v>2308193</v>
      </c>
      <c r="AM76" s="1036">
        <v>-5770</v>
      </c>
      <c r="AN76" s="1040">
        <v>2302423</v>
      </c>
      <c r="AO76" s="1036">
        <v>0</v>
      </c>
      <c r="AP76" s="1040">
        <v>2302423</v>
      </c>
      <c r="AQ76" s="1036">
        <v>2109788</v>
      </c>
      <c r="AR76" s="1036">
        <v>192635</v>
      </c>
      <c r="AS76" s="1040">
        <v>192635</v>
      </c>
      <c r="AT76" s="1259">
        <v>3604882</v>
      </c>
      <c r="AU76" s="1260">
        <v>291173</v>
      </c>
      <c r="AV76" s="1036">
        <v>5770</v>
      </c>
      <c r="AW76" s="1036">
        <v>5770</v>
      </c>
      <c r="AX76" s="1036">
        <v>0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11505</v>
      </c>
      <c r="AA82" s="1447">
        <v>10546</v>
      </c>
      <c r="AB82" s="1444">
        <v>959</v>
      </c>
      <c r="AC82" s="1446">
        <v>959</v>
      </c>
      <c r="AD82" s="1446">
        <v>11505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11505</v>
      </c>
      <c r="AU82" s="1448">
        <v>959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39666</v>
      </c>
      <c r="AA83" s="811">
        <v>33831</v>
      </c>
      <c r="AB83" s="810">
        <v>5835</v>
      </c>
      <c r="AC83" s="222">
        <v>5835</v>
      </c>
      <c r="AD83" s="222">
        <v>39666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39666</v>
      </c>
      <c r="AU83" s="812">
        <v>5835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31732</v>
      </c>
      <c r="AA84" s="811">
        <v>27063</v>
      </c>
      <c r="AB84" s="810">
        <v>4669</v>
      </c>
      <c r="AC84" s="222">
        <v>4669</v>
      </c>
      <c r="AD84" s="222">
        <v>31732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31732</v>
      </c>
      <c r="AU84" s="812">
        <v>4669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195</v>
      </c>
      <c r="D85" s="1449"/>
      <c r="E85" s="1034">
        <v>699504.30809814739</v>
      </c>
      <c r="F85" s="1452">
        <v>169</v>
      </c>
      <c r="G85" s="1449"/>
      <c r="H85" s="1036">
        <v>76951.617726136246</v>
      </c>
      <c r="I85" s="1453">
        <v>220</v>
      </c>
      <c r="J85" s="1449"/>
      <c r="K85" s="1036">
        <v>28723.495680909087</v>
      </c>
      <c r="L85" s="1452">
        <v>15</v>
      </c>
      <c r="M85" s="1449"/>
      <c r="N85" s="1036">
        <v>46422.317159851314</v>
      </c>
      <c r="O85" s="1452">
        <v>0</v>
      </c>
      <c r="P85" s="1449"/>
      <c r="Q85" s="1036">
        <v>0</v>
      </c>
      <c r="R85" s="1037">
        <v>851601</v>
      </c>
      <c r="S85" s="1036">
        <v>457209</v>
      </c>
      <c r="T85" s="1036">
        <v>-3086</v>
      </c>
      <c r="U85" s="1038">
        <v>454123</v>
      </c>
      <c r="V85" s="1037">
        <v>1305724</v>
      </c>
      <c r="W85" s="1036">
        <v>-3265</v>
      </c>
      <c r="X85" s="1037">
        <v>1302459</v>
      </c>
      <c r="Y85" s="1036">
        <v>0</v>
      </c>
      <c r="Z85" s="1037">
        <v>1385362</v>
      </c>
      <c r="AA85" s="1036">
        <v>1275361</v>
      </c>
      <c r="AB85" s="1036">
        <v>110001</v>
      </c>
      <c r="AC85" s="1037">
        <v>110001</v>
      </c>
      <c r="AD85" s="1039">
        <v>1395362</v>
      </c>
      <c r="AE85" s="1449"/>
      <c r="AF85" s="1040">
        <v>1601968</v>
      </c>
      <c r="AG85" s="1452">
        <v>93</v>
      </c>
      <c r="AH85" s="1036">
        <v>714458</v>
      </c>
      <c r="AI85" s="1452">
        <v>-2</v>
      </c>
      <c r="AJ85" s="1036">
        <v>-8233</v>
      </c>
      <c r="AK85" s="1038">
        <v>706225</v>
      </c>
      <c r="AL85" s="1040">
        <v>2308193</v>
      </c>
      <c r="AM85" s="1036">
        <v>-5770</v>
      </c>
      <c r="AN85" s="1040">
        <v>2302423</v>
      </c>
      <c r="AO85" s="1036">
        <v>0</v>
      </c>
      <c r="AP85" s="1040">
        <v>2302423</v>
      </c>
      <c r="AQ85" s="1036">
        <v>2109788</v>
      </c>
      <c r="AR85" s="1036">
        <v>192635</v>
      </c>
      <c r="AS85" s="1040">
        <v>192635</v>
      </c>
      <c r="AT85" s="808">
        <v>3687785</v>
      </c>
      <c r="AU85" s="808">
        <v>302636</v>
      </c>
      <c r="AV85" s="1036">
        <v>5770</v>
      </c>
      <c r="AW85" s="1036">
        <v>5770</v>
      </c>
      <c r="AX85" s="1036">
        <v>0</v>
      </c>
    </row>
    <row r="86" spans="1:50" s="101" customFormat="1" ht="15" hidden="1" customHeight="1" thickTop="1" x14ac:dyDescent="0.2">
      <c r="A86" s="2006" t="s">
        <v>1827</v>
      </c>
      <c r="B86" s="2007"/>
      <c r="C86" s="809"/>
      <c r="D86" s="810"/>
      <c r="E86" s="810"/>
      <c r="F86" s="809"/>
      <c r="G86" s="810"/>
      <c r="H86" s="810"/>
      <c r="I86" s="1199"/>
      <c r="J86" s="810"/>
      <c r="K86" s="810"/>
      <c r="L86" s="809"/>
      <c r="M86" s="810"/>
      <c r="N86" s="810"/>
      <c r="O86" s="809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222"/>
      <c r="AA86" s="811"/>
      <c r="AB86" s="810"/>
      <c r="AC86" s="222">
        <v>-6087</v>
      </c>
      <c r="AD86" s="222"/>
      <c r="AE86" s="810"/>
      <c r="AF86" s="810"/>
      <c r="AG86" s="809"/>
      <c r="AH86" s="810"/>
      <c r="AI86" s="809"/>
      <c r="AJ86" s="810"/>
      <c r="AK86" s="810"/>
      <c r="AL86" s="810"/>
      <c r="AM86" s="810"/>
      <c r="AN86" s="810"/>
      <c r="AO86" s="810"/>
      <c r="AP86" s="810"/>
      <c r="AQ86" s="810"/>
      <c r="AR86" s="810"/>
      <c r="AS86" s="810"/>
      <c r="AT86" s="812"/>
      <c r="AU86" s="812"/>
      <c r="AV86" s="810"/>
      <c r="AW86" s="810"/>
      <c r="AX86" s="810"/>
    </row>
    <row r="87" spans="1:50" s="101" customFormat="1" ht="15" hidden="1" customHeight="1" thickBot="1" x14ac:dyDescent="0.25">
      <c r="A87" s="2044" t="s">
        <v>1821</v>
      </c>
      <c r="B87" s="2045"/>
      <c r="C87" s="1451"/>
      <c r="D87" s="1449"/>
      <c r="E87" s="1034"/>
      <c r="F87" s="1452"/>
      <c r="G87" s="1449"/>
      <c r="H87" s="1036"/>
      <c r="I87" s="1453"/>
      <c r="J87" s="1449"/>
      <c r="K87" s="1036"/>
      <c r="L87" s="1452"/>
      <c r="M87" s="1449"/>
      <c r="N87" s="1036"/>
      <c r="O87" s="1452"/>
      <c r="P87" s="1449"/>
      <c r="Q87" s="1036"/>
      <c r="R87" s="1037"/>
      <c r="S87" s="1036"/>
      <c r="T87" s="1036"/>
      <c r="U87" s="1038"/>
      <c r="V87" s="1037"/>
      <c r="W87" s="1036"/>
      <c r="X87" s="1037"/>
      <c r="Y87" s="1036"/>
      <c r="Z87" s="1037"/>
      <c r="AA87" s="1036"/>
      <c r="AB87" s="1036"/>
      <c r="AC87" s="1037">
        <v>103914</v>
      </c>
      <c r="AD87" s="1039"/>
      <c r="AE87" s="1449"/>
      <c r="AF87" s="1040"/>
      <c r="AG87" s="1452"/>
      <c r="AH87" s="1036"/>
      <c r="AI87" s="1452"/>
      <c r="AJ87" s="1036"/>
      <c r="AK87" s="1038"/>
      <c r="AL87" s="1040"/>
      <c r="AM87" s="1036"/>
      <c r="AN87" s="1040"/>
      <c r="AO87" s="1036"/>
      <c r="AP87" s="1040"/>
      <c r="AQ87" s="1036"/>
      <c r="AR87" s="1036"/>
      <c r="AS87" s="1040"/>
      <c r="AT87" s="808"/>
      <c r="AU87" s="808"/>
      <c r="AV87" s="1036"/>
      <c r="AW87" s="1036"/>
      <c r="AX87" s="1036"/>
    </row>
    <row r="88" spans="1:50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0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T91" s="101"/>
      <c r="AW91" s="1036">
        <v>5770</v>
      </c>
    </row>
    <row r="92" spans="1:50" ht="13.5" thickTop="1" x14ac:dyDescent="0.2">
      <c r="B92" s="866"/>
      <c r="C92"/>
      <c r="D92"/>
      <c r="E92"/>
      <c r="F92"/>
      <c r="G92"/>
      <c r="S92" s="1694"/>
      <c r="T92" s="1694"/>
      <c r="AC92" s="101"/>
      <c r="AW92" s="383">
        <v>0</v>
      </c>
    </row>
    <row r="93" spans="1:50" x14ac:dyDescent="0.2">
      <c r="B93" s="867"/>
      <c r="C93"/>
      <c r="D93"/>
      <c r="E93"/>
      <c r="F93"/>
      <c r="G93"/>
      <c r="AC93" s="101"/>
      <c r="AJ93" s="101" t="s">
        <v>1870</v>
      </c>
      <c r="AM93" s="101" t="s">
        <v>1870</v>
      </c>
    </row>
    <row r="94" spans="1:50" x14ac:dyDescent="0.2">
      <c r="B94" s="867"/>
      <c r="C94"/>
      <c r="D94"/>
      <c r="E94"/>
      <c r="F94"/>
      <c r="G94"/>
      <c r="AJ94" s="1694">
        <v>-8233</v>
      </c>
      <c r="AM94" s="1694">
        <v>5770</v>
      </c>
    </row>
    <row r="95" spans="1:50" x14ac:dyDescent="0.2">
      <c r="B95" s="868"/>
      <c r="C95"/>
      <c r="D95"/>
      <c r="E95"/>
      <c r="F95"/>
      <c r="G95"/>
    </row>
    <row r="96" spans="1:50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99" spans="3:49" x14ac:dyDescent="0.2">
      <c r="AW99" s="101" t="s">
        <v>1871</v>
      </c>
    </row>
    <row r="100" spans="3:49" x14ac:dyDescent="0.2">
      <c r="AW100" s="101" t="s">
        <v>1872</v>
      </c>
    </row>
    <row r="101" spans="3:49" x14ac:dyDescent="0.2">
      <c r="AW101" s="101" t="s">
        <v>1864</v>
      </c>
    </row>
    <row r="103" spans="3:49" x14ac:dyDescent="0.2">
      <c r="AW103" s="31" t="s">
        <v>1861</v>
      </c>
    </row>
    <row r="104" spans="3:49" x14ac:dyDescent="0.2">
      <c r="AW104" s="31" t="s">
        <v>1864</v>
      </c>
    </row>
    <row r="105" spans="3:49" x14ac:dyDescent="0.2">
      <c r="AW105" s="383">
        <v>5770</v>
      </c>
    </row>
    <row r="107" spans="3:49" x14ac:dyDescent="0.2">
      <c r="AW107" s="150" t="s">
        <v>1752</v>
      </c>
    </row>
    <row r="108" spans="3:49" x14ac:dyDescent="0.2">
      <c r="AW108" s="150" t="s">
        <v>1751</v>
      </c>
    </row>
    <row r="109" spans="3:49" x14ac:dyDescent="0.2">
      <c r="AW109" s="150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Z2:Z3"/>
    <mergeCell ref="AO2:AO3"/>
    <mergeCell ref="AA2:AA3"/>
    <mergeCell ref="AB2:AB3"/>
    <mergeCell ref="AE2:AE3"/>
    <mergeCell ref="A86:B86"/>
    <mergeCell ref="A77:B77"/>
    <mergeCell ref="W2:W3"/>
    <mergeCell ref="X2:X3"/>
    <mergeCell ref="Y2:Y3"/>
    <mergeCell ref="V2:V3"/>
    <mergeCell ref="A85:B85"/>
    <mergeCell ref="A81:B81"/>
    <mergeCell ref="A84:B84"/>
    <mergeCell ref="A82:B82"/>
    <mergeCell ref="AV1:AX1"/>
    <mergeCell ref="AT1:AT3"/>
    <mergeCell ref="AU1:AU3"/>
    <mergeCell ref="AV2:AV3"/>
    <mergeCell ref="AW2:AW3"/>
    <mergeCell ref="AX2:AX3"/>
    <mergeCell ref="AP2:AP3"/>
    <mergeCell ref="AQ2:AQ3"/>
    <mergeCell ref="A78:B78"/>
    <mergeCell ref="A79:B79"/>
    <mergeCell ref="A80:B80"/>
    <mergeCell ref="O2:Q2"/>
    <mergeCell ref="R2:R3"/>
    <mergeCell ref="S2:U2"/>
    <mergeCell ref="C2:C3"/>
    <mergeCell ref="D2:E2"/>
    <mergeCell ref="F2:H2"/>
    <mergeCell ref="A1:B3"/>
    <mergeCell ref="AF2:AF3"/>
    <mergeCell ref="AG2:AK2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92D050"/>
  </sheetPr>
  <dimension ref="A1:AX109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46" t="s">
        <v>1606</v>
      </c>
      <c r="B1" s="2047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48"/>
      <c r="B2" s="2049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957" t="s">
        <v>242</v>
      </c>
      <c r="T2" s="1957"/>
      <c r="U2" s="1957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2050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39" t="s">
        <v>242</v>
      </c>
      <c r="AH2" s="2039"/>
      <c r="AI2" s="2039"/>
      <c r="AJ2" s="2039"/>
      <c r="AK2" s="2039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48"/>
      <c r="B3" s="2049"/>
      <c r="C3" s="1780"/>
      <c r="D3" s="1497" t="s">
        <v>554</v>
      </c>
      <c r="E3" s="1497" t="s">
        <v>364</v>
      </c>
      <c r="F3" s="1530" t="s">
        <v>1214</v>
      </c>
      <c r="G3" s="1497" t="s">
        <v>424</v>
      </c>
      <c r="H3" s="1497" t="s">
        <v>364</v>
      </c>
      <c r="I3" s="1530" t="s">
        <v>1215</v>
      </c>
      <c r="J3" s="1497" t="s">
        <v>424</v>
      </c>
      <c r="K3" s="1497" t="s">
        <v>364</v>
      </c>
      <c r="L3" s="1530" t="s">
        <v>1216</v>
      </c>
      <c r="M3" s="1497" t="s">
        <v>444</v>
      </c>
      <c r="N3" s="1497" t="s">
        <v>364</v>
      </c>
      <c r="O3" s="1530" t="s">
        <v>1216</v>
      </c>
      <c r="P3" s="1497" t="s">
        <v>444</v>
      </c>
      <c r="Q3" s="1497" t="s">
        <v>364</v>
      </c>
      <c r="R3" s="1780"/>
      <c r="S3" s="1498" t="s">
        <v>1197</v>
      </c>
      <c r="T3" s="1498" t="s">
        <v>1198</v>
      </c>
      <c r="U3" s="1498" t="s">
        <v>243</v>
      </c>
      <c r="V3" s="1780"/>
      <c r="W3" s="1780"/>
      <c r="X3" s="1780"/>
      <c r="Y3" s="1791"/>
      <c r="Z3" s="1780"/>
      <c r="AA3" s="2050"/>
      <c r="AB3" s="1780"/>
      <c r="AC3" s="1780"/>
      <c r="AD3" s="1780"/>
      <c r="AE3" s="2042"/>
      <c r="AF3" s="2038"/>
      <c r="AG3" s="1498" t="s">
        <v>1304</v>
      </c>
      <c r="AH3" s="1498" t="s">
        <v>1220</v>
      </c>
      <c r="AI3" s="1498" t="s">
        <v>1221</v>
      </c>
      <c r="AJ3" s="1532" t="s">
        <v>1305</v>
      </c>
      <c r="AK3" s="1498" t="s">
        <v>243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1543335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455287</v>
      </c>
      <c r="AM11" s="240"/>
      <c r="AN11" s="239"/>
      <c r="AO11" s="230">
        <v>0</v>
      </c>
      <c r="AP11" s="239"/>
      <c r="AQ11" s="240"/>
      <c r="AR11" s="240"/>
      <c r="AS11" s="239">
        <v>15325</v>
      </c>
      <c r="AT11" s="804">
        <v>1360748</v>
      </c>
      <c r="AU11" s="805">
        <v>-104396</v>
      </c>
      <c r="AV11" s="230">
        <v>1138</v>
      </c>
      <c r="AW11" s="230">
        <v>1138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802">
        <v>0</v>
      </c>
      <c r="AU34" s="803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8533</v>
      </c>
      <c r="AM45" s="225"/>
      <c r="AN45" s="224"/>
      <c r="AO45" s="216">
        <v>0</v>
      </c>
      <c r="AP45" s="224"/>
      <c r="AQ45" s="225"/>
      <c r="AR45" s="225"/>
      <c r="AS45" s="224">
        <v>8512</v>
      </c>
      <c r="AT45" s="802">
        <v>11722</v>
      </c>
      <c r="AU45" s="803">
        <v>11722</v>
      </c>
      <c r="AV45" s="216">
        <v>21</v>
      </c>
      <c r="AW45" s="216">
        <v>21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1683</v>
      </c>
      <c r="AM55" s="225"/>
      <c r="AN55" s="224"/>
      <c r="AO55" s="216">
        <v>0</v>
      </c>
      <c r="AP55" s="224"/>
      <c r="AQ55" s="225"/>
      <c r="AR55" s="225"/>
      <c r="AS55" s="224">
        <v>1679</v>
      </c>
      <c r="AT55" s="802">
        <v>4319</v>
      </c>
      <c r="AU55" s="803">
        <v>4319</v>
      </c>
      <c r="AV55" s="216">
        <v>4</v>
      </c>
      <c r="AW55" s="216">
        <v>4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270</v>
      </c>
      <c r="D76" s="1449"/>
      <c r="E76" s="1034">
        <v>1293256.074882145</v>
      </c>
      <c r="F76" s="1452">
        <v>270</v>
      </c>
      <c r="G76" s="1449"/>
      <c r="H76" s="1036">
        <v>192668.06087728843</v>
      </c>
      <c r="I76" s="1453">
        <v>0</v>
      </c>
      <c r="J76" s="1449"/>
      <c r="K76" s="1036">
        <v>0</v>
      </c>
      <c r="L76" s="1452">
        <v>11</v>
      </c>
      <c r="M76" s="1449"/>
      <c r="N76" s="1036">
        <v>53518.905799246779</v>
      </c>
      <c r="O76" s="1452">
        <v>2</v>
      </c>
      <c r="P76" s="1449"/>
      <c r="Q76" s="1036">
        <v>3892.284058127038</v>
      </c>
      <c r="R76" s="1037">
        <v>1543335</v>
      </c>
      <c r="S76" s="1036">
        <v>-609037</v>
      </c>
      <c r="T76" s="1036">
        <v>-19562</v>
      </c>
      <c r="U76" s="1038">
        <v>-628599</v>
      </c>
      <c r="V76" s="1037">
        <v>914736</v>
      </c>
      <c r="W76" s="1036">
        <v>-2287</v>
      </c>
      <c r="X76" s="1037">
        <v>912449</v>
      </c>
      <c r="Y76" s="1036">
        <v>0</v>
      </c>
      <c r="Z76" s="1037">
        <v>912449</v>
      </c>
      <c r="AA76" s="1036">
        <v>1026320</v>
      </c>
      <c r="AB76" s="1036">
        <v>-113871</v>
      </c>
      <c r="AC76" s="1037">
        <v>-113871</v>
      </c>
      <c r="AD76" s="1039">
        <v>912449</v>
      </c>
      <c r="AE76" s="1449"/>
      <c r="AF76" s="1040">
        <v>729540</v>
      </c>
      <c r="AG76" s="1452">
        <v>-98</v>
      </c>
      <c r="AH76" s="1036">
        <v>-258300</v>
      </c>
      <c r="AI76" s="1452">
        <v>-4</v>
      </c>
      <c r="AJ76" s="1036">
        <v>-5737</v>
      </c>
      <c r="AK76" s="1038">
        <v>-264037</v>
      </c>
      <c r="AL76" s="1040">
        <v>465503</v>
      </c>
      <c r="AM76" s="1036">
        <v>-1163</v>
      </c>
      <c r="AN76" s="1040">
        <v>464340</v>
      </c>
      <c r="AO76" s="1036">
        <v>0</v>
      </c>
      <c r="AP76" s="1040">
        <v>464340</v>
      </c>
      <c r="AQ76" s="1036">
        <v>438824</v>
      </c>
      <c r="AR76" s="1036">
        <v>25516</v>
      </c>
      <c r="AS76" s="1040">
        <v>25516</v>
      </c>
      <c r="AT76" s="1259">
        <v>1376789</v>
      </c>
      <c r="AU76" s="1260">
        <v>-88355</v>
      </c>
      <c r="AV76" s="1036">
        <v>1163</v>
      </c>
      <c r="AW76" s="1036">
        <v>1163</v>
      </c>
      <c r="AX76" s="1036">
        <v>0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19039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8144</v>
      </c>
      <c r="AB82" s="1444">
        <v>-8144</v>
      </c>
      <c r="AC82" s="1446">
        <v>-8144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-8144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21802</v>
      </c>
      <c r="AA83" s="811">
        <v>18024</v>
      </c>
      <c r="AB83" s="810">
        <v>3778</v>
      </c>
      <c r="AC83" s="222">
        <v>3778</v>
      </c>
      <c r="AD83" s="222">
        <v>21802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21802</v>
      </c>
      <c r="AU83" s="812">
        <v>3778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17442</v>
      </c>
      <c r="AA84" s="811">
        <v>14424</v>
      </c>
      <c r="AB84" s="810">
        <v>3018</v>
      </c>
      <c r="AC84" s="222">
        <v>3018</v>
      </c>
      <c r="AD84" s="222">
        <v>17442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17442</v>
      </c>
      <c r="AU84" s="812">
        <v>3018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270</v>
      </c>
      <c r="D85" s="1449"/>
      <c r="E85" s="1034">
        <v>1293256.074882145</v>
      </c>
      <c r="F85" s="1452">
        <v>270</v>
      </c>
      <c r="G85" s="1449"/>
      <c r="H85" s="1036">
        <v>192668.06087728843</v>
      </c>
      <c r="I85" s="1453">
        <v>0</v>
      </c>
      <c r="J85" s="1449"/>
      <c r="K85" s="1036">
        <v>0</v>
      </c>
      <c r="L85" s="1452">
        <v>11</v>
      </c>
      <c r="M85" s="1449"/>
      <c r="N85" s="1036">
        <v>53518.905799246779</v>
      </c>
      <c r="O85" s="1452">
        <v>2</v>
      </c>
      <c r="P85" s="1449"/>
      <c r="Q85" s="1036">
        <v>3892.284058127038</v>
      </c>
      <c r="R85" s="1037">
        <v>1543335</v>
      </c>
      <c r="S85" s="1036">
        <v>-609037</v>
      </c>
      <c r="T85" s="1036">
        <v>-19562</v>
      </c>
      <c r="U85" s="1038">
        <v>-628599</v>
      </c>
      <c r="V85" s="1037">
        <v>914736</v>
      </c>
      <c r="W85" s="1036">
        <v>-2287</v>
      </c>
      <c r="X85" s="1037">
        <v>912449</v>
      </c>
      <c r="Y85" s="1036">
        <v>0</v>
      </c>
      <c r="Z85" s="1037">
        <v>951693</v>
      </c>
      <c r="AA85" s="1036">
        <v>1066912</v>
      </c>
      <c r="AB85" s="1036">
        <v>-115219</v>
      </c>
      <c r="AC85" s="1037">
        <v>-115219</v>
      </c>
      <c r="AD85" s="1039">
        <v>970732</v>
      </c>
      <c r="AE85" s="1449"/>
      <c r="AF85" s="1040">
        <v>729540</v>
      </c>
      <c r="AG85" s="1452">
        <v>-98</v>
      </c>
      <c r="AH85" s="1036">
        <v>-258300</v>
      </c>
      <c r="AI85" s="1452">
        <v>-4</v>
      </c>
      <c r="AJ85" s="1036">
        <v>-5737</v>
      </c>
      <c r="AK85" s="1038">
        <v>-264037</v>
      </c>
      <c r="AL85" s="1040">
        <v>465503</v>
      </c>
      <c r="AM85" s="1036">
        <v>-1163</v>
      </c>
      <c r="AN85" s="1040">
        <v>464340</v>
      </c>
      <c r="AO85" s="1036">
        <v>0</v>
      </c>
      <c r="AP85" s="1040">
        <v>464340</v>
      </c>
      <c r="AQ85" s="1036">
        <v>438824</v>
      </c>
      <c r="AR85" s="1036">
        <v>25516</v>
      </c>
      <c r="AS85" s="1040">
        <v>25516</v>
      </c>
      <c r="AT85" s="808">
        <v>1416033</v>
      </c>
      <c r="AU85" s="808">
        <v>-89703</v>
      </c>
      <c r="AV85" s="1036">
        <v>1163</v>
      </c>
      <c r="AW85" s="1036">
        <v>1163</v>
      </c>
      <c r="AX85" s="1036">
        <v>0</v>
      </c>
    </row>
    <row r="86" spans="1:50" ht="16.149999999999999" hidden="1" customHeight="1" thickTop="1" thickBot="1" x14ac:dyDescent="0.25">
      <c r="A86" s="2051"/>
      <c r="B86" s="2052"/>
      <c r="C86" s="1635"/>
      <c r="D86" s="1636"/>
      <c r="E86" s="1636"/>
      <c r="F86" s="1637"/>
      <c r="G86" s="1636"/>
      <c r="H86" s="1636"/>
      <c r="I86" s="1636"/>
      <c r="J86" s="1636"/>
      <c r="K86" s="1636"/>
      <c r="L86" s="1637"/>
      <c r="M86" s="1636"/>
      <c r="N86" s="1636"/>
      <c r="O86" s="1636"/>
      <c r="P86" s="1636"/>
      <c r="Q86" s="1636"/>
      <c r="R86" s="1636"/>
      <c r="S86" s="1636"/>
      <c r="T86" s="1636"/>
      <c r="U86" s="1636"/>
      <c r="V86" s="1636"/>
      <c r="W86" s="1636"/>
      <c r="X86" s="1638"/>
      <c r="Y86" s="1636"/>
      <c r="Z86" s="1636"/>
      <c r="AA86" s="1635"/>
      <c r="AB86" s="1712"/>
      <c r="AC86" s="1636"/>
      <c r="AD86" s="1636"/>
      <c r="AE86" s="1636"/>
      <c r="AF86" s="1636"/>
      <c r="AG86" s="1635"/>
      <c r="AH86" s="1635"/>
      <c r="AI86" s="1635"/>
      <c r="AJ86" s="1635"/>
      <c r="AK86" s="1635"/>
      <c r="AL86" s="1635"/>
      <c r="AM86" s="1635"/>
      <c r="AN86" s="1635"/>
      <c r="AO86" s="1635"/>
      <c r="AP86" s="1635"/>
      <c r="AQ86" s="1635"/>
      <c r="AR86" s="1036"/>
      <c r="AS86" s="1635"/>
      <c r="AT86" s="1635"/>
      <c r="AU86" s="1697"/>
      <c r="AV86" s="1635"/>
      <c r="AW86" s="1635"/>
      <c r="AX86" s="1635"/>
    </row>
    <row r="87" spans="1:50" ht="16.149999999999999" hidden="1" customHeight="1" thickTop="1" thickBot="1" x14ac:dyDescent="0.25">
      <c r="A87" s="2053" t="s">
        <v>1860</v>
      </c>
      <c r="B87" s="2054"/>
      <c r="C87" s="1639"/>
      <c r="D87" s="1640"/>
      <c r="E87" s="1640"/>
      <c r="F87" s="1640"/>
      <c r="G87" s="1640"/>
      <c r="H87" s="1640"/>
      <c r="I87" s="1640"/>
      <c r="J87" s="1640"/>
      <c r="K87" s="1640"/>
      <c r="L87" s="1640"/>
      <c r="M87" s="1640"/>
      <c r="N87" s="1640"/>
      <c r="O87" s="1640"/>
      <c r="P87" s="1640"/>
      <c r="Q87" s="1640"/>
      <c r="R87" s="1640"/>
      <c r="S87" s="1640"/>
      <c r="T87" s="1640"/>
      <c r="U87" s="1640"/>
      <c r="V87" s="1640"/>
      <c r="W87" s="1640"/>
      <c r="X87" s="1641"/>
      <c r="Y87" s="1640"/>
      <c r="Z87" s="1640"/>
      <c r="AA87" s="1639"/>
      <c r="AB87" s="1713"/>
      <c r="AC87" s="1640"/>
      <c r="AD87" s="1640"/>
      <c r="AE87" s="1640"/>
      <c r="AF87" s="1640"/>
      <c r="AG87" s="1639"/>
      <c r="AH87" s="1639"/>
      <c r="AI87" s="1639"/>
      <c r="AJ87" s="1639"/>
      <c r="AK87" s="1639"/>
      <c r="AL87" s="1639"/>
      <c r="AM87" s="1639"/>
      <c r="AN87" s="1639"/>
      <c r="AO87" s="1639"/>
      <c r="AP87" s="1639"/>
      <c r="AQ87" s="1639"/>
      <c r="AR87" s="1640"/>
      <c r="AS87" s="1639"/>
      <c r="AT87" s="1639"/>
      <c r="AU87" s="1640">
        <v>-89703</v>
      </c>
      <c r="AV87" s="1639"/>
      <c r="AW87" s="1639"/>
      <c r="AX87" s="1639"/>
    </row>
    <row r="88" spans="1:50" ht="16.149999999999999" customHeight="1" thickTop="1" x14ac:dyDescent="0.2">
      <c r="C88" s="487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0" ht="16.149999999999999" customHeight="1" x14ac:dyDescent="0.2"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Y91" s="383"/>
      <c r="AL91" s="383"/>
      <c r="AW91" s="1036">
        <v>1163</v>
      </c>
    </row>
    <row r="92" spans="1:50" ht="13.5" thickTop="1" x14ac:dyDescent="0.2">
      <c r="B92" s="866"/>
      <c r="C92"/>
      <c r="D92"/>
      <c r="E92"/>
      <c r="F92"/>
      <c r="G92"/>
      <c r="AW92" s="383">
        <v>0</v>
      </c>
    </row>
    <row r="93" spans="1:50" x14ac:dyDescent="0.2">
      <c r="B93" s="867"/>
      <c r="C93"/>
      <c r="D93"/>
      <c r="E93"/>
      <c r="F93"/>
      <c r="G93"/>
    </row>
    <row r="94" spans="1:50" x14ac:dyDescent="0.2">
      <c r="B94" s="867"/>
      <c r="C94"/>
      <c r="D94"/>
      <c r="E94"/>
      <c r="F94"/>
      <c r="G94"/>
      <c r="AF94" s="383"/>
    </row>
    <row r="95" spans="1:50" x14ac:dyDescent="0.2">
      <c r="B95" s="868"/>
      <c r="C95"/>
      <c r="D95"/>
      <c r="E95"/>
      <c r="F95"/>
      <c r="G95"/>
      <c r="AW95" s="31" t="s">
        <v>1681</v>
      </c>
    </row>
    <row r="96" spans="1:50" x14ac:dyDescent="0.2">
      <c r="A96"/>
      <c r="B96"/>
      <c r="C96"/>
      <c r="D96"/>
      <c r="E96"/>
      <c r="F96"/>
      <c r="G96"/>
      <c r="AA96" s="31" t="s">
        <v>1857</v>
      </c>
      <c r="AW96" s="31" t="s">
        <v>1678</v>
      </c>
    </row>
    <row r="97" spans="3:49" x14ac:dyDescent="0.2">
      <c r="C97"/>
      <c r="D97"/>
      <c r="E97"/>
      <c r="F97"/>
      <c r="G97"/>
      <c r="AA97" s="31" t="s">
        <v>1858</v>
      </c>
    </row>
    <row r="98" spans="3:49" x14ac:dyDescent="0.2">
      <c r="AA98" s="31" t="s">
        <v>1859</v>
      </c>
    </row>
    <row r="100" spans="3:49" x14ac:dyDescent="0.2">
      <c r="AA100" s="31" t="s">
        <v>1862</v>
      </c>
    </row>
    <row r="101" spans="3:49" x14ac:dyDescent="0.2">
      <c r="AA101" s="31" t="s">
        <v>1863</v>
      </c>
    </row>
    <row r="107" spans="3:49" x14ac:dyDescent="0.2">
      <c r="AW107" s="150" t="s">
        <v>1752</v>
      </c>
    </row>
    <row r="108" spans="3:49" x14ac:dyDescent="0.2">
      <c r="AW108" s="150" t="s">
        <v>1751</v>
      </c>
    </row>
    <row r="109" spans="3:49" x14ac:dyDescent="0.2">
      <c r="AW109" s="150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2">
    <mergeCell ref="A87:B87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Z2:Z3"/>
    <mergeCell ref="AO2:AO3"/>
    <mergeCell ref="AA2:AA3"/>
    <mergeCell ref="AB2:AB3"/>
    <mergeCell ref="AE2:AE3"/>
    <mergeCell ref="A86:B86"/>
    <mergeCell ref="A77:B77"/>
    <mergeCell ref="W2:W3"/>
    <mergeCell ref="X2:X3"/>
    <mergeCell ref="Y2:Y3"/>
    <mergeCell ref="V2:V3"/>
    <mergeCell ref="A85:B85"/>
    <mergeCell ref="A81:B81"/>
    <mergeCell ref="A84:B84"/>
    <mergeCell ref="A82:B82"/>
    <mergeCell ref="AV1:AX1"/>
    <mergeCell ref="AT1:AT3"/>
    <mergeCell ref="AU1:AU3"/>
    <mergeCell ref="AV2:AV3"/>
    <mergeCell ref="AW2:AW3"/>
    <mergeCell ref="AX2:AX3"/>
    <mergeCell ref="AP2:AP3"/>
    <mergeCell ref="AQ2:AQ3"/>
    <mergeCell ref="A78:B78"/>
    <mergeCell ref="A79:B79"/>
    <mergeCell ref="A80:B80"/>
    <mergeCell ref="O2:Q2"/>
    <mergeCell ref="R2:R3"/>
    <mergeCell ref="S2:U2"/>
    <mergeCell ref="C2:C3"/>
    <mergeCell ref="D2:E2"/>
    <mergeCell ref="F2:H2"/>
    <mergeCell ref="A1:B3"/>
    <mergeCell ref="AF2:AF3"/>
    <mergeCell ref="AG2:AK2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92D050"/>
  </sheetPr>
  <dimension ref="A1:AX109"/>
  <sheetViews>
    <sheetView zoomScale="85" zoomScaleNormal="85" workbookViewId="0">
      <pane xSplit="2" ySplit="6" topLeftCell="Y8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60" t="s">
        <v>1236</v>
      </c>
      <c r="B1" s="2061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62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2057" t="s">
        <v>1313</v>
      </c>
      <c r="T2" s="2058"/>
      <c r="U2" s="2059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973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65" t="s">
        <v>1316</v>
      </c>
      <c r="AH2" s="2065"/>
      <c r="AI2" s="2065"/>
      <c r="AJ2" s="2065"/>
      <c r="AK2" s="2065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63"/>
      <c r="B3" s="2064"/>
      <c r="C3" s="1780"/>
      <c r="D3" s="1602" t="s">
        <v>554</v>
      </c>
      <c r="E3" s="1602" t="s">
        <v>364</v>
      </c>
      <c r="F3" s="1602" t="s">
        <v>1214</v>
      </c>
      <c r="G3" s="1602" t="s">
        <v>424</v>
      </c>
      <c r="H3" s="1602" t="s">
        <v>364</v>
      </c>
      <c r="I3" s="1602" t="s">
        <v>1215</v>
      </c>
      <c r="J3" s="1602" t="s">
        <v>424</v>
      </c>
      <c r="K3" s="1602" t="s">
        <v>364</v>
      </c>
      <c r="L3" s="1602" t="s">
        <v>1216</v>
      </c>
      <c r="M3" s="1602" t="s">
        <v>444</v>
      </c>
      <c r="N3" s="1602" t="s">
        <v>364</v>
      </c>
      <c r="O3" s="1602" t="s">
        <v>1216</v>
      </c>
      <c r="P3" s="1602" t="s">
        <v>444</v>
      </c>
      <c r="Q3" s="1602" t="s">
        <v>364</v>
      </c>
      <c r="R3" s="1780"/>
      <c r="S3" s="1533" t="s">
        <v>1314</v>
      </c>
      <c r="T3" s="1533" t="s">
        <v>1198</v>
      </c>
      <c r="U3" s="1533" t="s">
        <v>1315</v>
      </c>
      <c r="V3" s="1780"/>
      <c r="W3" s="1780"/>
      <c r="X3" s="1780"/>
      <c r="Y3" s="1791"/>
      <c r="Z3" s="1780"/>
      <c r="AA3" s="1973"/>
      <c r="AB3" s="1780"/>
      <c r="AC3" s="1780"/>
      <c r="AD3" s="1780"/>
      <c r="AE3" s="2042"/>
      <c r="AF3" s="2038"/>
      <c r="AG3" s="1533" t="s">
        <v>1317</v>
      </c>
      <c r="AH3" s="1533" t="s">
        <v>1318</v>
      </c>
      <c r="AI3" s="1533" t="s">
        <v>1221</v>
      </c>
      <c r="AJ3" s="1533" t="s">
        <v>1305</v>
      </c>
      <c r="AK3" s="1533" t="s">
        <v>1319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/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/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/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/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/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/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/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/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/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/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/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/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/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/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/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/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/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/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/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/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/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/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47575</v>
      </c>
      <c r="AM29" s="225"/>
      <c r="AN29" s="224"/>
      <c r="AO29" s="216"/>
      <c r="AP29" s="224"/>
      <c r="AQ29" s="225"/>
      <c r="AR29" s="225"/>
      <c r="AS29" s="224">
        <v>-5413</v>
      </c>
      <c r="AT29" s="802">
        <v>107645</v>
      </c>
      <c r="AU29" s="803">
        <v>-15109</v>
      </c>
      <c r="AV29" s="216">
        <v>119</v>
      </c>
      <c r="AW29" s="216">
        <v>119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/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/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/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/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18645</v>
      </c>
      <c r="AM34" s="225"/>
      <c r="AN34" s="224"/>
      <c r="AO34" s="216"/>
      <c r="AP34" s="224"/>
      <c r="AQ34" s="225"/>
      <c r="AR34" s="225"/>
      <c r="AS34" s="224">
        <v>-4130</v>
      </c>
      <c r="AT34" s="802">
        <v>31329</v>
      </c>
      <c r="AU34" s="803">
        <v>-7683</v>
      </c>
      <c r="AV34" s="216">
        <v>47</v>
      </c>
      <c r="AW34" s="216">
        <v>47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/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/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/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/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/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/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/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/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/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/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/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/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/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/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/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/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/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/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/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/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/>
      <c r="AP55" s="224"/>
      <c r="AQ55" s="225"/>
      <c r="AR55" s="225"/>
      <c r="AS55" s="224">
        <v>0</v>
      </c>
      <c r="AT55" s="802">
        <v>0</v>
      </c>
      <c r="AU55" s="803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/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/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/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/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/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/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/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239085</v>
      </c>
      <c r="AM63" s="225"/>
      <c r="AN63" s="224"/>
      <c r="AO63" s="216"/>
      <c r="AP63" s="224"/>
      <c r="AQ63" s="225"/>
      <c r="AR63" s="225"/>
      <c r="AS63" s="224">
        <v>11466</v>
      </c>
      <c r="AT63" s="802">
        <v>748701</v>
      </c>
      <c r="AU63" s="803">
        <v>33563</v>
      </c>
      <c r="AV63" s="216">
        <v>598</v>
      </c>
      <c r="AW63" s="216">
        <v>598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/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/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/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/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/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/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/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/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/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/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/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/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0</v>
      </c>
      <c r="D76" s="1449"/>
      <c r="E76" s="1034">
        <v>0</v>
      </c>
      <c r="F76" s="1452">
        <v>0</v>
      </c>
      <c r="G76" s="1449"/>
      <c r="H76" s="1036">
        <v>0</v>
      </c>
      <c r="I76" s="1453">
        <v>0</v>
      </c>
      <c r="J76" s="1449"/>
      <c r="K76" s="1036">
        <v>0</v>
      </c>
      <c r="L76" s="1452">
        <v>0</v>
      </c>
      <c r="M76" s="1449"/>
      <c r="N76" s="1036">
        <v>0</v>
      </c>
      <c r="O76" s="1452">
        <v>0</v>
      </c>
      <c r="P76" s="1449"/>
      <c r="Q76" s="1036">
        <v>0</v>
      </c>
      <c r="R76" s="1037">
        <v>0</v>
      </c>
      <c r="S76" s="1036">
        <v>587817</v>
      </c>
      <c r="T76" s="1036">
        <v>-3221</v>
      </c>
      <c r="U76" s="1038">
        <v>584596</v>
      </c>
      <c r="V76" s="1037">
        <v>584596</v>
      </c>
      <c r="W76" s="1036">
        <v>-1462</v>
      </c>
      <c r="X76" s="1037">
        <v>583134</v>
      </c>
      <c r="Y76" s="1036">
        <v>0</v>
      </c>
      <c r="Z76" s="1037">
        <v>583134</v>
      </c>
      <c r="AA76" s="1036">
        <v>574286</v>
      </c>
      <c r="AB76" s="1036">
        <v>8848</v>
      </c>
      <c r="AC76" s="1037">
        <v>8848</v>
      </c>
      <c r="AD76" s="1039">
        <v>583134</v>
      </c>
      <c r="AE76" s="1449"/>
      <c r="AF76" s="1040">
        <v>0</v>
      </c>
      <c r="AG76" s="1452">
        <v>98</v>
      </c>
      <c r="AH76" s="1036">
        <v>309652</v>
      </c>
      <c r="AI76" s="1452">
        <v>-3</v>
      </c>
      <c r="AJ76" s="1036">
        <v>-4347</v>
      </c>
      <c r="AK76" s="1038">
        <v>305305</v>
      </c>
      <c r="AL76" s="1040">
        <v>305305</v>
      </c>
      <c r="AM76" s="1036">
        <v>-764</v>
      </c>
      <c r="AN76" s="1040">
        <v>304541</v>
      </c>
      <c r="AO76" s="1036">
        <v>0</v>
      </c>
      <c r="AP76" s="1040">
        <v>304541</v>
      </c>
      <c r="AQ76" s="1036">
        <v>302618</v>
      </c>
      <c r="AR76" s="1036">
        <v>1923</v>
      </c>
      <c r="AS76" s="1040">
        <v>1923</v>
      </c>
      <c r="AT76" s="1259">
        <v>887675</v>
      </c>
      <c r="AU76" s="1260">
        <v>10771</v>
      </c>
      <c r="AV76" s="1036">
        <v>764</v>
      </c>
      <c r="AW76" s="1036">
        <v>764</v>
      </c>
      <c r="AX76" s="1036">
        <v>0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 t="s">
        <v>1850</v>
      </c>
      <c r="AB80" s="810"/>
      <c r="AC80" s="811"/>
      <c r="AD80" s="222">
        <v>10000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0</v>
      </c>
      <c r="AB82" s="1444">
        <v>0</v>
      </c>
      <c r="AC82" s="1446">
        <v>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0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21963</v>
      </c>
      <c r="AA83" s="811">
        <v>16473</v>
      </c>
      <c r="AB83" s="810">
        <v>5490</v>
      </c>
      <c r="AC83" s="222">
        <v>5490</v>
      </c>
      <c r="AD83" s="222">
        <v>21963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21963</v>
      </c>
      <c r="AU83" s="812">
        <v>5490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17570</v>
      </c>
      <c r="AA84" s="811">
        <v>13179</v>
      </c>
      <c r="AB84" s="810">
        <v>4391</v>
      </c>
      <c r="AC84" s="222">
        <v>4391</v>
      </c>
      <c r="AD84" s="222">
        <v>17570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17570</v>
      </c>
      <c r="AU84" s="812">
        <v>4391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0</v>
      </c>
      <c r="D85" s="1449"/>
      <c r="E85" s="1034">
        <v>0</v>
      </c>
      <c r="F85" s="1452">
        <v>0</v>
      </c>
      <c r="G85" s="1449"/>
      <c r="H85" s="1036">
        <v>0</v>
      </c>
      <c r="I85" s="1453">
        <v>0</v>
      </c>
      <c r="J85" s="1449"/>
      <c r="K85" s="1036">
        <v>0</v>
      </c>
      <c r="L85" s="1452">
        <v>0</v>
      </c>
      <c r="M85" s="1449"/>
      <c r="N85" s="1036">
        <v>0</v>
      </c>
      <c r="O85" s="1452">
        <v>0</v>
      </c>
      <c r="P85" s="1449"/>
      <c r="Q85" s="1036">
        <v>0</v>
      </c>
      <c r="R85" s="1037">
        <v>0</v>
      </c>
      <c r="S85" s="1036">
        <v>587817</v>
      </c>
      <c r="T85" s="1036">
        <v>-3221</v>
      </c>
      <c r="U85" s="1038">
        <v>584596</v>
      </c>
      <c r="V85" s="1037">
        <v>584596</v>
      </c>
      <c r="W85" s="1036">
        <v>-1462</v>
      </c>
      <c r="X85" s="1037">
        <v>583134</v>
      </c>
      <c r="Y85" s="1036">
        <v>0</v>
      </c>
      <c r="Z85" s="1037">
        <v>622667</v>
      </c>
      <c r="AA85" s="1036">
        <v>603938</v>
      </c>
      <c r="AB85" s="1036">
        <v>18729</v>
      </c>
      <c r="AC85" s="1037">
        <v>18729</v>
      </c>
      <c r="AD85" s="1039">
        <v>632667</v>
      </c>
      <c r="AE85" s="1449"/>
      <c r="AF85" s="1040">
        <v>0</v>
      </c>
      <c r="AG85" s="1452">
        <v>98</v>
      </c>
      <c r="AH85" s="1036">
        <v>309652</v>
      </c>
      <c r="AI85" s="1452">
        <v>-3</v>
      </c>
      <c r="AJ85" s="1036">
        <v>-4347</v>
      </c>
      <c r="AK85" s="1038">
        <v>305305</v>
      </c>
      <c r="AL85" s="1040">
        <v>305305</v>
      </c>
      <c r="AM85" s="1036">
        <v>-764</v>
      </c>
      <c r="AN85" s="1040">
        <v>304541</v>
      </c>
      <c r="AO85" s="1036">
        <v>0</v>
      </c>
      <c r="AP85" s="1040">
        <v>304541</v>
      </c>
      <c r="AQ85" s="1036">
        <v>302618</v>
      </c>
      <c r="AR85" s="1036">
        <v>1923</v>
      </c>
      <c r="AS85" s="1040">
        <v>1923</v>
      </c>
      <c r="AT85" s="808">
        <v>927208</v>
      </c>
      <c r="AU85" s="808">
        <v>20652</v>
      </c>
      <c r="AV85" s="1036">
        <v>764</v>
      </c>
      <c r="AW85" s="1036">
        <v>764</v>
      </c>
      <c r="AX85" s="1036">
        <v>0</v>
      </c>
    </row>
    <row r="86" spans="1:50" ht="16.149999999999999" hidden="1" customHeight="1" thickTop="1" x14ac:dyDescent="0.2">
      <c r="A86" s="2055" t="s">
        <v>1691</v>
      </c>
      <c r="B86" s="2056"/>
      <c r="C86" s="1635"/>
      <c r="D86" s="1636"/>
      <c r="E86" s="1636"/>
      <c r="F86" s="1637"/>
      <c r="G86" s="1636"/>
      <c r="H86" s="1636"/>
      <c r="I86" s="1636"/>
      <c r="J86" s="1636"/>
      <c r="K86" s="1636"/>
      <c r="L86" s="1637"/>
      <c r="M86" s="1636"/>
      <c r="N86" s="1636"/>
      <c r="O86" s="1636"/>
      <c r="P86" s="1636"/>
      <c r="Q86" s="1636"/>
      <c r="R86" s="1636"/>
      <c r="S86" s="1636"/>
      <c r="T86" s="1636"/>
      <c r="U86" s="1636"/>
      <c r="V86" s="1636"/>
      <c r="W86" s="1636"/>
      <c r="X86" s="1638"/>
      <c r="Y86" s="1636"/>
      <c r="Z86" s="1636">
        <v>-33333</v>
      </c>
      <c r="AA86" s="1636">
        <v>18733</v>
      </c>
      <c r="AB86" s="1636">
        <v>-14600</v>
      </c>
      <c r="AC86" s="1636">
        <v>-14600</v>
      </c>
      <c r="AD86" s="1636"/>
      <c r="AE86" s="1636"/>
      <c r="AF86" s="1636"/>
      <c r="AG86" s="1635"/>
      <c r="AH86" s="1635"/>
      <c r="AI86" s="1635"/>
      <c r="AJ86" s="1635"/>
      <c r="AK86" s="1635"/>
      <c r="AL86" s="1635"/>
      <c r="AM86" s="1635"/>
      <c r="AN86" s="1635"/>
      <c r="AO86" s="1635"/>
      <c r="AP86" s="1635"/>
      <c r="AQ86" s="1635"/>
      <c r="AR86" s="1635"/>
      <c r="AS86" s="1635"/>
      <c r="AT86" s="1635"/>
      <c r="AU86" s="1635"/>
      <c r="AV86" s="1635"/>
      <c r="AW86" s="1635"/>
      <c r="AX86" s="1635"/>
    </row>
    <row r="87" spans="1:50" ht="16.149999999999999" hidden="1" customHeight="1" thickBot="1" x14ac:dyDescent="0.25">
      <c r="A87" s="2053" t="s">
        <v>1690</v>
      </c>
      <c r="B87" s="2054"/>
      <c r="C87" s="1639"/>
      <c r="D87" s="1640"/>
      <c r="E87" s="1640"/>
      <c r="F87" s="1640"/>
      <c r="G87" s="1640"/>
      <c r="H87" s="1640"/>
      <c r="I87" s="1640"/>
      <c r="J87" s="1640"/>
      <c r="K87" s="1640"/>
      <c r="L87" s="1640"/>
      <c r="M87" s="1640"/>
      <c r="N87" s="1640"/>
      <c r="O87" s="1640"/>
      <c r="P87" s="1640"/>
      <c r="Q87" s="1640"/>
      <c r="R87" s="1640"/>
      <c r="S87" s="1640"/>
      <c r="T87" s="1640"/>
      <c r="U87" s="1640"/>
      <c r="V87" s="1640"/>
      <c r="W87" s="1640"/>
      <c r="X87" s="1641"/>
      <c r="Y87" s="1640"/>
      <c r="Z87" s="1640"/>
      <c r="AA87" s="1639"/>
      <c r="AB87" s="1640"/>
      <c r="AC87" s="1640">
        <v>4129</v>
      </c>
      <c r="AD87" s="1640"/>
      <c r="AE87" s="1640"/>
      <c r="AF87" s="1640"/>
      <c r="AG87" s="1639"/>
      <c r="AH87" s="1639"/>
      <c r="AI87" s="1639"/>
      <c r="AJ87" s="1639"/>
      <c r="AK87" s="1639"/>
      <c r="AL87" s="1639"/>
      <c r="AM87" s="1639"/>
      <c r="AN87" s="1639"/>
      <c r="AO87" s="1639"/>
      <c r="AP87" s="1639"/>
      <c r="AQ87" s="1639"/>
      <c r="AR87" s="1639"/>
      <c r="AS87" s="1639"/>
      <c r="AT87" s="1639"/>
      <c r="AU87" s="1639"/>
      <c r="AV87" s="1639"/>
      <c r="AW87" s="1639"/>
      <c r="AX87" s="1639"/>
    </row>
    <row r="88" spans="1:50" ht="16.149999999999999" customHeight="1" thickTop="1" x14ac:dyDescent="0.2">
      <c r="C88" s="1600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0" ht="16.149999999999999" customHeight="1" x14ac:dyDescent="0.2">
      <c r="C89" s="1599"/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150">
        <v>1</v>
      </c>
      <c r="AS90" s="150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Q91" s="519"/>
      <c r="AW91" s="1036">
        <v>764</v>
      </c>
    </row>
    <row r="92" spans="1:50" ht="13.5" thickTop="1" x14ac:dyDescent="0.2">
      <c r="B92" s="866"/>
      <c r="C92"/>
      <c r="D92"/>
      <c r="E92"/>
      <c r="F92"/>
      <c r="G92"/>
      <c r="AA92" s="519"/>
      <c r="AQ92" s="101"/>
      <c r="AW92" s="383">
        <v>0</v>
      </c>
    </row>
    <row r="93" spans="1:50" x14ac:dyDescent="0.2">
      <c r="B93" s="867"/>
      <c r="C93"/>
      <c r="D93"/>
      <c r="E93"/>
      <c r="F93"/>
      <c r="G93"/>
      <c r="AA93" s="101"/>
      <c r="AQ93" s="101"/>
    </row>
    <row r="94" spans="1:50" x14ac:dyDescent="0.2">
      <c r="B94" s="869"/>
      <c r="C94"/>
      <c r="D94"/>
      <c r="E94"/>
      <c r="F94"/>
      <c r="G94"/>
      <c r="AA94" s="101"/>
      <c r="AW94" s="31" t="s">
        <v>1681</v>
      </c>
    </row>
    <row r="95" spans="1:50" x14ac:dyDescent="0.2">
      <c r="B95" s="868"/>
      <c r="C95"/>
      <c r="D95"/>
      <c r="E95"/>
      <c r="F95"/>
      <c r="G95"/>
      <c r="AW95" s="31" t="s">
        <v>1678</v>
      </c>
    </row>
    <row r="96" spans="1:50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  <c r="AC97" s="713"/>
    </row>
    <row r="98" spans="3:49" x14ac:dyDescent="0.2">
      <c r="AC98" s="713"/>
    </row>
    <row r="99" spans="3:49" x14ac:dyDescent="0.2">
      <c r="AC99" s="713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mergeCells count="52">
    <mergeCell ref="A85:B85"/>
    <mergeCell ref="A80:B80"/>
    <mergeCell ref="A81:B81"/>
    <mergeCell ref="A82:B82"/>
    <mergeCell ref="A83:B83"/>
    <mergeCell ref="A84:B84"/>
    <mergeCell ref="AW2:AW3"/>
    <mergeCell ref="AX2:AX3"/>
    <mergeCell ref="A76:B76"/>
    <mergeCell ref="A77:B77"/>
    <mergeCell ref="A78:B78"/>
    <mergeCell ref="AS2:AS3"/>
    <mergeCell ref="AV2:AV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Y2:Y3"/>
    <mergeCell ref="Z2:Z3"/>
    <mergeCell ref="AA2:AA3"/>
    <mergeCell ref="AB2:AB3"/>
    <mergeCell ref="AC2:AC3"/>
    <mergeCell ref="AP2:AP3"/>
    <mergeCell ref="AQ2:AQ3"/>
    <mergeCell ref="AR2:AR3"/>
    <mergeCell ref="AE2:AE3"/>
    <mergeCell ref="AF2:AF3"/>
    <mergeCell ref="AG2:AK2"/>
    <mergeCell ref="AL2:AL3"/>
    <mergeCell ref="AM2:AM3"/>
    <mergeCell ref="AN2:AN3"/>
    <mergeCell ref="A86:B86"/>
    <mergeCell ref="A87:B87"/>
    <mergeCell ref="V1:AD1"/>
    <mergeCell ref="AE1:AK1"/>
    <mergeCell ref="AL1:AS1"/>
    <mergeCell ref="S2:U2"/>
    <mergeCell ref="V2:V3"/>
    <mergeCell ref="W2:W3"/>
    <mergeCell ref="X2:X3"/>
    <mergeCell ref="O2:Q2"/>
    <mergeCell ref="R2:R3"/>
    <mergeCell ref="A1:B3"/>
    <mergeCell ref="C1:K1"/>
    <mergeCell ref="L1:U1"/>
    <mergeCell ref="A79:B79"/>
    <mergeCell ref="AO2:AO3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X109"/>
  <sheetViews>
    <sheetView zoomScale="75" zoomScaleNormal="75" workbookViewId="0">
      <pane xSplit="2" ySplit="6" topLeftCell="AE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2060" t="s">
        <v>1237</v>
      </c>
      <c r="B1" s="2061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1"/>
      <c r="V1" s="1947" t="s">
        <v>350</v>
      </c>
      <c r="W1" s="1948"/>
      <c r="X1" s="1948"/>
      <c r="Y1" s="1948"/>
      <c r="Z1" s="1948"/>
      <c r="AA1" s="1948"/>
      <c r="AB1" s="1948"/>
      <c r="AC1" s="1948"/>
      <c r="AD1" s="1949"/>
      <c r="AE1" s="2037" t="s">
        <v>422</v>
      </c>
      <c r="AF1" s="2037"/>
      <c r="AG1" s="2037"/>
      <c r="AH1" s="2037"/>
      <c r="AI1" s="2037"/>
      <c r="AJ1" s="2037"/>
      <c r="AK1" s="2037"/>
      <c r="AL1" s="2043" t="s">
        <v>422</v>
      </c>
      <c r="AM1" s="2043"/>
      <c r="AN1" s="2043"/>
      <c r="AO1" s="2043"/>
      <c r="AP1" s="2043"/>
      <c r="AQ1" s="2043"/>
      <c r="AR1" s="2043"/>
      <c r="AS1" s="2043"/>
      <c r="AT1" s="2040" t="s">
        <v>367</v>
      </c>
      <c r="AU1" s="2040" t="s">
        <v>368</v>
      </c>
      <c r="AV1" s="1946" t="s">
        <v>1158</v>
      </c>
      <c r="AW1" s="1946"/>
      <c r="AX1" s="1946"/>
    </row>
    <row r="2" spans="1:50" ht="30" customHeight="1" x14ac:dyDescent="0.2">
      <c r="A2" s="2062"/>
      <c r="B2" s="2034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2057" t="s">
        <v>1313</v>
      </c>
      <c r="T2" s="2058"/>
      <c r="U2" s="2059"/>
      <c r="V2" s="1780" t="s">
        <v>466</v>
      </c>
      <c r="W2" s="1780" t="s">
        <v>1115</v>
      </c>
      <c r="X2" s="1780" t="s">
        <v>467</v>
      </c>
      <c r="Y2" s="1791" t="s">
        <v>1303</v>
      </c>
      <c r="Z2" s="1780" t="s">
        <v>853</v>
      </c>
      <c r="AA2" s="1780" t="s">
        <v>1123</v>
      </c>
      <c r="AB2" s="1780" t="s">
        <v>283</v>
      </c>
      <c r="AC2" s="1780" t="s">
        <v>244</v>
      </c>
      <c r="AD2" s="1780" t="s">
        <v>854</v>
      </c>
      <c r="AE2" s="2041" t="s">
        <v>1656</v>
      </c>
      <c r="AF2" s="2038" t="s">
        <v>881</v>
      </c>
      <c r="AG2" s="2065" t="s">
        <v>1316</v>
      </c>
      <c r="AH2" s="2065"/>
      <c r="AI2" s="2065"/>
      <c r="AJ2" s="2065"/>
      <c r="AK2" s="2065"/>
      <c r="AL2" s="2038" t="s">
        <v>882</v>
      </c>
      <c r="AM2" s="2038" t="s">
        <v>1124</v>
      </c>
      <c r="AN2" s="2038" t="s">
        <v>883</v>
      </c>
      <c r="AO2" s="1791" t="s">
        <v>1303</v>
      </c>
      <c r="AP2" s="2038" t="s">
        <v>884</v>
      </c>
      <c r="AQ2" s="1973" t="s">
        <v>1118</v>
      </c>
      <c r="AR2" s="2038" t="s">
        <v>283</v>
      </c>
      <c r="AS2" s="2038" t="s">
        <v>885</v>
      </c>
      <c r="AT2" s="2040"/>
      <c r="AU2" s="2040"/>
      <c r="AV2" s="1967" t="s">
        <v>1145</v>
      </c>
      <c r="AW2" s="1968" t="s">
        <v>1146</v>
      </c>
      <c r="AX2" s="1967" t="s">
        <v>412</v>
      </c>
    </row>
    <row r="3" spans="1:50" ht="95.25" customHeight="1" x14ac:dyDescent="0.2">
      <c r="A3" s="2063"/>
      <c r="B3" s="2064"/>
      <c r="C3" s="1780"/>
      <c r="D3" s="1602" t="s">
        <v>554</v>
      </c>
      <c r="E3" s="1602" t="s">
        <v>364</v>
      </c>
      <c r="F3" s="1602" t="s">
        <v>1214</v>
      </c>
      <c r="G3" s="1602" t="s">
        <v>424</v>
      </c>
      <c r="H3" s="1602" t="s">
        <v>364</v>
      </c>
      <c r="I3" s="1602" t="s">
        <v>1215</v>
      </c>
      <c r="J3" s="1602" t="s">
        <v>424</v>
      </c>
      <c r="K3" s="1602" t="s">
        <v>364</v>
      </c>
      <c r="L3" s="1602" t="s">
        <v>1216</v>
      </c>
      <c r="M3" s="1602" t="s">
        <v>444</v>
      </c>
      <c r="N3" s="1602" t="s">
        <v>364</v>
      </c>
      <c r="O3" s="1602" t="s">
        <v>1216</v>
      </c>
      <c r="P3" s="1602" t="s">
        <v>444</v>
      </c>
      <c r="Q3" s="1602" t="s">
        <v>364</v>
      </c>
      <c r="R3" s="1780"/>
      <c r="S3" s="1533" t="s">
        <v>1314</v>
      </c>
      <c r="T3" s="1533" t="s">
        <v>1198</v>
      </c>
      <c r="U3" s="1533" t="s">
        <v>1315</v>
      </c>
      <c r="V3" s="1780"/>
      <c r="W3" s="1780"/>
      <c r="X3" s="1780"/>
      <c r="Y3" s="1791"/>
      <c r="Z3" s="1780"/>
      <c r="AA3" s="1780"/>
      <c r="AB3" s="1780"/>
      <c r="AC3" s="1780"/>
      <c r="AD3" s="1780"/>
      <c r="AE3" s="2042"/>
      <c r="AF3" s="2038"/>
      <c r="AG3" s="1533" t="s">
        <v>1317</v>
      </c>
      <c r="AH3" s="1533" t="s">
        <v>1318</v>
      </c>
      <c r="AI3" s="1533" t="s">
        <v>1221</v>
      </c>
      <c r="AJ3" s="1533" t="s">
        <v>1305</v>
      </c>
      <c r="AK3" s="1533" t="s">
        <v>1319</v>
      </c>
      <c r="AL3" s="2038"/>
      <c r="AM3" s="2038"/>
      <c r="AN3" s="2038"/>
      <c r="AO3" s="1791"/>
      <c r="AP3" s="2038"/>
      <c r="AQ3" s="1973"/>
      <c r="AR3" s="2038"/>
      <c r="AS3" s="2038"/>
      <c r="AT3" s="2040"/>
      <c r="AU3" s="2040"/>
      <c r="AV3" s="1967"/>
      <c r="AW3" s="1968"/>
      <c r="AX3" s="1967"/>
    </row>
    <row r="4" spans="1:50" ht="14.25" customHeight="1" x14ac:dyDescent="0.2">
      <c r="A4" s="593"/>
      <c r="B4" s="594"/>
      <c r="C4" s="472">
        <v>1</v>
      </c>
      <c r="D4" s="472">
        <v>2</v>
      </c>
      <c r="E4" s="472">
        <v>3</v>
      </c>
      <c r="F4" s="472">
        <v>4</v>
      </c>
      <c r="G4" s="472">
        <v>5</v>
      </c>
      <c r="H4" s="472">
        <v>6</v>
      </c>
      <c r="I4" s="472">
        <v>7</v>
      </c>
      <c r="J4" s="472">
        <v>8</v>
      </c>
      <c r="K4" s="472">
        <v>9</v>
      </c>
      <c r="L4" s="472">
        <v>10</v>
      </c>
      <c r="M4" s="472">
        <v>11</v>
      </c>
      <c r="N4" s="472">
        <v>12</v>
      </c>
      <c r="O4" s="472">
        <v>13</v>
      </c>
      <c r="P4" s="472">
        <v>14</v>
      </c>
      <c r="Q4" s="472">
        <v>15</v>
      </c>
      <c r="R4" s="472">
        <v>16</v>
      </c>
      <c r="S4" s="472">
        <v>17</v>
      </c>
      <c r="T4" s="472">
        <v>18</v>
      </c>
      <c r="U4" s="472">
        <v>19</v>
      </c>
      <c r="V4" s="472">
        <v>20</v>
      </c>
      <c r="W4" s="472">
        <v>21</v>
      </c>
      <c r="X4" s="472">
        <v>22</v>
      </c>
      <c r="Y4" s="472">
        <v>23</v>
      </c>
      <c r="Z4" s="472">
        <v>24</v>
      </c>
      <c r="AA4" s="472">
        <v>25</v>
      </c>
      <c r="AB4" s="472">
        <v>26</v>
      </c>
      <c r="AC4" s="472">
        <v>27</v>
      </c>
      <c r="AD4" s="472">
        <v>28</v>
      </c>
      <c r="AE4" s="472">
        <v>29</v>
      </c>
      <c r="AF4" s="472">
        <v>30</v>
      </c>
      <c r="AG4" s="472">
        <v>31</v>
      </c>
      <c r="AH4" s="472">
        <v>32</v>
      </c>
      <c r="AI4" s="472">
        <v>33</v>
      </c>
      <c r="AJ4" s="472">
        <v>34</v>
      </c>
      <c r="AK4" s="472">
        <v>35</v>
      </c>
      <c r="AL4" s="472">
        <v>36</v>
      </c>
      <c r="AM4" s="472">
        <v>37</v>
      </c>
      <c r="AN4" s="472">
        <v>38</v>
      </c>
      <c r="AO4" s="472">
        <v>39</v>
      </c>
      <c r="AP4" s="472">
        <v>40</v>
      </c>
      <c r="AQ4" s="472">
        <v>41</v>
      </c>
      <c r="AR4" s="472">
        <v>42</v>
      </c>
      <c r="AS4" s="472">
        <v>43</v>
      </c>
      <c r="AT4" s="1307">
        <v>44</v>
      </c>
      <c r="AU4" s="1307">
        <v>45</v>
      </c>
      <c r="AV4" s="472">
        <v>46</v>
      </c>
      <c r="AW4" s="472">
        <v>47</v>
      </c>
      <c r="AX4" s="472">
        <v>48</v>
      </c>
    </row>
    <row r="5" spans="1:50" s="488" customFormat="1" ht="31.5" customHeight="1" x14ac:dyDescent="0.2">
      <c r="A5" s="770"/>
      <c r="B5" s="770"/>
      <c r="C5" s="781" t="s">
        <v>741</v>
      </c>
      <c r="D5" s="640" t="s">
        <v>1166</v>
      </c>
      <c r="E5" s="640" t="s">
        <v>742</v>
      </c>
      <c r="F5" s="781" t="s">
        <v>843</v>
      </c>
      <c r="G5" s="781" t="s">
        <v>1161</v>
      </c>
      <c r="H5" s="781" t="s">
        <v>779</v>
      </c>
      <c r="I5" s="781" t="s">
        <v>842</v>
      </c>
      <c r="J5" s="781" t="s">
        <v>1162</v>
      </c>
      <c r="K5" s="781" t="s">
        <v>780</v>
      </c>
      <c r="L5" s="781" t="s">
        <v>840</v>
      </c>
      <c r="M5" s="781" t="s">
        <v>1163</v>
      </c>
      <c r="N5" s="781" t="s">
        <v>781</v>
      </c>
      <c r="O5" s="781" t="s">
        <v>841</v>
      </c>
      <c r="P5" s="781" t="s">
        <v>1164</v>
      </c>
      <c r="Q5" s="781" t="s">
        <v>782</v>
      </c>
      <c r="R5" s="781" t="s">
        <v>876</v>
      </c>
      <c r="S5" s="781" t="s">
        <v>836</v>
      </c>
      <c r="T5" s="781" t="s">
        <v>837</v>
      </c>
      <c r="U5" s="781" t="s">
        <v>783</v>
      </c>
      <c r="V5" s="781" t="s">
        <v>784</v>
      </c>
      <c r="W5" s="781" t="s">
        <v>785</v>
      </c>
      <c r="X5" s="781" t="s">
        <v>786</v>
      </c>
      <c r="Y5" s="781" t="s">
        <v>746</v>
      </c>
      <c r="Z5" s="639" t="s">
        <v>1631</v>
      </c>
      <c r="AA5" s="639" t="s">
        <v>1629</v>
      </c>
      <c r="AB5" s="639" t="s">
        <v>787</v>
      </c>
      <c r="AC5" s="639" t="s">
        <v>1633</v>
      </c>
      <c r="AD5" s="639" t="s">
        <v>1632</v>
      </c>
      <c r="AE5" s="639" t="s">
        <v>1167</v>
      </c>
      <c r="AF5" s="639" t="s">
        <v>788</v>
      </c>
      <c r="AG5" s="639" t="s">
        <v>836</v>
      </c>
      <c r="AH5" s="639" t="s">
        <v>789</v>
      </c>
      <c r="AI5" s="639" t="s">
        <v>837</v>
      </c>
      <c r="AJ5" s="639" t="s">
        <v>790</v>
      </c>
      <c r="AK5" s="639" t="s">
        <v>791</v>
      </c>
      <c r="AL5" s="639" t="s">
        <v>792</v>
      </c>
      <c r="AM5" s="639" t="s">
        <v>793</v>
      </c>
      <c r="AN5" s="639" t="s">
        <v>794</v>
      </c>
      <c r="AO5" s="639" t="s">
        <v>746</v>
      </c>
      <c r="AP5" s="639" t="s">
        <v>771</v>
      </c>
      <c r="AQ5" s="639" t="s">
        <v>1630</v>
      </c>
      <c r="AR5" s="639" t="s">
        <v>772</v>
      </c>
      <c r="AS5" s="639" t="s">
        <v>875</v>
      </c>
      <c r="AT5" s="639" t="s">
        <v>775</v>
      </c>
      <c r="AU5" s="639" t="s">
        <v>776</v>
      </c>
      <c r="AV5" s="766" t="s">
        <v>778</v>
      </c>
      <c r="AW5" s="766" t="s">
        <v>1147</v>
      </c>
      <c r="AX5" s="766" t="s">
        <v>1148</v>
      </c>
    </row>
    <row r="6" spans="1:50" s="488" customFormat="1" ht="31.5" hidden="1" customHeight="1" x14ac:dyDescent="0.2">
      <c r="A6" s="770"/>
      <c r="B6" s="770"/>
      <c r="C6" s="642"/>
      <c r="D6" s="642" t="s">
        <v>594</v>
      </c>
      <c r="E6" s="642" t="s">
        <v>595</v>
      </c>
      <c r="F6" s="642"/>
      <c r="G6" s="642" t="s">
        <v>594</v>
      </c>
      <c r="H6" s="642" t="s">
        <v>595</v>
      </c>
      <c r="I6" s="642"/>
      <c r="J6" s="642" t="s">
        <v>594</v>
      </c>
      <c r="K6" s="642" t="s">
        <v>595</v>
      </c>
      <c r="L6" s="642"/>
      <c r="M6" s="642" t="s">
        <v>594</v>
      </c>
      <c r="N6" s="642" t="s">
        <v>595</v>
      </c>
      <c r="O6" s="642"/>
      <c r="P6" s="642" t="s">
        <v>594</v>
      </c>
      <c r="Q6" s="642" t="s">
        <v>595</v>
      </c>
      <c r="R6" s="642" t="s">
        <v>595</v>
      </c>
      <c r="S6" s="642" t="s">
        <v>745</v>
      </c>
      <c r="T6" s="642" t="s">
        <v>745</v>
      </c>
      <c r="U6" s="642" t="s">
        <v>595</v>
      </c>
      <c r="V6" s="642" t="s">
        <v>595</v>
      </c>
      <c r="W6" s="642" t="s">
        <v>595</v>
      </c>
      <c r="X6" s="642" t="s">
        <v>595</v>
      </c>
      <c r="Y6" s="642" t="s">
        <v>746</v>
      </c>
      <c r="Z6" s="642" t="s">
        <v>761</v>
      </c>
      <c r="AA6" s="642" t="s">
        <v>770</v>
      </c>
      <c r="AB6" s="642" t="s">
        <v>595</v>
      </c>
      <c r="AC6" s="642" t="s">
        <v>595</v>
      </c>
      <c r="AD6" s="642" t="s">
        <v>762</v>
      </c>
      <c r="AE6" s="642" t="s">
        <v>594</v>
      </c>
      <c r="AF6" s="642" t="s">
        <v>595</v>
      </c>
      <c r="AG6" s="642" t="s">
        <v>745</v>
      </c>
      <c r="AH6" s="642" t="s">
        <v>595</v>
      </c>
      <c r="AI6" s="642" t="s">
        <v>745</v>
      </c>
      <c r="AJ6" s="642" t="s">
        <v>595</v>
      </c>
      <c r="AK6" s="642" t="s">
        <v>595</v>
      </c>
      <c r="AL6" s="642" t="s">
        <v>595</v>
      </c>
      <c r="AM6" s="642" t="s">
        <v>595</v>
      </c>
      <c r="AN6" s="642" t="s">
        <v>595</v>
      </c>
      <c r="AO6" s="642" t="s">
        <v>746</v>
      </c>
      <c r="AP6" s="642" t="s">
        <v>595</v>
      </c>
      <c r="AQ6" s="642" t="s">
        <v>770</v>
      </c>
      <c r="AR6" s="642" t="s">
        <v>595</v>
      </c>
      <c r="AS6" s="642" t="s">
        <v>595</v>
      </c>
      <c r="AT6" s="642" t="s">
        <v>595</v>
      </c>
      <c r="AU6" s="642" t="s">
        <v>595</v>
      </c>
      <c r="AV6" s="642" t="s">
        <v>769</v>
      </c>
      <c r="AW6" s="642" t="s">
        <v>595</v>
      </c>
      <c r="AX6" s="642" t="s">
        <v>595</v>
      </c>
    </row>
    <row r="7" spans="1:50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/>
      <c r="AP7" s="206"/>
      <c r="AQ7" s="207"/>
      <c r="AR7" s="207"/>
      <c r="AS7" s="206">
        <v>0</v>
      </c>
      <c r="AT7" s="800">
        <v>0</v>
      </c>
      <c r="AU7" s="801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/>
      <c r="AP8" s="224"/>
      <c r="AQ8" s="225"/>
      <c r="AR8" s="225"/>
      <c r="AS8" s="224">
        <v>0</v>
      </c>
      <c r="AT8" s="802">
        <v>0</v>
      </c>
      <c r="AU8" s="803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/>
      <c r="AP9" s="224"/>
      <c r="AQ9" s="225"/>
      <c r="AR9" s="225"/>
      <c r="AS9" s="224">
        <v>0</v>
      </c>
      <c r="AT9" s="802">
        <v>0</v>
      </c>
      <c r="AU9" s="803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/>
      <c r="AP10" s="224"/>
      <c r="AQ10" s="225"/>
      <c r="AR10" s="225"/>
      <c r="AS10" s="224">
        <v>0</v>
      </c>
      <c r="AT10" s="802">
        <v>0</v>
      </c>
      <c r="AU10" s="803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/>
      <c r="AP11" s="239"/>
      <c r="AQ11" s="240"/>
      <c r="AR11" s="240"/>
      <c r="AS11" s="239">
        <v>0</v>
      </c>
      <c r="AT11" s="804">
        <v>0</v>
      </c>
      <c r="AU11" s="805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/>
      <c r="AP12" s="206"/>
      <c r="AQ12" s="207"/>
      <c r="AR12" s="207"/>
      <c r="AS12" s="206">
        <v>0</v>
      </c>
      <c r="AT12" s="800">
        <v>0</v>
      </c>
      <c r="AU12" s="801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/>
      <c r="AP13" s="224"/>
      <c r="AQ13" s="225"/>
      <c r="AR13" s="225"/>
      <c r="AS13" s="224">
        <v>0</v>
      </c>
      <c r="AT13" s="802">
        <v>0</v>
      </c>
      <c r="AU13" s="803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/>
      <c r="AP14" s="224"/>
      <c r="AQ14" s="225"/>
      <c r="AR14" s="225"/>
      <c r="AS14" s="224">
        <v>0</v>
      </c>
      <c r="AT14" s="802">
        <v>0</v>
      </c>
      <c r="AU14" s="803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/>
      <c r="AP15" s="224"/>
      <c r="AQ15" s="225"/>
      <c r="AR15" s="225"/>
      <c r="AS15" s="224">
        <v>0</v>
      </c>
      <c r="AT15" s="802">
        <v>0</v>
      </c>
      <c r="AU15" s="803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/>
      <c r="AP16" s="239"/>
      <c r="AQ16" s="240"/>
      <c r="AR16" s="240"/>
      <c r="AS16" s="239">
        <v>0</v>
      </c>
      <c r="AT16" s="804">
        <v>0</v>
      </c>
      <c r="AU16" s="805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/>
      <c r="AP17" s="206"/>
      <c r="AQ17" s="207"/>
      <c r="AR17" s="207"/>
      <c r="AS17" s="206">
        <v>0</v>
      </c>
      <c r="AT17" s="800">
        <v>0</v>
      </c>
      <c r="AU17" s="801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/>
      <c r="AP18" s="224"/>
      <c r="AQ18" s="225"/>
      <c r="AR18" s="225"/>
      <c r="AS18" s="224">
        <v>0</v>
      </c>
      <c r="AT18" s="802">
        <v>0</v>
      </c>
      <c r="AU18" s="803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/>
      <c r="AP19" s="224"/>
      <c r="AQ19" s="225"/>
      <c r="AR19" s="225"/>
      <c r="AS19" s="224">
        <v>0</v>
      </c>
      <c r="AT19" s="802">
        <v>0</v>
      </c>
      <c r="AU19" s="803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/>
      <c r="AP20" s="224"/>
      <c r="AQ20" s="225"/>
      <c r="AR20" s="225"/>
      <c r="AS20" s="224">
        <v>0</v>
      </c>
      <c r="AT20" s="802">
        <v>0</v>
      </c>
      <c r="AU20" s="803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/>
      <c r="AP21" s="239"/>
      <c r="AQ21" s="240"/>
      <c r="AR21" s="240"/>
      <c r="AS21" s="239">
        <v>0</v>
      </c>
      <c r="AT21" s="804">
        <v>0</v>
      </c>
      <c r="AU21" s="805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/>
      <c r="AP22" s="206"/>
      <c r="AQ22" s="207"/>
      <c r="AR22" s="207"/>
      <c r="AS22" s="206">
        <v>0</v>
      </c>
      <c r="AT22" s="800">
        <v>0</v>
      </c>
      <c r="AU22" s="801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/>
      <c r="AP23" s="224"/>
      <c r="AQ23" s="225"/>
      <c r="AR23" s="225"/>
      <c r="AS23" s="224">
        <v>0</v>
      </c>
      <c r="AT23" s="802">
        <v>0</v>
      </c>
      <c r="AU23" s="803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/>
      <c r="AP24" s="224"/>
      <c r="AQ24" s="225"/>
      <c r="AR24" s="225"/>
      <c r="AS24" s="224">
        <v>0</v>
      </c>
      <c r="AT24" s="802">
        <v>0</v>
      </c>
      <c r="AU24" s="803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/>
      <c r="AP25" s="224"/>
      <c r="AQ25" s="225"/>
      <c r="AR25" s="225"/>
      <c r="AS25" s="224">
        <v>0</v>
      </c>
      <c r="AT25" s="802">
        <v>0</v>
      </c>
      <c r="AU25" s="803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/>
      <c r="AP26" s="239"/>
      <c r="AQ26" s="240"/>
      <c r="AR26" s="240"/>
      <c r="AS26" s="239">
        <v>0</v>
      </c>
      <c r="AT26" s="804">
        <v>0</v>
      </c>
      <c r="AU26" s="805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/>
      <c r="AP27" s="206"/>
      <c r="AQ27" s="207"/>
      <c r="AR27" s="207"/>
      <c r="AS27" s="206">
        <v>0</v>
      </c>
      <c r="AT27" s="800">
        <v>0</v>
      </c>
      <c r="AU27" s="801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/>
      <c r="AP28" s="224"/>
      <c r="AQ28" s="225"/>
      <c r="AR28" s="225"/>
      <c r="AS28" s="224">
        <v>0</v>
      </c>
      <c r="AT28" s="802">
        <v>0</v>
      </c>
      <c r="AU28" s="803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/>
      <c r="AP29" s="224"/>
      <c r="AQ29" s="225"/>
      <c r="AR29" s="225"/>
      <c r="AS29" s="224">
        <v>0</v>
      </c>
      <c r="AT29" s="802">
        <v>0</v>
      </c>
      <c r="AU29" s="803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/>
      <c r="AP30" s="224"/>
      <c r="AQ30" s="225"/>
      <c r="AR30" s="225"/>
      <c r="AS30" s="224">
        <v>0</v>
      </c>
      <c r="AT30" s="802">
        <v>0</v>
      </c>
      <c r="AU30" s="803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/>
      <c r="AP31" s="239"/>
      <c r="AQ31" s="240"/>
      <c r="AR31" s="240"/>
      <c r="AS31" s="239">
        <v>0</v>
      </c>
      <c r="AT31" s="804">
        <v>0</v>
      </c>
      <c r="AU31" s="805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/>
      <c r="AP32" s="206"/>
      <c r="AQ32" s="207"/>
      <c r="AR32" s="207"/>
      <c r="AS32" s="206">
        <v>0</v>
      </c>
      <c r="AT32" s="800">
        <v>0</v>
      </c>
      <c r="AU32" s="801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/>
      <c r="AP33" s="224"/>
      <c r="AQ33" s="225"/>
      <c r="AR33" s="225"/>
      <c r="AS33" s="224">
        <v>0</v>
      </c>
      <c r="AT33" s="802">
        <v>0</v>
      </c>
      <c r="AU33" s="803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/>
      <c r="AP34" s="224"/>
      <c r="AQ34" s="225"/>
      <c r="AR34" s="225"/>
      <c r="AS34" s="224">
        <v>1549</v>
      </c>
      <c r="AT34" s="802">
        <v>10442</v>
      </c>
      <c r="AU34" s="803">
        <v>2609</v>
      </c>
      <c r="AV34" s="216">
        <v>16</v>
      </c>
      <c r="AW34" s="216">
        <v>16</v>
      </c>
      <c r="AX34" s="216">
        <v>0</v>
      </c>
    </row>
    <row r="35" spans="1:50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/>
      <c r="AP35" s="224"/>
      <c r="AQ35" s="225"/>
      <c r="AR35" s="225"/>
      <c r="AS35" s="224">
        <v>0</v>
      </c>
      <c r="AT35" s="802">
        <v>0</v>
      </c>
      <c r="AU35" s="803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/>
      <c r="AP36" s="239"/>
      <c r="AQ36" s="240"/>
      <c r="AR36" s="240"/>
      <c r="AS36" s="239">
        <v>0</v>
      </c>
      <c r="AT36" s="804">
        <v>0</v>
      </c>
      <c r="AU36" s="805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/>
      <c r="AP37" s="206"/>
      <c r="AQ37" s="207"/>
      <c r="AR37" s="207"/>
      <c r="AS37" s="206">
        <v>0</v>
      </c>
      <c r="AT37" s="800">
        <v>0</v>
      </c>
      <c r="AU37" s="801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/>
      <c r="AP38" s="224"/>
      <c r="AQ38" s="225"/>
      <c r="AR38" s="225"/>
      <c r="AS38" s="224">
        <v>0</v>
      </c>
      <c r="AT38" s="802">
        <v>0</v>
      </c>
      <c r="AU38" s="803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/>
      <c r="AP39" s="224"/>
      <c r="AQ39" s="225"/>
      <c r="AR39" s="225"/>
      <c r="AS39" s="224">
        <v>0</v>
      </c>
      <c r="AT39" s="802">
        <v>0</v>
      </c>
      <c r="AU39" s="803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/>
      <c r="AP40" s="224"/>
      <c r="AQ40" s="225"/>
      <c r="AR40" s="225"/>
      <c r="AS40" s="224">
        <v>0</v>
      </c>
      <c r="AT40" s="802">
        <v>0</v>
      </c>
      <c r="AU40" s="803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/>
      <c r="AP41" s="239"/>
      <c r="AQ41" s="240"/>
      <c r="AR41" s="240"/>
      <c r="AS41" s="239">
        <v>0</v>
      </c>
      <c r="AT41" s="804">
        <v>0</v>
      </c>
      <c r="AU41" s="805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/>
      <c r="AP42" s="206"/>
      <c r="AQ42" s="207"/>
      <c r="AR42" s="207"/>
      <c r="AS42" s="206">
        <v>0</v>
      </c>
      <c r="AT42" s="800">
        <v>0</v>
      </c>
      <c r="AU42" s="801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/>
      <c r="AP43" s="224"/>
      <c r="AQ43" s="225"/>
      <c r="AR43" s="225"/>
      <c r="AS43" s="224">
        <v>0</v>
      </c>
      <c r="AT43" s="802">
        <v>0</v>
      </c>
      <c r="AU43" s="803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/>
      <c r="AP44" s="224"/>
      <c r="AQ44" s="225"/>
      <c r="AR44" s="225"/>
      <c r="AS44" s="224">
        <v>0</v>
      </c>
      <c r="AT44" s="802">
        <v>0</v>
      </c>
      <c r="AU44" s="803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/>
      <c r="AP45" s="224"/>
      <c r="AQ45" s="225"/>
      <c r="AR45" s="225"/>
      <c r="AS45" s="224">
        <v>0</v>
      </c>
      <c r="AT45" s="802">
        <v>0</v>
      </c>
      <c r="AU45" s="803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/>
      <c r="AP46" s="239"/>
      <c r="AQ46" s="240"/>
      <c r="AR46" s="240"/>
      <c r="AS46" s="239">
        <v>0</v>
      </c>
      <c r="AT46" s="804">
        <v>0</v>
      </c>
      <c r="AU46" s="805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/>
      <c r="AP47" s="206"/>
      <c r="AQ47" s="207"/>
      <c r="AR47" s="207"/>
      <c r="AS47" s="206">
        <v>0</v>
      </c>
      <c r="AT47" s="800">
        <v>0</v>
      </c>
      <c r="AU47" s="801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/>
      <c r="AP48" s="224"/>
      <c r="AQ48" s="225"/>
      <c r="AR48" s="225"/>
      <c r="AS48" s="224">
        <v>0</v>
      </c>
      <c r="AT48" s="802">
        <v>0</v>
      </c>
      <c r="AU48" s="803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/>
      <c r="AP49" s="224"/>
      <c r="AQ49" s="225"/>
      <c r="AR49" s="225"/>
      <c r="AS49" s="224">
        <v>0</v>
      </c>
      <c r="AT49" s="802">
        <v>0</v>
      </c>
      <c r="AU49" s="803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/>
      <c r="AP50" s="224"/>
      <c r="AQ50" s="225"/>
      <c r="AR50" s="225"/>
      <c r="AS50" s="224">
        <v>0</v>
      </c>
      <c r="AT50" s="802">
        <v>0</v>
      </c>
      <c r="AU50" s="803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/>
      <c r="AP51" s="239"/>
      <c r="AQ51" s="240"/>
      <c r="AR51" s="240"/>
      <c r="AS51" s="239">
        <v>0</v>
      </c>
      <c r="AT51" s="804">
        <v>0</v>
      </c>
      <c r="AU51" s="805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/>
      <c r="AP52" s="206"/>
      <c r="AQ52" s="207"/>
      <c r="AR52" s="207"/>
      <c r="AS52" s="206">
        <v>0</v>
      </c>
      <c r="AT52" s="800">
        <v>0</v>
      </c>
      <c r="AU52" s="801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/>
      <c r="AP53" s="224"/>
      <c r="AQ53" s="225"/>
      <c r="AR53" s="225"/>
      <c r="AS53" s="224">
        <v>0</v>
      </c>
      <c r="AT53" s="802">
        <v>0</v>
      </c>
      <c r="AU53" s="803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/>
      <c r="AP54" s="224"/>
      <c r="AQ54" s="225"/>
      <c r="AR54" s="225"/>
      <c r="AS54" s="224">
        <v>0</v>
      </c>
      <c r="AT54" s="802">
        <v>0</v>
      </c>
      <c r="AU54" s="803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643097</v>
      </c>
      <c r="AM55" s="225"/>
      <c r="AN55" s="224"/>
      <c r="AO55" s="216"/>
      <c r="AP55" s="224"/>
      <c r="AQ55" s="225"/>
      <c r="AR55" s="225"/>
      <c r="AS55" s="224">
        <v>54147</v>
      </c>
      <c r="AT55" s="802">
        <v>1663435</v>
      </c>
      <c r="AU55" s="803">
        <v>123158</v>
      </c>
      <c r="AV55" s="216">
        <v>1608</v>
      </c>
      <c r="AW55" s="216">
        <v>1608</v>
      </c>
      <c r="AX55" s="216">
        <v>0</v>
      </c>
    </row>
    <row r="56" spans="1:50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/>
      <c r="AP56" s="239"/>
      <c r="AQ56" s="240"/>
      <c r="AR56" s="240"/>
      <c r="AS56" s="239">
        <v>0</v>
      </c>
      <c r="AT56" s="804">
        <v>0</v>
      </c>
      <c r="AU56" s="805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/>
      <c r="AP57" s="206"/>
      <c r="AQ57" s="207"/>
      <c r="AR57" s="207"/>
      <c r="AS57" s="206">
        <v>0</v>
      </c>
      <c r="AT57" s="800">
        <v>0</v>
      </c>
      <c r="AU57" s="801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/>
      <c r="AP58" s="224"/>
      <c r="AQ58" s="225"/>
      <c r="AR58" s="225"/>
      <c r="AS58" s="224">
        <v>0</v>
      </c>
      <c r="AT58" s="802">
        <v>0</v>
      </c>
      <c r="AU58" s="803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/>
      <c r="AP59" s="224"/>
      <c r="AQ59" s="225"/>
      <c r="AR59" s="225"/>
      <c r="AS59" s="224">
        <v>0</v>
      </c>
      <c r="AT59" s="802">
        <v>0</v>
      </c>
      <c r="AU59" s="803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/>
      <c r="AP60" s="224"/>
      <c r="AQ60" s="225"/>
      <c r="AR60" s="225"/>
      <c r="AS60" s="224">
        <v>0</v>
      </c>
      <c r="AT60" s="802">
        <v>0</v>
      </c>
      <c r="AU60" s="803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/>
      <c r="AP61" s="239"/>
      <c r="AQ61" s="240"/>
      <c r="AR61" s="240"/>
      <c r="AS61" s="239">
        <v>0</v>
      </c>
      <c r="AT61" s="804">
        <v>0</v>
      </c>
      <c r="AU61" s="805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/>
      <c r="AP62" s="206"/>
      <c r="AQ62" s="207"/>
      <c r="AR62" s="207"/>
      <c r="AS62" s="206">
        <v>0</v>
      </c>
      <c r="AT62" s="800">
        <v>0</v>
      </c>
      <c r="AU62" s="801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/>
      <c r="AP63" s="224"/>
      <c r="AQ63" s="225"/>
      <c r="AR63" s="225"/>
      <c r="AS63" s="224">
        <v>0</v>
      </c>
      <c r="AT63" s="802">
        <v>0</v>
      </c>
      <c r="AU63" s="803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/>
      <c r="AP64" s="224"/>
      <c r="AQ64" s="225"/>
      <c r="AR64" s="225"/>
      <c r="AS64" s="224">
        <v>0</v>
      </c>
      <c r="AT64" s="802">
        <v>0</v>
      </c>
      <c r="AU64" s="803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/>
      <c r="AP65" s="224"/>
      <c r="AQ65" s="225"/>
      <c r="AR65" s="225"/>
      <c r="AS65" s="224">
        <v>0</v>
      </c>
      <c r="AT65" s="802">
        <v>0</v>
      </c>
      <c r="AU65" s="803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/>
      <c r="AP66" s="239"/>
      <c r="AQ66" s="240"/>
      <c r="AR66" s="240"/>
      <c r="AS66" s="239">
        <v>0</v>
      </c>
      <c r="AT66" s="804">
        <v>0</v>
      </c>
      <c r="AU66" s="805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/>
      <c r="AP67" s="206"/>
      <c r="AQ67" s="207"/>
      <c r="AR67" s="207"/>
      <c r="AS67" s="206">
        <v>0</v>
      </c>
      <c r="AT67" s="800">
        <v>0</v>
      </c>
      <c r="AU67" s="801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/>
      <c r="AP68" s="224"/>
      <c r="AQ68" s="225"/>
      <c r="AR68" s="225"/>
      <c r="AS68" s="224">
        <v>0</v>
      </c>
      <c r="AT68" s="802">
        <v>0</v>
      </c>
      <c r="AU68" s="803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/>
      <c r="AP69" s="224"/>
      <c r="AQ69" s="225"/>
      <c r="AR69" s="225"/>
      <c r="AS69" s="224">
        <v>0</v>
      </c>
      <c r="AT69" s="802">
        <v>0</v>
      </c>
      <c r="AU69" s="803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/>
      <c r="AP70" s="224"/>
      <c r="AQ70" s="225"/>
      <c r="AR70" s="225"/>
      <c r="AS70" s="224">
        <v>0</v>
      </c>
      <c r="AT70" s="802">
        <v>0</v>
      </c>
      <c r="AU70" s="803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/>
      <c r="AP71" s="239"/>
      <c r="AQ71" s="240"/>
      <c r="AR71" s="240"/>
      <c r="AS71" s="239">
        <v>0</v>
      </c>
      <c r="AT71" s="804">
        <v>0</v>
      </c>
      <c r="AU71" s="805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/>
      <c r="AP72" s="206"/>
      <c r="AQ72" s="207"/>
      <c r="AR72" s="207"/>
      <c r="AS72" s="206">
        <v>0</v>
      </c>
      <c r="AT72" s="800">
        <v>0</v>
      </c>
      <c r="AU72" s="801">
        <v>0</v>
      </c>
      <c r="AV72" s="423">
        <v>0</v>
      </c>
      <c r="AW72" s="423">
        <v>0</v>
      </c>
      <c r="AX72" s="423">
        <v>0</v>
      </c>
    </row>
    <row r="73" spans="1:50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/>
      <c r="AP73" s="224"/>
      <c r="AQ73" s="225"/>
      <c r="AR73" s="225"/>
      <c r="AS73" s="224">
        <v>0</v>
      </c>
      <c r="AT73" s="802">
        <v>0</v>
      </c>
      <c r="AU73" s="803">
        <v>0</v>
      </c>
      <c r="AV73" s="423">
        <v>0</v>
      </c>
      <c r="AW73" s="423">
        <v>0</v>
      </c>
      <c r="AX73" s="423">
        <v>0</v>
      </c>
    </row>
    <row r="74" spans="1:50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/>
      <c r="AP74" s="224"/>
      <c r="AQ74" s="225"/>
      <c r="AR74" s="225"/>
      <c r="AS74" s="224">
        <v>0</v>
      </c>
      <c r="AT74" s="802">
        <v>0</v>
      </c>
      <c r="AU74" s="803">
        <v>0</v>
      </c>
      <c r="AV74" s="423">
        <v>0</v>
      </c>
      <c r="AW74" s="423">
        <v>0</v>
      </c>
      <c r="AX74" s="423">
        <v>0</v>
      </c>
    </row>
    <row r="75" spans="1:50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/>
      <c r="AP75" s="224"/>
      <c r="AQ75" s="225"/>
      <c r="AR75" s="225"/>
      <c r="AS75" s="224">
        <v>0</v>
      </c>
      <c r="AT75" s="1256">
        <v>0</v>
      </c>
      <c r="AU75" s="1257">
        <v>0</v>
      </c>
      <c r="AV75" s="1426">
        <v>0</v>
      </c>
      <c r="AW75" s="1426">
        <v>0</v>
      </c>
      <c r="AX75" s="1426">
        <v>0</v>
      </c>
    </row>
    <row r="76" spans="1:50" s="101" customFormat="1" ht="15" customHeight="1" thickBot="1" x14ac:dyDescent="0.25">
      <c r="A76" s="1760" t="s">
        <v>429</v>
      </c>
      <c r="B76" s="1761"/>
      <c r="C76" s="1451">
        <v>0</v>
      </c>
      <c r="D76" s="1449"/>
      <c r="E76" s="1034">
        <v>0</v>
      </c>
      <c r="F76" s="1452">
        <v>0</v>
      </c>
      <c r="G76" s="1449"/>
      <c r="H76" s="1036">
        <v>0</v>
      </c>
      <c r="I76" s="1453">
        <v>0</v>
      </c>
      <c r="J76" s="1449"/>
      <c r="K76" s="1036">
        <v>0</v>
      </c>
      <c r="L76" s="1452">
        <v>0</v>
      </c>
      <c r="M76" s="1449"/>
      <c r="N76" s="1036">
        <v>0</v>
      </c>
      <c r="O76" s="1452">
        <v>0</v>
      </c>
      <c r="P76" s="1449"/>
      <c r="Q76" s="1036">
        <v>0</v>
      </c>
      <c r="R76" s="1037">
        <v>0</v>
      </c>
      <c r="S76" s="1036">
        <v>1021709</v>
      </c>
      <c r="T76" s="1036">
        <v>7052</v>
      </c>
      <c r="U76" s="1038">
        <v>1028761</v>
      </c>
      <c r="V76" s="1037">
        <v>1028761</v>
      </c>
      <c r="W76" s="1036">
        <v>-2572</v>
      </c>
      <c r="X76" s="1037">
        <v>1026189</v>
      </c>
      <c r="Y76" s="1036">
        <v>0</v>
      </c>
      <c r="Z76" s="1037">
        <v>1026189</v>
      </c>
      <c r="AA76" s="1036">
        <v>956118</v>
      </c>
      <c r="AB76" s="1036">
        <v>70071</v>
      </c>
      <c r="AC76" s="1037">
        <v>70071</v>
      </c>
      <c r="AD76" s="1039">
        <v>1026189</v>
      </c>
      <c r="AE76" s="1449"/>
      <c r="AF76" s="1040">
        <v>0</v>
      </c>
      <c r="AG76" s="1452">
        <v>195</v>
      </c>
      <c r="AH76" s="1036">
        <v>659413</v>
      </c>
      <c r="AI76" s="1452">
        <v>-6</v>
      </c>
      <c r="AJ76" s="1036">
        <v>-10101</v>
      </c>
      <c r="AK76" s="1038">
        <v>649312</v>
      </c>
      <c r="AL76" s="1040">
        <v>649312</v>
      </c>
      <c r="AM76" s="1036">
        <v>-1624</v>
      </c>
      <c r="AN76" s="1040">
        <v>647688</v>
      </c>
      <c r="AO76" s="1036">
        <v>0</v>
      </c>
      <c r="AP76" s="1040">
        <v>647688</v>
      </c>
      <c r="AQ76" s="1036">
        <v>591992</v>
      </c>
      <c r="AR76" s="1036">
        <v>55696</v>
      </c>
      <c r="AS76" s="1040">
        <v>55696</v>
      </c>
      <c r="AT76" s="1259">
        <v>1673877</v>
      </c>
      <c r="AU76" s="1260">
        <v>125767</v>
      </c>
      <c r="AV76" s="1036">
        <v>1624</v>
      </c>
      <c r="AW76" s="1036">
        <v>1624</v>
      </c>
      <c r="AX76" s="1036">
        <v>0</v>
      </c>
    </row>
    <row r="77" spans="1:50" s="516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1"/>
      <c r="AA77" s="811"/>
      <c r="AB77" s="810"/>
      <c r="AC77" s="811"/>
      <c r="AD77" s="811"/>
      <c r="AE77" s="810"/>
      <c r="AF77" s="811"/>
      <c r="AG77" s="809"/>
      <c r="AH77" s="811"/>
      <c r="AI77" s="809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1042"/>
      <c r="AU77" s="1042"/>
      <c r="AV77" s="811"/>
      <c r="AW77" s="811"/>
      <c r="AX77" s="811"/>
    </row>
    <row r="78" spans="1:50" s="101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222">
        <v>0</v>
      </c>
      <c r="AA78" s="811">
        <v>0</v>
      </c>
      <c r="AB78" s="810">
        <v>0</v>
      </c>
      <c r="AC78" s="222">
        <v>0</v>
      </c>
      <c r="AD78" s="222">
        <v>0</v>
      </c>
      <c r="AE78" s="810"/>
      <c r="AF78" s="810"/>
      <c r="AG78" s="809"/>
      <c r="AH78" s="810"/>
      <c r="AI78" s="809"/>
      <c r="AJ78" s="810"/>
      <c r="AK78" s="810"/>
      <c r="AL78" s="810"/>
      <c r="AM78" s="810"/>
      <c r="AN78" s="810"/>
      <c r="AO78" s="810"/>
      <c r="AP78" s="810"/>
      <c r="AQ78" s="810"/>
      <c r="AR78" s="810"/>
      <c r="AS78" s="810"/>
      <c r="AT78" s="812">
        <v>0</v>
      </c>
      <c r="AU78" s="812">
        <v>0</v>
      </c>
      <c r="AV78" s="810"/>
      <c r="AW78" s="810"/>
      <c r="AX78" s="810"/>
    </row>
    <row r="79" spans="1:50" s="101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1"/>
      <c r="AA79" s="811"/>
      <c r="AB79" s="810"/>
      <c r="AC79" s="811"/>
      <c r="AD79" s="222">
        <v>0</v>
      </c>
      <c r="AE79" s="810"/>
      <c r="AF79" s="810"/>
      <c r="AG79" s="809"/>
      <c r="AH79" s="810"/>
      <c r="AI79" s="809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2">
        <v>0</v>
      </c>
      <c r="AU79" s="812">
        <v>0</v>
      </c>
      <c r="AV79" s="810"/>
      <c r="AW79" s="810"/>
      <c r="AX79" s="810"/>
    </row>
    <row r="80" spans="1:50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1"/>
      <c r="AA80" s="811"/>
      <c r="AB80" s="810"/>
      <c r="AC80" s="811"/>
      <c r="AD80" s="222">
        <v>0</v>
      </c>
      <c r="AE80" s="810"/>
      <c r="AF80" s="810"/>
      <c r="AG80" s="809"/>
      <c r="AH80" s="810"/>
      <c r="AI80" s="809"/>
      <c r="AJ80" s="810"/>
      <c r="AK80" s="810"/>
      <c r="AL80" s="810"/>
      <c r="AM80" s="810"/>
      <c r="AN80" s="810"/>
      <c r="AO80" s="810"/>
      <c r="AP80" s="810"/>
      <c r="AQ80" s="810"/>
      <c r="AR80" s="810"/>
      <c r="AS80" s="810"/>
      <c r="AT80" s="812">
        <v>0</v>
      </c>
      <c r="AU80" s="812">
        <v>0</v>
      </c>
      <c r="AV80" s="810"/>
      <c r="AW80" s="810"/>
      <c r="AX80" s="810"/>
    </row>
    <row r="81" spans="1:50" s="101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1"/>
      <c r="AA81" s="811"/>
      <c r="AB81" s="810"/>
      <c r="AC81" s="811"/>
      <c r="AD81" s="222">
        <v>0</v>
      </c>
      <c r="AE81" s="810"/>
      <c r="AF81" s="810"/>
      <c r="AG81" s="809"/>
      <c r="AH81" s="810"/>
      <c r="AI81" s="809"/>
      <c r="AJ81" s="810"/>
      <c r="AK81" s="810"/>
      <c r="AL81" s="810"/>
      <c r="AM81" s="810"/>
      <c r="AN81" s="810"/>
      <c r="AO81" s="810"/>
      <c r="AP81" s="810"/>
      <c r="AQ81" s="810"/>
      <c r="AR81" s="810"/>
      <c r="AS81" s="810"/>
      <c r="AT81" s="812">
        <v>0</v>
      </c>
      <c r="AU81" s="812">
        <v>0</v>
      </c>
      <c r="AV81" s="810"/>
      <c r="AW81" s="810"/>
      <c r="AX81" s="810"/>
    </row>
    <row r="82" spans="1:50" s="101" customFormat="1" ht="15" customHeight="1" x14ac:dyDescent="0.2">
      <c r="A82" s="1734" t="s">
        <v>265</v>
      </c>
      <c r="B82" s="1735"/>
      <c r="C82" s="1443"/>
      <c r="D82" s="1444"/>
      <c r="E82" s="1444"/>
      <c r="F82" s="1443"/>
      <c r="G82" s="1444"/>
      <c r="H82" s="1444"/>
      <c r="I82" s="1445"/>
      <c r="J82" s="1444"/>
      <c r="K82" s="1444"/>
      <c r="L82" s="1443"/>
      <c r="M82" s="1444"/>
      <c r="N82" s="1444"/>
      <c r="O82" s="1443"/>
      <c r="P82" s="1444"/>
      <c r="Q82" s="1444"/>
      <c r="R82" s="1444"/>
      <c r="S82" s="1444"/>
      <c r="T82" s="1444"/>
      <c r="U82" s="1444"/>
      <c r="V82" s="1444"/>
      <c r="W82" s="1444"/>
      <c r="X82" s="1444"/>
      <c r="Y82" s="1444"/>
      <c r="Z82" s="1446">
        <v>0</v>
      </c>
      <c r="AA82" s="1447">
        <v>0</v>
      </c>
      <c r="AB82" s="1444">
        <v>0</v>
      </c>
      <c r="AC82" s="1446">
        <v>0</v>
      </c>
      <c r="AD82" s="1446">
        <v>0</v>
      </c>
      <c r="AE82" s="1444"/>
      <c r="AF82" s="1444"/>
      <c r="AG82" s="1443"/>
      <c r="AH82" s="1444"/>
      <c r="AI82" s="1443"/>
      <c r="AJ82" s="1444"/>
      <c r="AK82" s="1444"/>
      <c r="AL82" s="1444"/>
      <c r="AM82" s="1444"/>
      <c r="AN82" s="1444"/>
      <c r="AO82" s="1444"/>
      <c r="AP82" s="1444"/>
      <c r="AQ82" s="1444"/>
      <c r="AR82" s="1444"/>
      <c r="AS82" s="1444"/>
      <c r="AT82" s="1448">
        <v>0</v>
      </c>
      <c r="AU82" s="1448">
        <v>0</v>
      </c>
      <c r="AV82" s="1444"/>
      <c r="AW82" s="1444"/>
      <c r="AX82" s="1444"/>
    </row>
    <row r="83" spans="1:50" s="101" customFormat="1" ht="15" customHeight="1" x14ac:dyDescent="0.2">
      <c r="A83" s="1744" t="s">
        <v>1189</v>
      </c>
      <c r="B83" s="1745"/>
      <c r="C83" s="809"/>
      <c r="D83" s="810"/>
      <c r="E83" s="810"/>
      <c r="F83" s="809"/>
      <c r="G83" s="810"/>
      <c r="H83" s="810"/>
      <c r="I83" s="1199"/>
      <c r="J83" s="810"/>
      <c r="K83" s="810"/>
      <c r="L83" s="809"/>
      <c r="M83" s="810"/>
      <c r="N83" s="810"/>
      <c r="O83" s="809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222">
        <v>25215</v>
      </c>
      <c r="AA83" s="811">
        <v>18912</v>
      </c>
      <c r="AB83" s="810">
        <v>6303</v>
      </c>
      <c r="AC83" s="222">
        <v>6303</v>
      </c>
      <c r="AD83" s="222">
        <v>25215</v>
      </c>
      <c r="AE83" s="810"/>
      <c r="AF83" s="810"/>
      <c r="AG83" s="809"/>
      <c r="AH83" s="810"/>
      <c r="AI83" s="809"/>
      <c r="AJ83" s="810"/>
      <c r="AK83" s="810"/>
      <c r="AL83" s="810"/>
      <c r="AM83" s="810"/>
      <c r="AN83" s="810"/>
      <c r="AO83" s="810"/>
      <c r="AP83" s="810"/>
      <c r="AQ83" s="810"/>
      <c r="AR83" s="810"/>
      <c r="AS83" s="810"/>
      <c r="AT83" s="812">
        <v>25215</v>
      </c>
      <c r="AU83" s="812">
        <v>6303</v>
      </c>
      <c r="AV83" s="810"/>
      <c r="AW83" s="810"/>
      <c r="AX83" s="810"/>
    </row>
    <row r="84" spans="1:50" s="101" customFormat="1" ht="15" customHeight="1" x14ac:dyDescent="0.2">
      <c r="A84" s="1744" t="s">
        <v>1190</v>
      </c>
      <c r="B84" s="1745"/>
      <c r="C84" s="809"/>
      <c r="D84" s="810"/>
      <c r="E84" s="810"/>
      <c r="F84" s="809"/>
      <c r="G84" s="810"/>
      <c r="H84" s="810"/>
      <c r="I84" s="1199"/>
      <c r="J84" s="810"/>
      <c r="K84" s="810"/>
      <c r="L84" s="809"/>
      <c r="M84" s="810"/>
      <c r="N84" s="810"/>
      <c r="O84" s="809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222">
        <v>20172</v>
      </c>
      <c r="AA84" s="811">
        <v>15129</v>
      </c>
      <c r="AB84" s="810">
        <v>5043</v>
      </c>
      <c r="AC84" s="222">
        <v>5043</v>
      </c>
      <c r="AD84" s="222">
        <v>20172</v>
      </c>
      <c r="AE84" s="810"/>
      <c r="AF84" s="810"/>
      <c r="AG84" s="809"/>
      <c r="AH84" s="810"/>
      <c r="AI84" s="809"/>
      <c r="AJ84" s="810"/>
      <c r="AK84" s="810"/>
      <c r="AL84" s="810"/>
      <c r="AM84" s="810"/>
      <c r="AN84" s="810"/>
      <c r="AO84" s="810"/>
      <c r="AP84" s="810"/>
      <c r="AQ84" s="810"/>
      <c r="AR84" s="810"/>
      <c r="AS84" s="810"/>
      <c r="AT84" s="812">
        <v>20172</v>
      </c>
      <c r="AU84" s="812">
        <v>5043</v>
      </c>
      <c r="AV84" s="810"/>
      <c r="AW84" s="810"/>
      <c r="AX84" s="810"/>
    </row>
    <row r="85" spans="1:50" s="101" customFormat="1" ht="15" customHeight="1" thickBot="1" x14ac:dyDescent="0.25">
      <c r="A85" s="1760" t="s">
        <v>430</v>
      </c>
      <c r="B85" s="1761"/>
      <c r="C85" s="1451">
        <v>0</v>
      </c>
      <c r="D85" s="1449"/>
      <c r="E85" s="1034">
        <v>0</v>
      </c>
      <c r="F85" s="1452">
        <v>0</v>
      </c>
      <c r="G85" s="1449"/>
      <c r="H85" s="1036">
        <v>0</v>
      </c>
      <c r="I85" s="1453">
        <v>0</v>
      </c>
      <c r="J85" s="1449"/>
      <c r="K85" s="1036">
        <v>0</v>
      </c>
      <c r="L85" s="1452">
        <v>0</v>
      </c>
      <c r="M85" s="1449"/>
      <c r="N85" s="1036">
        <v>0</v>
      </c>
      <c r="O85" s="1452">
        <v>0</v>
      </c>
      <c r="P85" s="1449"/>
      <c r="Q85" s="1036">
        <v>0</v>
      </c>
      <c r="R85" s="1037">
        <v>0</v>
      </c>
      <c r="S85" s="1036">
        <v>1021709</v>
      </c>
      <c r="T85" s="1036">
        <v>7052</v>
      </c>
      <c r="U85" s="1038">
        <v>1028761</v>
      </c>
      <c r="V85" s="1037">
        <v>1028761</v>
      </c>
      <c r="W85" s="1036">
        <v>-2572</v>
      </c>
      <c r="X85" s="1037">
        <v>1026189</v>
      </c>
      <c r="Y85" s="1036">
        <v>0</v>
      </c>
      <c r="Z85" s="1037">
        <v>1071576</v>
      </c>
      <c r="AA85" s="1036">
        <v>990159</v>
      </c>
      <c r="AB85" s="1036">
        <v>81417</v>
      </c>
      <c r="AC85" s="1037">
        <v>81417</v>
      </c>
      <c r="AD85" s="1039">
        <v>1071576</v>
      </c>
      <c r="AE85" s="1449"/>
      <c r="AF85" s="1040">
        <v>0</v>
      </c>
      <c r="AG85" s="1452">
        <v>195</v>
      </c>
      <c r="AH85" s="1036">
        <v>659413</v>
      </c>
      <c r="AI85" s="1452">
        <v>-6</v>
      </c>
      <c r="AJ85" s="1036">
        <v>-10101</v>
      </c>
      <c r="AK85" s="1038">
        <v>649312</v>
      </c>
      <c r="AL85" s="1040">
        <v>649312</v>
      </c>
      <c r="AM85" s="1036">
        <v>-1624</v>
      </c>
      <c r="AN85" s="1040">
        <v>647688</v>
      </c>
      <c r="AO85" s="1036">
        <v>0</v>
      </c>
      <c r="AP85" s="1040">
        <v>647688</v>
      </c>
      <c r="AQ85" s="1036">
        <v>591992</v>
      </c>
      <c r="AR85" s="1036">
        <v>55696</v>
      </c>
      <c r="AS85" s="1040">
        <v>55696</v>
      </c>
      <c r="AT85" s="808">
        <v>1719264</v>
      </c>
      <c r="AU85" s="808">
        <v>137113</v>
      </c>
      <c r="AV85" s="1036">
        <v>1624</v>
      </c>
      <c r="AW85" s="1036">
        <v>1624</v>
      </c>
      <c r="AX85" s="1036">
        <v>0</v>
      </c>
    </row>
    <row r="86" spans="1:50" ht="16.149999999999999" hidden="1" customHeight="1" thickTop="1" x14ac:dyDescent="0.2">
      <c r="A86" s="2055" t="s">
        <v>1691</v>
      </c>
      <c r="B86" s="2056"/>
      <c r="C86" s="1635"/>
      <c r="D86" s="1636"/>
      <c r="E86" s="1636"/>
      <c r="F86" s="1637"/>
      <c r="G86" s="1636"/>
      <c r="H86" s="1636"/>
      <c r="I86" s="1636"/>
      <c r="J86" s="1636"/>
      <c r="K86" s="1636"/>
      <c r="L86" s="1637"/>
      <c r="M86" s="1636"/>
      <c r="N86" s="1636"/>
      <c r="O86" s="1636"/>
      <c r="P86" s="1636"/>
      <c r="Q86" s="1636"/>
      <c r="R86" s="1636"/>
      <c r="S86" s="1636"/>
      <c r="T86" s="1636"/>
      <c r="U86" s="1636"/>
      <c r="V86" s="1636"/>
      <c r="W86" s="1636"/>
      <c r="X86" s="1638"/>
      <c r="Y86" s="1636"/>
      <c r="Z86" s="1636">
        <v>-33333</v>
      </c>
      <c r="AA86" s="1635">
        <v>0</v>
      </c>
      <c r="AB86" s="1636">
        <v>-33333</v>
      </c>
      <c r="AC86" s="1636">
        <v>-33333</v>
      </c>
      <c r="AD86" s="1636"/>
      <c r="AE86" s="1636"/>
      <c r="AF86" s="1636"/>
      <c r="AG86" s="1635"/>
      <c r="AH86" s="1635"/>
      <c r="AI86" s="1635"/>
      <c r="AJ86" s="1635"/>
      <c r="AK86" s="1635"/>
      <c r="AL86" s="1635"/>
      <c r="AM86" s="1635"/>
      <c r="AN86" s="1635"/>
      <c r="AO86" s="1635"/>
      <c r="AP86" s="1635"/>
      <c r="AQ86" s="1635"/>
      <c r="AR86" s="1635"/>
      <c r="AS86" s="1635"/>
      <c r="AT86" s="1635"/>
      <c r="AU86" s="1635"/>
      <c r="AV86" s="1635"/>
      <c r="AW86" s="1635"/>
      <c r="AX86" s="1635"/>
    </row>
    <row r="87" spans="1:50" ht="16.149999999999999" hidden="1" customHeight="1" thickBot="1" x14ac:dyDescent="0.25">
      <c r="A87" s="2053" t="s">
        <v>1690</v>
      </c>
      <c r="B87" s="2054"/>
      <c r="C87" s="1639"/>
      <c r="D87" s="1640"/>
      <c r="E87" s="1640"/>
      <c r="F87" s="1640"/>
      <c r="G87" s="1640"/>
      <c r="H87" s="1640"/>
      <c r="I87" s="1640"/>
      <c r="J87" s="1640"/>
      <c r="K87" s="1640"/>
      <c r="L87" s="1640"/>
      <c r="M87" s="1640"/>
      <c r="N87" s="1640"/>
      <c r="O87" s="1640"/>
      <c r="P87" s="1640"/>
      <c r="Q87" s="1640"/>
      <c r="R87" s="1640"/>
      <c r="S87" s="1640"/>
      <c r="T87" s="1640"/>
      <c r="U87" s="1640"/>
      <c r="V87" s="1640"/>
      <c r="W87" s="1640"/>
      <c r="X87" s="1641"/>
      <c r="Y87" s="1640"/>
      <c r="Z87" s="1640"/>
      <c r="AA87" s="1639"/>
      <c r="AB87" s="1640"/>
      <c r="AC87" s="1640">
        <v>48084</v>
      </c>
      <c r="AD87" s="1640"/>
      <c r="AE87" s="1640"/>
      <c r="AF87" s="1640"/>
      <c r="AG87" s="1639"/>
      <c r="AH87" s="1639"/>
      <c r="AI87" s="1639"/>
      <c r="AJ87" s="1639"/>
      <c r="AK87" s="1639"/>
      <c r="AL87" s="1639"/>
      <c r="AM87" s="1639"/>
      <c r="AN87" s="1639"/>
      <c r="AO87" s="1639"/>
      <c r="AP87" s="1639"/>
      <c r="AQ87" s="1639"/>
      <c r="AR87" s="1639"/>
      <c r="AS87" s="1639"/>
      <c r="AT87" s="1639"/>
      <c r="AU87" s="1639"/>
      <c r="AV87" s="1639"/>
      <c r="AW87" s="1639"/>
      <c r="AX87" s="1639"/>
    </row>
    <row r="88" spans="1:50" ht="16.149999999999999" customHeight="1" thickTop="1" x14ac:dyDescent="0.2">
      <c r="C88" s="1600"/>
      <c r="D88" s="383"/>
      <c r="E88" s="383"/>
      <c r="F88" s="346"/>
      <c r="G88" s="383"/>
      <c r="H88" s="713"/>
      <c r="I88" s="713"/>
      <c r="J88" s="713"/>
      <c r="K88" s="713"/>
      <c r="L88" s="862"/>
      <c r="M88" s="713"/>
      <c r="N88" s="713"/>
      <c r="O88" s="863"/>
      <c r="P88" s="713"/>
      <c r="Q88" s="713"/>
      <c r="R88" s="383"/>
      <c r="S88" s="383"/>
      <c r="T88" s="383"/>
      <c r="U88" s="383"/>
      <c r="V88" s="383"/>
      <c r="W88" s="383"/>
      <c r="X88" s="519"/>
      <c r="Y88" s="383"/>
      <c r="Z88" s="383"/>
      <c r="AA88" s="519"/>
      <c r="AB88" s="383"/>
      <c r="AC88" s="383"/>
      <c r="AD88" s="383"/>
      <c r="AE88" s="383"/>
      <c r="AF88" s="383"/>
      <c r="AQ88" s="519"/>
      <c r="AS88" s="519"/>
    </row>
    <row r="89" spans="1:50" ht="16.149999999999999" customHeight="1" x14ac:dyDescent="0.2">
      <c r="C89" s="1599"/>
      <c r="H89" s="40"/>
      <c r="I89" s="40"/>
      <c r="J89" s="1237"/>
      <c r="K89" s="1236"/>
      <c r="L89" s="1236"/>
      <c r="M89" s="1237"/>
      <c r="N89" s="1236"/>
      <c r="O89" s="1236"/>
      <c r="P89" s="1237"/>
      <c r="Q89" s="1236"/>
    </row>
    <row r="90" spans="1:50" x14ac:dyDescent="0.2">
      <c r="H90" s="40"/>
      <c r="I90" s="40"/>
      <c r="J90" s="1237"/>
      <c r="K90" s="1236"/>
      <c r="L90" s="1236"/>
      <c r="M90" s="1237"/>
      <c r="N90" s="1236"/>
      <c r="O90" s="1236"/>
      <c r="P90" s="1237"/>
      <c r="Q90" s="1236"/>
      <c r="AC90" s="31">
        <v>1</v>
      </c>
      <c r="AS90" s="31">
        <v>1</v>
      </c>
    </row>
    <row r="91" spans="1:50" ht="13.5" thickBot="1" x14ac:dyDescent="0.25"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36">
        <v>1624</v>
      </c>
    </row>
    <row r="92" spans="1:50" ht="13.5" thickTop="1" x14ac:dyDescent="0.2">
      <c r="B92" s="866"/>
      <c r="C92"/>
      <c r="D92"/>
      <c r="E92"/>
      <c r="F92"/>
      <c r="G92"/>
      <c r="AW92" s="383">
        <v>0</v>
      </c>
    </row>
    <row r="93" spans="1:50" x14ac:dyDescent="0.2">
      <c r="B93" s="867"/>
      <c r="C93"/>
      <c r="D93"/>
      <c r="E93"/>
      <c r="F93"/>
      <c r="G93"/>
    </row>
    <row r="94" spans="1:50" x14ac:dyDescent="0.2">
      <c r="B94" s="869"/>
      <c r="C94"/>
      <c r="D94"/>
      <c r="E94"/>
      <c r="F94"/>
      <c r="G94"/>
    </row>
    <row r="95" spans="1:50" x14ac:dyDescent="0.2">
      <c r="B95" s="868"/>
      <c r="C95"/>
      <c r="D95"/>
      <c r="E95"/>
      <c r="F95"/>
      <c r="G95"/>
    </row>
    <row r="96" spans="1:50" x14ac:dyDescent="0.2">
      <c r="A96"/>
      <c r="B96"/>
      <c r="C96"/>
      <c r="D96"/>
      <c r="E96"/>
      <c r="F96"/>
      <c r="G96"/>
    </row>
    <row r="97" spans="3:49" x14ac:dyDescent="0.2">
      <c r="C97"/>
      <c r="D97"/>
      <c r="E97"/>
      <c r="F97"/>
      <c r="G97"/>
    </row>
    <row r="107" spans="3:49" x14ac:dyDescent="0.2">
      <c r="AW107" s="31" t="s">
        <v>1752</v>
      </c>
    </row>
    <row r="108" spans="3:49" x14ac:dyDescent="0.2">
      <c r="AW108" s="31" t="s">
        <v>1751</v>
      </c>
    </row>
    <row r="109" spans="3:49" x14ac:dyDescent="0.2">
      <c r="AW109" s="31" t="s">
        <v>1745</v>
      </c>
    </row>
  </sheetData>
  <mergeCells count="52">
    <mergeCell ref="AC2:AC3"/>
    <mergeCell ref="AD2:AD3"/>
    <mergeCell ref="O2:Q2"/>
    <mergeCell ref="R2:R3"/>
    <mergeCell ref="C2:C3"/>
    <mergeCell ref="D2:E2"/>
    <mergeCell ref="F2:H2"/>
    <mergeCell ref="I2:K2"/>
    <mergeCell ref="L2:N2"/>
    <mergeCell ref="AO2:AO3"/>
    <mergeCell ref="AP2:AP3"/>
    <mergeCell ref="AE2:AE3"/>
    <mergeCell ref="AF2:AF3"/>
    <mergeCell ref="AG2:AK2"/>
    <mergeCell ref="AL1:AS1"/>
    <mergeCell ref="AL2:AL3"/>
    <mergeCell ref="AM2:AM3"/>
    <mergeCell ref="AN2:AN3"/>
    <mergeCell ref="Y2:Y3"/>
    <mergeCell ref="Z2:Z3"/>
    <mergeCell ref="V1:AD1"/>
    <mergeCell ref="AE1:AK1"/>
    <mergeCell ref="AQ2:AQ3"/>
    <mergeCell ref="AR2:AR3"/>
    <mergeCell ref="AS2:AS3"/>
    <mergeCell ref="V2:V3"/>
    <mergeCell ref="W2:W3"/>
    <mergeCell ref="X2:X3"/>
    <mergeCell ref="AA2:AA3"/>
    <mergeCell ref="AB2:AB3"/>
    <mergeCell ref="AV1:AX1"/>
    <mergeCell ref="AW2:AW3"/>
    <mergeCell ref="AX2:AX3"/>
    <mergeCell ref="AV2:AV3"/>
    <mergeCell ref="AT1:AT3"/>
    <mergeCell ref="AU1:AU3"/>
    <mergeCell ref="A86:B86"/>
    <mergeCell ref="A87:B87"/>
    <mergeCell ref="A1:B3"/>
    <mergeCell ref="C1:K1"/>
    <mergeCell ref="L1:U1"/>
    <mergeCell ref="A85:B85"/>
    <mergeCell ref="A79:B79"/>
    <mergeCell ref="A80:B80"/>
    <mergeCell ref="A81:B81"/>
    <mergeCell ref="A82:B82"/>
    <mergeCell ref="A83:B83"/>
    <mergeCell ref="A84:B84"/>
    <mergeCell ref="S2:U2"/>
    <mergeCell ref="A76:B76"/>
    <mergeCell ref="A77:B77"/>
    <mergeCell ref="A78:B78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2D050"/>
  </sheetPr>
  <dimension ref="A1:AY109"/>
  <sheetViews>
    <sheetView workbookViewId="0">
      <pane xSplit="2" ySplit="6" topLeftCell="C7" activePane="bottomRight" state="frozen"/>
      <selection sqref="A1:B3"/>
      <selection pane="topRight" sqref="A1:B3"/>
      <selection pane="bottomLeft" sqref="A1:B3"/>
      <selection pane="bottomRight" sqref="A1:B3"/>
    </sheetView>
  </sheetViews>
  <sheetFormatPr defaultColWidth="8.85546875" defaultRowHeight="12.75" x14ac:dyDescent="0.2"/>
  <cols>
    <col min="1" max="1" width="5" style="29" customWidth="1"/>
    <col min="2" max="2" width="26.140625" style="29" customWidth="1"/>
    <col min="3" max="3" width="13.140625" style="29" customWidth="1"/>
    <col min="4" max="4" width="14.7109375" style="29" customWidth="1"/>
    <col min="5" max="5" width="12.42578125" style="29" customWidth="1"/>
    <col min="6" max="6" width="11.28515625" style="29" customWidth="1"/>
    <col min="7" max="7" width="9.7109375" style="29" customWidth="1"/>
    <col min="8" max="8" width="10.7109375" style="29" customWidth="1"/>
    <col min="9" max="9" width="11.28515625" style="29" customWidth="1"/>
    <col min="10" max="10" width="9.7109375" style="29" customWidth="1"/>
    <col min="11" max="11" width="10.7109375" style="29" customWidth="1"/>
    <col min="12" max="12" width="11.28515625" style="29" customWidth="1"/>
    <col min="13" max="13" width="9.140625" style="29" customWidth="1"/>
    <col min="14" max="14" width="10.7109375" style="29" bestFit="1" customWidth="1"/>
    <col min="15" max="15" width="11.28515625" style="29" customWidth="1"/>
    <col min="16" max="16" width="9.140625" style="29" bestFit="1" customWidth="1"/>
    <col min="17" max="17" width="10.28515625" style="29" bestFit="1" customWidth="1"/>
    <col min="18" max="18" width="11.7109375" style="29" customWidth="1"/>
    <col min="19" max="19" width="12.42578125" style="29" bestFit="1" customWidth="1"/>
    <col min="20" max="22" width="12.140625" style="29" customWidth="1"/>
    <col min="23" max="23" width="12.5703125" style="29" customWidth="1"/>
    <col min="24" max="24" width="11.7109375" style="29" customWidth="1"/>
    <col min="25" max="25" width="13" style="29" customWidth="1"/>
    <col min="26" max="26" width="14.140625" style="29" customWidth="1"/>
    <col min="27" max="27" width="18" style="29" customWidth="1"/>
    <col min="28" max="29" width="11.7109375" style="29" customWidth="1"/>
    <col min="30" max="30" width="11.28515625" style="29" customWidth="1"/>
    <col min="31" max="31" width="16.5703125" style="29" customWidth="1"/>
    <col min="32" max="32" width="15.85546875" style="29" customWidth="1"/>
    <col min="33" max="33" width="16.85546875" style="29" customWidth="1"/>
    <col min="34" max="38" width="16.28515625" style="29" customWidth="1"/>
    <col min="39" max="39" width="16.140625" style="29" customWidth="1"/>
    <col min="40" max="40" width="12" style="29" customWidth="1"/>
    <col min="41" max="41" width="16.140625" style="29" customWidth="1"/>
    <col min="42" max="42" width="14.42578125" style="29" customWidth="1"/>
    <col min="43" max="46" width="16.140625" style="29" customWidth="1"/>
    <col min="47" max="48" width="16.7109375" style="29" customWidth="1"/>
    <col min="49" max="51" width="12.5703125" style="29" hidden="1" customWidth="1"/>
    <col min="52" max="16384" width="8.85546875" style="29"/>
  </cols>
  <sheetData>
    <row r="1" spans="1:51" ht="19.899999999999999" customHeight="1" x14ac:dyDescent="0.2">
      <c r="A1" s="1747" t="s">
        <v>518</v>
      </c>
      <c r="B1" s="1747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0"/>
      <c r="V1" s="1971"/>
      <c r="W1" s="1947" t="s">
        <v>350</v>
      </c>
      <c r="X1" s="1948"/>
      <c r="Y1" s="1948"/>
      <c r="Z1" s="1948"/>
      <c r="AA1" s="1948"/>
      <c r="AB1" s="1948"/>
      <c r="AC1" s="1948"/>
      <c r="AD1" s="1948"/>
      <c r="AE1" s="1949"/>
      <c r="AF1" s="2066" t="s">
        <v>422</v>
      </c>
      <c r="AG1" s="2067"/>
      <c r="AH1" s="2067"/>
      <c r="AI1" s="2067"/>
      <c r="AJ1" s="2067"/>
      <c r="AK1" s="2067"/>
      <c r="AL1" s="2068"/>
      <c r="AM1" s="2066" t="s">
        <v>422</v>
      </c>
      <c r="AN1" s="2067"/>
      <c r="AO1" s="2067"/>
      <c r="AP1" s="2067"/>
      <c r="AQ1" s="2067"/>
      <c r="AR1" s="2067"/>
      <c r="AS1" s="2067"/>
      <c r="AT1" s="2068"/>
      <c r="AU1" s="2040" t="s">
        <v>367</v>
      </c>
      <c r="AV1" s="2040" t="s">
        <v>368</v>
      </c>
      <c r="AW1" s="1946" t="s">
        <v>1158</v>
      </c>
      <c r="AX1" s="1946"/>
      <c r="AY1" s="1946"/>
    </row>
    <row r="2" spans="1:51" ht="30" customHeight="1" x14ac:dyDescent="0.2">
      <c r="A2" s="1747"/>
      <c r="B2" s="1747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780" t="s">
        <v>427</v>
      </c>
      <c r="T2" s="1957" t="s">
        <v>242</v>
      </c>
      <c r="U2" s="1957"/>
      <c r="V2" s="1957"/>
      <c r="W2" s="1780" t="s">
        <v>466</v>
      </c>
      <c r="X2" s="1780" t="s">
        <v>1115</v>
      </c>
      <c r="Y2" s="1780" t="s">
        <v>467</v>
      </c>
      <c r="Z2" s="1791" t="s">
        <v>1303</v>
      </c>
      <c r="AA2" s="1780" t="s">
        <v>853</v>
      </c>
      <c r="AB2" s="1973" t="s">
        <v>1123</v>
      </c>
      <c r="AC2" s="1780" t="s">
        <v>283</v>
      </c>
      <c r="AD2" s="1780" t="s">
        <v>244</v>
      </c>
      <c r="AE2" s="1780" t="s">
        <v>854</v>
      </c>
      <c r="AF2" s="2041" t="s">
        <v>1655</v>
      </c>
      <c r="AG2" s="2038" t="s">
        <v>881</v>
      </c>
      <c r="AH2" s="2039" t="s">
        <v>242</v>
      </c>
      <c r="AI2" s="2039"/>
      <c r="AJ2" s="2039"/>
      <c r="AK2" s="2039"/>
      <c r="AL2" s="2039"/>
      <c r="AM2" s="2038" t="s">
        <v>882</v>
      </c>
      <c r="AN2" s="2038" t="s">
        <v>1124</v>
      </c>
      <c r="AO2" s="2038" t="s">
        <v>883</v>
      </c>
      <c r="AP2" s="1791" t="s">
        <v>1303</v>
      </c>
      <c r="AQ2" s="2038" t="s">
        <v>884</v>
      </c>
      <c r="AR2" s="1973" t="s">
        <v>1118</v>
      </c>
      <c r="AS2" s="2038" t="s">
        <v>283</v>
      </c>
      <c r="AT2" s="2038" t="s">
        <v>462</v>
      </c>
      <c r="AU2" s="2040"/>
      <c r="AV2" s="2040"/>
      <c r="AW2" s="1967" t="s">
        <v>1145</v>
      </c>
      <c r="AX2" s="1967" t="s">
        <v>1146</v>
      </c>
      <c r="AY2" s="1967" t="s">
        <v>412</v>
      </c>
    </row>
    <row r="3" spans="1:51" ht="95.25" customHeight="1" x14ac:dyDescent="0.2">
      <c r="A3" s="1747"/>
      <c r="B3" s="1747"/>
      <c r="C3" s="1780"/>
      <c r="D3" s="471" t="s">
        <v>563</v>
      </c>
      <c r="E3" s="470" t="s">
        <v>364</v>
      </c>
      <c r="F3" s="470" t="s">
        <v>1214</v>
      </c>
      <c r="G3" s="471" t="s">
        <v>562</v>
      </c>
      <c r="H3" s="470" t="s">
        <v>364</v>
      </c>
      <c r="I3" s="1340" t="s">
        <v>1215</v>
      </c>
      <c r="J3" s="471" t="s">
        <v>562</v>
      </c>
      <c r="K3" s="470" t="s">
        <v>364</v>
      </c>
      <c r="L3" s="470" t="s">
        <v>1216</v>
      </c>
      <c r="M3" s="471" t="s">
        <v>562</v>
      </c>
      <c r="N3" s="470" t="s">
        <v>364</v>
      </c>
      <c r="O3" s="470" t="s">
        <v>1216</v>
      </c>
      <c r="P3" s="471" t="s">
        <v>562</v>
      </c>
      <c r="Q3" s="470" t="s">
        <v>364</v>
      </c>
      <c r="R3" s="1780"/>
      <c r="S3" s="1780"/>
      <c r="T3" s="476" t="s">
        <v>1197</v>
      </c>
      <c r="U3" s="476" t="s">
        <v>1198</v>
      </c>
      <c r="V3" s="476" t="s">
        <v>243</v>
      </c>
      <c r="W3" s="1780"/>
      <c r="X3" s="1780"/>
      <c r="Y3" s="1780"/>
      <c r="Z3" s="1791"/>
      <c r="AA3" s="1780"/>
      <c r="AB3" s="1973"/>
      <c r="AC3" s="1780"/>
      <c r="AD3" s="1780"/>
      <c r="AE3" s="1780"/>
      <c r="AF3" s="2042"/>
      <c r="AG3" s="2038"/>
      <c r="AH3" s="1336" t="s">
        <v>1304</v>
      </c>
      <c r="AI3" s="711" t="s">
        <v>1220</v>
      </c>
      <c r="AJ3" s="711" t="s">
        <v>1221</v>
      </c>
      <c r="AK3" s="711" t="s">
        <v>1305</v>
      </c>
      <c r="AL3" s="711" t="s">
        <v>243</v>
      </c>
      <c r="AM3" s="2038"/>
      <c r="AN3" s="2038"/>
      <c r="AO3" s="2038"/>
      <c r="AP3" s="1791"/>
      <c r="AQ3" s="2038"/>
      <c r="AR3" s="1973"/>
      <c r="AS3" s="2038"/>
      <c r="AT3" s="2038"/>
      <c r="AU3" s="2040"/>
      <c r="AV3" s="2040"/>
      <c r="AW3" s="1967"/>
      <c r="AX3" s="1967"/>
      <c r="AY3" s="1967"/>
    </row>
    <row r="4" spans="1:51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 t="s">
        <v>1366</v>
      </c>
      <c r="T4" s="187">
        <v>17</v>
      </c>
      <c r="U4" s="187">
        <v>18</v>
      </c>
      <c r="V4" s="187">
        <v>19</v>
      </c>
      <c r="W4" s="187">
        <v>20</v>
      </c>
      <c r="X4" s="187">
        <v>21</v>
      </c>
      <c r="Y4" s="187">
        <v>22</v>
      </c>
      <c r="Z4" s="187">
        <v>23</v>
      </c>
      <c r="AA4" s="187">
        <v>24</v>
      </c>
      <c r="AB4" s="187">
        <v>25</v>
      </c>
      <c r="AC4" s="187">
        <v>26</v>
      </c>
      <c r="AD4" s="187">
        <v>27</v>
      </c>
      <c r="AE4" s="187">
        <v>28</v>
      </c>
      <c r="AF4" s="187">
        <v>29</v>
      </c>
      <c r="AG4" s="187">
        <v>30</v>
      </c>
      <c r="AH4" s="187">
        <v>31</v>
      </c>
      <c r="AI4" s="187">
        <v>32</v>
      </c>
      <c r="AJ4" s="187">
        <v>33</v>
      </c>
      <c r="AK4" s="187">
        <v>34</v>
      </c>
      <c r="AL4" s="187">
        <v>35</v>
      </c>
      <c r="AM4" s="187">
        <v>36</v>
      </c>
      <c r="AN4" s="187">
        <v>37</v>
      </c>
      <c r="AO4" s="187">
        <v>38</v>
      </c>
      <c r="AP4" s="187">
        <v>39</v>
      </c>
      <c r="AQ4" s="187">
        <v>40</v>
      </c>
      <c r="AR4" s="187">
        <v>41</v>
      </c>
      <c r="AS4" s="187">
        <v>42</v>
      </c>
      <c r="AT4" s="187">
        <v>43</v>
      </c>
      <c r="AU4" s="1306">
        <v>44</v>
      </c>
      <c r="AV4" s="1306">
        <v>45</v>
      </c>
      <c r="AW4" s="472">
        <v>46</v>
      </c>
      <c r="AX4" s="472">
        <v>47</v>
      </c>
      <c r="AY4" s="472">
        <v>48</v>
      </c>
    </row>
    <row r="5" spans="1:51" ht="33.75" x14ac:dyDescent="0.2">
      <c r="A5" s="185"/>
      <c r="B5" s="186"/>
      <c r="C5" s="781" t="s">
        <v>741</v>
      </c>
      <c r="D5" s="640" t="s">
        <v>1168</v>
      </c>
      <c r="E5" s="640" t="s">
        <v>742</v>
      </c>
      <c r="F5" s="781" t="s">
        <v>843</v>
      </c>
      <c r="G5" s="781" t="s">
        <v>1169</v>
      </c>
      <c r="H5" s="781" t="s">
        <v>779</v>
      </c>
      <c r="I5" s="781" t="s">
        <v>842</v>
      </c>
      <c r="J5" s="781" t="s">
        <v>1170</v>
      </c>
      <c r="K5" s="781" t="s">
        <v>780</v>
      </c>
      <c r="L5" s="781" t="s">
        <v>840</v>
      </c>
      <c r="M5" s="781" t="s">
        <v>1171</v>
      </c>
      <c r="N5" s="781" t="s">
        <v>781</v>
      </c>
      <c r="O5" s="781" t="s">
        <v>841</v>
      </c>
      <c r="P5" s="781" t="s">
        <v>1172</v>
      </c>
      <c r="Q5" s="781" t="s">
        <v>782</v>
      </c>
      <c r="R5" s="781" t="s">
        <v>876</v>
      </c>
      <c r="S5" s="781"/>
      <c r="T5" s="781" t="s">
        <v>836</v>
      </c>
      <c r="U5" s="781" t="s">
        <v>837</v>
      </c>
      <c r="V5" s="781" t="s">
        <v>783</v>
      </c>
      <c r="W5" s="781" t="s">
        <v>784</v>
      </c>
      <c r="X5" s="781" t="s">
        <v>785</v>
      </c>
      <c r="Y5" s="781" t="s">
        <v>786</v>
      </c>
      <c r="Z5" s="781" t="s">
        <v>746</v>
      </c>
      <c r="AA5" s="639" t="s">
        <v>1631</v>
      </c>
      <c r="AB5" s="639" t="s">
        <v>1629</v>
      </c>
      <c r="AC5" s="639" t="s">
        <v>787</v>
      </c>
      <c r="AD5" s="639" t="s">
        <v>1633</v>
      </c>
      <c r="AE5" s="639" t="s">
        <v>1632</v>
      </c>
      <c r="AF5" s="639" t="s">
        <v>1173</v>
      </c>
      <c r="AG5" s="639" t="s">
        <v>788</v>
      </c>
      <c r="AH5" s="639" t="s">
        <v>836</v>
      </c>
      <c r="AI5" s="639" t="s">
        <v>789</v>
      </c>
      <c r="AJ5" s="639" t="s">
        <v>837</v>
      </c>
      <c r="AK5" s="639" t="s">
        <v>790</v>
      </c>
      <c r="AL5" s="639" t="s">
        <v>791</v>
      </c>
      <c r="AM5" s="639" t="s">
        <v>792</v>
      </c>
      <c r="AN5" s="639" t="s">
        <v>793</v>
      </c>
      <c r="AO5" s="639" t="s">
        <v>794</v>
      </c>
      <c r="AP5" s="639" t="s">
        <v>746</v>
      </c>
      <c r="AQ5" s="639" t="s">
        <v>771</v>
      </c>
      <c r="AR5" s="639" t="s">
        <v>1630</v>
      </c>
      <c r="AS5" s="639" t="s">
        <v>772</v>
      </c>
      <c r="AT5" s="639" t="s">
        <v>875</v>
      </c>
      <c r="AU5" s="639" t="s">
        <v>775</v>
      </c>
      <c r="AV5" s="639" t="s">
        <v>776</v>
      </c>
      <c r="AW5" s="766" t="s">
        <v>778</v>
      </c>
      <c r="AX5" s="766" t="s">
        <v>1147</v>
      </c>
      <c r="AY5" s="766" t="s">
        <v>1148</v>
      </c>
    </row>
    <row r="6" spans="1:51" ht="51" hidden="1" customHeight="1" x14ac:dyDescent="0.2">
      <c r="A6" s="188"/>
      <c r="B6" s="183"/>
      <c r="C6" s="585" t="s">
        <v>594</v>
      </c>
      <c r="D6" s="585" t="s">
        <v>594</v>
      </c>
      <c r="E6" s="585" t="s">
        <v>595</v>
      </c>
      <c r="F6" s="585" t="s">
        <v>667</v>
      </c>
      <c r="G6" s="585" t="s">
        <v>594</v>
      </c>
      <c r="H6" s="585" t="s">
        <v>595</v>
      </c>
      <c r="I6" s="585" t="s">
        <v>667</v>
      </c>
      <c r="J6" s="585" t="s">
        <v>594</v>
      </c>
      <c r="K6" s="585" t="s">
        <v>595</v>
      </c>
      <c r="L6" s="585" t="s">
        <v>667</v>
      </c>
      <c r="M6" s="585" t="s">
        <v>594</v>
      </c>
      <c r="N6" s="585" t="s">
        <v>595</v>
      </c>
      <c r="O6" s="585" t="s">
        <v>667</v>
      </c>
      <c r="P6" s="585" t="s">
        <v>594</v>
      </c>
      <c r="Q6" s="585" t="s">
        <v>595</v>
      </c>
      <c r="R6" s="585" t="s">
        <v>595</v>
      </c>
      <c r="S6" s="183"/>
      <c r="T6" s="585" t="s">
        <v>745</v>
      </c>
      <c r="U6" s="585" t="s">
        <v>745</v>
      </c>
      <c r="V6" s="585" t="s">
        <v>595</v>
      </c>
      <c r="W6" s="585" t="s">
        <v>595</v>
      </c>
      <c r="X6" s="585" t="s">
        <v>595</v>
      </c>
      <c r="Y6" s="585" t="s">
        <v>595</v>
      </c>
      <c r="Z6" s="585" t="s">
        <v>746</v>
      </c>
      <c r="AA6" s="585" t="s">
        <v>761</v>
      </c>
      <c r="AB6" s="585" t="s">
        <v>770</v>
      </c>
      <c r="AC6" s="585" t="s">
        <v>595</v>
      </c>
      <c r="AD6" s="585" t="s">
        <v>595</v>
      </c>
      <c r="AE6" s="585" t="s">
        <v>762</v>
      </c>
      <c r="AF6" s="585" t="s">
        <v>594</v>
      </c>
      <c r="AG6" s="585" t="s">
        <v>595</v>
      </c>
      <c r="AH6" s="585" t="s">
        <v>745</v>
      </c>
      <c r="AI6" s="585" t="s">
        <v>595</v>
      </c>
      <c r="AJ6" s="585" t="s">
        <v>745</v>
      </c>
      <c r="AK6" s="585" t="s">
        <v>595</v>
      </c>
      <c r="AL6" s="585" t="s">
        <v>595</v>
      </c>
      <c r="AM6" s="585" t="s">
        <v>595</v>
      </c>
      <c r="AN6" s="585" t="s">
        <v>595</v>
      </c>
      <c r="AO6" s="585" t="s">
        <v>595</v>
      </c>
      <c r="AP6" s="585" t="s">
        <v>746</v>
      </c>
      <c r="AQ6" s="585" t="s">
        <v>595</v>
      </c>
      <c r="AR6" s="585" t="s">
        <v>770</v>
      </c>
      <c r="AS6" s="585" t="s">
        <v>595</v>
      </c>
      <c r="AT6" s="585" t="s">
        <v>595</v>
      </c>
      <c r="AU6" s="585" t="s">
        <v>595</v>
      </c>
      <c r="AV6" s="585" t="s">
        <v>595</v>
      </c>
      <c r="AW6" s="642" t="s">
        <v>769</v>
      </c>
      <c r="AX6" s="642" t="s">
        <v>595</v>
      </c>
      <c r="AY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140173</v>
      </c>
      <c r="S7" s="202">
        <v>15575</v>
      </c>
      <c r="T7" s="199">
        <v>-12845</v>
      </c>
      <c r="U7" s="199"/>
      <c r="V7" s="203"/>
      <c r="W7" s="202"/>
      <c r="X7" s="199"/>
      <c r="Y7" s="202"/>
      <c r="Z7" s="199"/>
      <c r="AA7" s="202"/>
      <c r="AB7" s="199"/>
      <c r="AC7" s="199"/>
      <c r="AD7" s="202"/>
      <c r="AE7" s="204"/>
      <c r="AF7" s="205"/>
      <c r="AG7" s="206"/>
      <c r="AH7" s="198"/>
      <c r="AI7" s="205"/>
      <c r="AJ7" s="198"/>
      <c r="AK7" s="207"/>
      <c r="AL7" s="208"/>
      <c r="AM7" s="206">
        <v>63715</v>
      </c>
      <c r="AN7" s="209">
        <v>-159</v>
      </c>
      <c r="AO7" s="206"/>
      <c r="AP7" s="207">
        <v>0</v>
      </c>
      <c r="AQ7" s="206">
        <v>63556</v>
      </c>
      <c r="AR7" s="207"/>
      <c r="AS7" s="207"/>
      <c r="AT7" s="206">
        <v>3825</v>
      </c>
      <c r="AU7" s="800">
        <v>182437</v>
      </c>
      <c r="AV7" s="801">
        <v>11790</v>
      </c>
      <c r="AW7" s="200">
        <v>159</v>
      </c>
      <c r="AX7" s="200">
        <v>159</v>
      </c>
      <c r="AY7" s="200">
        <v>0</v>
      </c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59440</v>
      </c>
      <c r="S8" s="219">
        <v>6604</v>
      </c>
      <c r="T8" s="216">
        <v>17863</v>
      </c>
      <c r="U8" s="216"/>
      <c r="V8" s="220"/>
      <c r="W8" s="219"/>
      <c r="X8" s="216"/>
      <c r="Y8" s="219"/>
      <c r="Z8" s="216"/>
      <c r="AA8" s="219"/>
      <c r="AB8" s="216"/>
      <c r="AC8" s="216"/>
      <c r="AD8" s="219"/>
      <c r="AE8" s="222"/>
      <c r="AF8" s="223"/>
      <c r="AG8" s="224"/>
      <c r="AH8" s="215"/>
      <c r="AI8" s="223"/>
      <c r="AJ8" s="215"/>
      <c r="AK8" s="225"/>
      <c r="AL8" s="226"/>
      <c r="AM8" s="224">
        <v>36790</v>
      </c>
      <c r="AN8" s="227">
        <v>-92</v>
      </c>
      <c r="AO8" s="224"/>
      <c r="AP8" s="225">
        <v>0</v>
      </c>
      <c r="AQ8" s="224">
        <v>36698</v>
      </c>
      <c r="AR8" s="225"/>
      <c r="AS8" s="225"/>
      <c r="AT8" s="224">
        <v>4415</v>
      </c>
      <c r="AU8" s="802">
        <v>101238</v>
      </c>
      <c r="AV8" s="803">
        <v>12378</v>
      </c>
      <c r="AW8" s="217">
        <v>92</v>
      </c>
      <c r="AX8" s="217">
        <v>92</v>
      </c>
      <c r="AY8" s="217">
        <v>0</v>
      </c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137442</v>
      </c>
      <c r="S9" s="219">
        <v>15271</v>
      </c>
      <c r="T9" s="216">
        <v>-10186</v>
      </c>
      <c r="U9" s="216"/>
      <c r="V9" s="220"/>
      <c r="W9" s="219"/>
      <c r="X9" s="216"/>
      <c r="Y9" s="219"/>
      <c r="Z9" s="216"/>
      <c r="AA9" s="219"/>
      <c r="AB9" s="216"/>
      <c r="AC9" s="216"/>
      <c r="AD9" s="219"/>
      <c r="AE9" s="222"/>
      <c r="AF9" s="223"/>
      <c r="AG9" s="224"/>
      <c r="AH9" s="215"/>
      <c r="AI9" s="223"/>
      <c r="AJ9" s="215"/>
      <c r="AK9" s="225"/>
      <c r="AL9" s="226"/>
      <c r="AM9" s="224">
        <v>184192</v>
      </c>
      <c r="AN9" s="227">
        <v>-460</v>
      </c>
      <c r="AO9" s="224"/>
      <c r="AP9" s="225">
        <v>0</v>
      </c>
      <c r="AQ9" s="224">
        <v>183732</v>
      </c>
      <c r="AR9" s="225"/>
      <c r="AS9" s="225"/>
      <c r="AT9" s="224">
        <v>13905</v>
      </c>
      <c r="AU9" s="802">
        <v>316804</v>
      </c>
      <c r="AV9" s="803">
        <v>24323</v>
      </c>
      <c r="AW9" s="217">
        <v>460</v>
      </c>
      <c r="AX9" s="217">
        <v>460</v>
      </c>
      <c r="AY9" s="217">
        <v>0</v>
      </c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46753</v>
      </c>
      <c r="S10" s="219">
        <v>5195</v>
      </c>
      <c r="T10" s="216">
        <v>-3318</v>
      </c>
      <c r="U10" s="216"/>
      <c r="V10" s="220"/>
      <c r="W10" s="219"/>
      <c r="X10" s="216"/>
      <c r="Y10" s="219"/>
      <c r="Z10" s="216"/>
      <c r="AA10" s="219"/>
      <c r="AB10" s="216"/>
      <c r="AC10" s="216"/>
      <c r="AD10" s="219"/>
      <c r="AE10" s="222"/>
      <c r="AF10" s="223"/>
      <c r="AG10" s="224"/>
      <c r="AH10" s="215"/>
      <c r="AI10" s="223"/>
      <c r="AJ10" s="215"/>
      <c r="AK10" s="225"/>
      <c r="AL10" s="226"/>
      <c r="AM10" s="224">
        <v>37347</v>
      </c>
      <c r="AN10" s="227">
        <v>-93</v>
      </c>
      <c r="AO10" s="224"/>
      <c r="AP10" s="225">
        <v>0</v>
      </c>
      <c r="AQ10" s="224">
        <v>37254</v>
      </c>
      <c r="AR10" s="225"/>
      <c r="AS10" s="225"/>
      <c r="AT10" s="224">
        <v>3176</v>
      </c>
      <c r="AU10" s="802">
        <v>84370</v>
      </c>
      <c r="AV10" s="803">
        <v>10249</v>
      </c>
      <c r="AW10" s="217">
        <v>93</v>
      </c>
      <c r="AX10" s="217">
        <v>93</v>
      </c>
      <c r="AY10" s="217">
        <v>0</v>
      </c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119127</v>
      </c>
      <c r="S11" s="233">
        <v>13236</v>
      </c>
      <c r="T11" s="230">
        <v>8797</v>
      </c>
      <c r="U11" s="230"/>
      <c r="V11" s="234"/>
      <c r="W11" s="233"/>
      <c r="X11" s="230"/>
      <c r="Y11" s="233"/>
      <c r="Z11" s="230"/>
      <c r="AA11" s="233"/>
      <c r="AB11" s="236"/>
      <c r="AC11" s="230"/>
      <c r="AD11" s="237"/>
      <c r="AE11" s="237"/>
      <c r="AF11" s="238"/>
      <c r="AG11" s="239"/>
      <c r="AH11" s="229"/>
      <c r="AI11" s="238"/>
      <c r="AJ11" s="229"/>
      <c r="AK11" s="240"/>
      <c r="AL11" s="241"/>
      <c r="AM11" s="239">
        <v>60796</v>
      </c>
      <c r="AN11" s="242">
        <v>-152</v>
      </c>
      <c r="AO11" s="239"/>
      <c r="AP11" s="240">
        <v>-1002</v>
      </c>
      <c r="AQ11" s="239">
        <v>59642</v>
      </c>
      <c r="AR11" s="240"/>
      <c r="AS11" s="240"/>
      <c r="AT11" s="239">
        <v>7031</v>
      </c>
      <c r="AU11" s="804">
        <v>189753</v>
      </c>
      <c r="AV11" s="805">
        <v>20106</v>
      </c>
      <c r="AW11" s="231">
        <v>152</v>
      </c>
      <c r="AX11" s="231">
        <v>152</v>
      </c>
      <c r="AY11" s="231">
        <v>0</v>
      </c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93317</v>
      </c>
      <c r="S12" s="202">
        <v>10369</v>
      </c>
      <c r="T12" s="199">
        <v>35099</v>
      </c>
      <c r="U12" s="199"/>
      <c r="V12" s="203"/>
      <c r="W12" s="202"/>
      <c r="X12" s="199"/>
      <c r="Y12" s="202"/>
      <c r="Z12" s="199"/>
      <c r="AA12" s="202"/>
      <c r="AB12" s="199"/>
      <c r="AC12" s="199"/>
      <c r="AD12" s="202"/>
      <c r="AE12" s="204"/>
      <c r="AF12" s="205"/>
      <c r="AG12" s="206"/>
      <c r="AH12" s="198"/>
      <c r="AI12" s="205"/>
      <c r="AJ12" s="198"/>
      <c r="AK12" s="207"/>
      <c r="AL12" s="208"/>
      <c r="AM12" s="206">
        <v>91399</v>
      </c>
      <c r="AN12" s="209">
        <v>-228</v>
      </c>
      <c r="AO12" s="206"/>
      <c r="AP12" s="207">
        <v>0</v>
      </c>
      <c r="AQ12" s="206">
        <v>91171</v>
      </c>
      <c r="AR12" s="207"/>
      <c r="AS12" s="207"/>
      <c r="AT12" s="206">
        <v>11210</v>
      </c>
      <c r="AU12" s="800">
        <v>212367</v>
      </c>
      <c r="AV12" s="801">
        <v>25995</v>
      </c>
      <c r="AW12" s="200">
        <v>228</v>
      </c>
      <c r="AX12" s="200">
        <v>228</v>
      </c>
      <c r="AY12" s="200">
        <v>0</v>
      </c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18314</v>
      </c>
      <c r="S13" s="219">
        <v>2035</v>
      </c>
      <c r="T13" s="216">
        <v>6145</v>
      </c>
      <c r="U13" s="216"/>
      <c r="V13" s="220"/>
      <c r="W13" s="219"/>
      <c r="X13" s="216"/>
      <c r="Y13" s="219"/>
      <c r="Z13" s="216"/>
      <c r="AA13" s="219"/>
      <c r="AB13" s="216"/>
      <c r="AC13" s="216"/>
      <c r="AD13" s="219"/>
      <c r="AE13" s="222"/>
      <c r="AF13" s="223"/>
      <c r="AG13" s="224"/>
      <c r="AH13" s="215"/>
      <c r="AI13" s="223"/>
      <c r="AJ13" s="215"/>
      <c r="AK13" s="225"/>
      <c r="AL13" s="226"/>
      <c r="AM13" s="224">
        <v>101793</v>
      </c>
      <c r="AN13" s="227">
        <v>-254</v>
      </c>
      <c r="AO13" s="224"/>
      <c r="AP13" s="225">
        <v>0</v>
      </c>
      <c r="AQ13" s="224">
        <v>101539</v>
      </c>
      <c r="AR13" s="225"/>
      <c r="AS13" s="225"/>
      <c r="AT13" s="224">
        <v>15006</v>
      </c>
      <c r="AU13" s="802">
        <v>129002</v>
      </c>
      <c r="AV13" s="803">
        <v>18827</v>
      </c>
      <c r="AW13" s="217">
        <v>254</v>
      </c>
      <c r="AX13" s="217">
        <v>254</v>
      </c>
      <c r="AY13" s="217">
        <v>0</v>
      </c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402156</v>
      </c>
      <c r="S14" s="219">
        <v>44684</v>
      </c>
      <c r="T14" s="216">
        <v>-24888</v>
      </c>
      <c r="U14" s="216"/>
      <c r="V14" s="220"/>
      <c r="W14" s="219"/>
      <c r="X14" s="216"/>
      <c r="Y14" s="219"/>
      <c r="Z14" s="216"/>
      <c r="AA14" s="219"/>
      <c r="AB14" s="216"/>
      <c r="AC14" s="216"/>
      <c r="AD14" s="219"/>
      <c r="AE14" s="222"/>
      <c r="AF14" s="223"/>
      <c r="AG14" s="224"/>
      <c r="AH14" s="215"/>
      <c r="AI14" s="223"/>
      <c r="AJ14" s="215"/>
      <c r="AK14" s="225"/>
      <c r="AL14" s="226"/>
      <c r="AM14" s="224">
        <v>305280</v>
      </c>
      <c r="AN14" s="227">
        <v>-763</v>
      </c>
      <c r="AO14" s="224"/>
      <c r="AP14" s="225">
        <v>0</v>
      </c>
      <c r="AQ14" s="224">
        <v>304517</v>
      </c>
      <c r="AR14" s="225"/>
      <c r="AS14" s="225"/>
      <c r="AT14" s="224">
        <v>18664</v>
      </c>
      <c r="AU14" s="802">
        <v>664618</v>
      </c>
      <c r="AV14" s="803">
        <v>43866</v>
      </c>
      <c r="AW14" s="217">
        <v>763</v>
      </c>
      <c r="AX14" s="217">
        <v>763</v>
      </c>
      <c r="AY14" s="217">
        <v>0</v>
      </c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657026</v>
      </c>
      <c r="S15" s="219">
        <v>73003</v>
      </c>
      <c r="T15" s="216">
        <v>-121070</v>
      </c>
      <c r="U15" s="216"/>
      <c r="V15" s="220"/>
      <c r="W15" s="219"/>
      <c r="X15" s="216"/>
      <c r="Y15" s="219"/>
      <c r="Z15" s="216"/>
      <c r="AA15" s="219"/>
      <c r="AB15" s="216"/>
      <c r="AC15" s="216"/>
      <c r="AD15" s="219"/>
      <c r="AE15" s="222"/>
      <c r="AF15" s="223"/>
      <c r="AG15" s="224"/>
      <c r="AH15" s="215"/>
      <c r="AI15" s="223"/>
      <c r="AJ15" s="215"/>
      <c r="AK15" s="225"/>
      <c r="AL15" s="226"/>
      <c r="AM15" s="224">
        <v>601114</v>
      </c>
      <c r="AN15" s="227">
        <v>-1503</v>
      </c>
      <c r="AO15" s="224"/>
      <c r="AP15" s="225">
        <v>0</v>
      </c>
      <c r="AQ15" s="224">
        <v>599611</v>
      </c>
      <c r="AR15" s="225"/>
      <c r="AS15" s="225"/>
      <c r="AT15" s="224">
        <v>33570</v>
      </c>
      <c r="AU15" s="802">
        <v>1139579</v>
      </c>
      <c r="AV15" s="803">
        <v>62071</v>
      </c>
      <c r="AW15" s="217">
        <v>1503</v>
      </c>
      <c r="AX15" s="217">
        <v>1503</v>
      </c>
      <c r="AY15" s="217">
        <v>0</v>
      </c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209705</v>
      </c>
      <c r="S16" s="233">
        <v>23301</v>
      </c>
      <c r="T16" s="230">
        <v>12902</v>
      </c>
      <c r="U16" s="230"/>
      <c r="V16" s="234"/>
      <c r="W16" s="233"/>
      <c r="X16" s="230"/>
      <c r="Y16" s="233"/>
      <c r="Z16" s="230"/>
      <c r="AA16" s="233"/>
      <c r="AB16" s="236"/>
      <c r="AC16" s="230"/>
      <c r="AD16" s="237"/>
      <c r="AE16" s="237"/>
      <c r="AF16" s="238"/>
      <c r="AG16" s="239"/>
      <c r="AH16" s="229"/>
      <c r="AI16" s="238"/>
      <c r="AJ16" s="229"/>
      <c r="AK16" s="240"/>
      <c r="AL16" s="241"/>
      <c r="AM16" s="239">
        <v>431125</v>
      </c>
      <c r="AN16" s="242">
        <v>-1078</v>
      </c>
      <c r="AO16" s="239"/>
      <c r="AP16" s="240">
        <v>0</v>
      </c>
      <c r="AQ16" s="239">
        <v>430047</v>
      </c>
      <c r="AR16" s="240"/>
      <c r="AS16" s="240"/>
      <c r="AT16" s="239">
        <v>45795</v>
      </c>
      <c r="AU16" s="804">
        <v>646697</v>
      </c>
      <c r="AV16" s="805">
        <v>65092</v>
      </c>
      <c r="AW16" s="231">
        <v>1078</v>
      </c>
      <c r="AX16" s="231">
        <v>1078</v>
      </c>
      <c r="AY16" s="231">
        <v>0</v>
      </c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202">
        <v>0</v>
      </c>
      <c r="T17" s="199">
        <v>0</v>
      </c>
      <c r="U17" s="199"/>
      <c r="V17" s="203"/>
      <c r="W17" s="202"/>
      <c r="X17" s="199"/>
      <c r="Y17" s="202"/>
      <c r="Z17" s="199"/>
      <c r="AA17" s="202"/>
      <c r="AB17" s="199"/>
      <c r="AC17" s="199"/>
      <c r="AD17" s="202"/>
      <c r="AE17" s="204"/>
      <c r="AF17" s="205"/>
      <c r="AG17" s="206"/>
      <c r="AH17" s="198"/>
      <c r="AI17" s="205"/>
      <c r="AJ17" s="198"/>
      <c r="AK17" s="207"/>
      <c r="AL17" s="208"/>
      <c r="AM17" s="206">
        <v>0</v>
      </c>
      <c r="AN17" s="209">
        <v>0</v>
      </c>
      <c r="AO17" s="206"/>
      <c r="AP17" s="207">
        <v>0</v>
      </c>
      <c r="AQ17" s="206">
        <v>0</v>
      </c>
      <c r="AR17" s="207"/>
      <c r="AS17" s="207"/>
      <c r="AT17" s="206">
        <v>0</v>
      </c>
      <c r="AU17" s="800">
        <v>0</v>
      </c>
      <c r="AV17" s="801">
        <v>0</v>
      </c>
      <c r="AW17" s="200">
        <v>0</v>
      </c>
      <c r="AX17" s="200">
        <v>0</v>
      </c>
      <c r="AY17" s="200">
        <v>0</v>
      </c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9">
        <v>0</v>
      </c>
      <c r="T18" s="216">
        <v>2213</v>
      </c>
      <c r="U18" s="216"/>
      <c r="V18" s="220"/>
      <c r="W18" s="219"/>
      <c r="X18" s="216"/>
      <c r="Y18" s="219"/>
      <c r="Z18" s="216"/>
      <c r="AA18" s="219"/>
      <c r="AB18" s="216"/>
      <c r="AC18" s="216"/>
      <c r="AD18" s="219"/>
      <c r="AE18" s="222"/>
      <c r="AF18" s="223"/>
      <c r="AG18" s="224"/>
      <c r="AH18" s="215"/>
      <c r="AI18" s="223"/>
      <c r="AJ18" s="215"/>
      <c r="AK18" s="225"/>
      <c r="AL18" s="226"/>
      <c r="AM18" s="224">
        <v>33525</v>
      </c>
      <c r="AN18" s="227">
        <v>-84</v>
      </c>
      <c r="AO18" s="224"/>
      <c r="AP18" s="225">
        <v>0</v>
      </c>
      <c r="AQ18" s="224">
        <v>33441</v>
      </c>
      <c r="AR18" s="225"/>
      <c r="AS18" s="225"/>
      <c r="AT18" s="224">
        <v>8361</v>
      </c>
      <c r="AU18" s="802">
        <v>38960</v>
      </c>
      <c r="AV18" s="803">
        <v>9740</v>
      </c>
      <c r="AW18" s="217">
        <v>84</v>
      </c>
      <c r="AX18" s="217">
        <v>84</v>
      </c>
      <c r="AY18" s="217">
        <v>0</v>
      </c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39285</v>
      </c>
      <c r="S19" s="219">
        <v>4365</v>
      </c>
      <c r="T19" s="216">
        <v>0</v>
      </c>
      <c r="U19" s="216"/>
      <c r="V19" s="220"/>
      <c r="W19" s="219"/>
      <c r="X19" s="216"/>
      <c r="Y19" s="219"/>
      <c r="Z19" s="216"/>
      <c r="AA19" s="219"/>
      <c r="AB19" s="216"/>
      <c r="AC19" s="216"/>
      <c r="AD19" s="219"/>
      <c r="AE19" s="222"/>
      <c r="AF19" s="223"/>
      <c r="AG19" s="224"/>
      <c r="AH19" s="215"/>
      <c r="AI19" s="223"/>
      <c r="AJ19" s="215"/>
      <c r="AK19" s="225"/>
      <c r="AL19" s="226"/>
      <c r="AM19" s="224">
        <v>25062</v>
      </c>
      <c r="AN19" s="227">
        <v>-63</v>
      </c>
      <c r="AO19" s="224"/>
      <c r="AP19" s="225">
        <v>-2703</v>
      </c>
      <c r="AQ19" s="224">
        <v>22296</v>
      </c>
      <c r="AR19" s="225"/>
      <c r="AS19" s="225"/>
      <c r="AT19" s="224">
        <v>3054</v>
      </c>
      <c r="AU19" s="802">
        <v>54225</v>
      </c>
      <c r="AV19" s="803">
        <v>6193</v>
      </c>
      <c r="AW19" s="217">
        <v>63</v>
      </c>
      <c r="AX19" s="217">
        <v>63</v>
      </c>
      <c r="AY19" s="217">
        <v>0</v>
      </c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12963</v>
      </c>
      <c r="S20" s="219">
        <v>1440</v>
      </c>
      <c r="T20" s="216">
        <v>7963</v>
      </c>
      <c r="U20" s="216"/>
      <c r="V20" s="220"/>
      <c r="W20" s="219"/>
      <c r="X20" s="216"/>
      <c r="Y20" s="219"/>
      <c r="Z20" s="216"/>
      <c r="AA20" s="219"/>
      <c r="AB20" s="216"/>
      <c r="AC20" s="216"/>
      <c r="AD20" s="219"/>
      <c r="AE20" s="222"/>
      <c r="AF20" s="223"/>
      <c r="AG20" s="224"/>
      <c r="AH20" s="215"/>
      <c r="AI20" s="223"/>
      <c r="AJ20" s="215"/>
      <c r="AK20" s="225"/>
      <c r="AL20" s="226"/>
      <c r="AM20" s="224">
        <v>9304</v>
      </c>
      <c r="AN20" s="227">
        <v>-23</v>
      </c>
      <c r="AO20" s="224"/>
      <c r="AP20" s="225">
        <v>0</v>
      </c>
      <c r="AQ20" s="224">
        <v>9281</v>
      </c>
      <c r="AR20" s="225"/>
      <c r="AS20" s="225"/>
      <c r="AT20" s="224">
        <v>1167</v>
      </c>
      <c r="AU20" s="802">
        <v>25362</v>
      </c>
      <c r="AV20" s="803">
        <v>3032</v>
      </c>
      <c r="AW20" s="217">
        <v>23</v>
      </c>
      <c r="AX20" s="217">
        <v>23</v>
      </c>
      <c r="AY20" s="217">
        <v>0</v>
      </c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60867</v>
      </c>
      <c r="S21" s="233">
        <v>6763</v>
      </c>
      <c r="T21" s="230">
        <v>5403</v>
      </c>
      <c r="U21" s="230"/>
      <c r="V21" s="234"/>
      <c r="W21" s="233"/>
      <c r="X21" s="230"/>
      <c r="Y21" s="233"/>
      <c r="Z21" s="230"/>
      <c r="AA21" s="233"/>
      <c r="AB21" s="236"/>
      <c r="AC21" s="230"/>
      <c r="AD21" s="237"/>
      <c r="AE21" s="237"/>
      <c r="AF21" s="238"/>
      <c r="AG21" s="239"/>
      <c r="AH21" s="229"/>
      <c r="AI21" s="238"/>
      <c r="AJ21" s="229"/>
      <c r="AK21" s="240"/>
      <c r="AL21" s="241"/>
      <c r="AM21" s="239">
        <v>34870</v>
      </c>
      <c r="AN21" s="242">
        <v>-87</v>
      </c>
      <c r="AO21" s="239"/>
      <c r="AP21" s="240">
        <v>0</v>
      </c>
      <c r="AQ21" s="239">
        <v>34783</v>
      </c>
      <c r="AR21" s="240"/>
      <c r="AS21" s="240"/>
      <c r="AT21" s="239">
        <v>3907</v>
      </c>
      <c r="AU21" s="804">
        <v>98192</v>
      </c>
      <c r="AV21" s="805">
        <v>9640</v>
      </c>
      <c r="AW21" s="231">
        <v>87</v>
      </c>
      <c r="AX21" s="231">
        <v>87</v>
      </c>
      <c r="AY21" s="231">
        <v>0</v>
      </c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21229</v>
      </c>
      <c r="S22" s="202">
        <v>2359</v>
      </c>
      <c r="T22" s="199">
        <v>10701</v>
      </c>
      <c r="U22" s="199"/>
      <c r="V22" s="203"/>
      <c r="W22" s="202"/>
      <c r="X22" s="199"/>
      <c r="Y22" s="202"/>
      <c r="Z22" s="199"/>
      <c r="AA22" s="202"/>
      <c r="AB22" s="199"/>
      <c r="AC22" s="199"/>
      <c r="AD22" s="202"/>
      <c r="AE22" s="204"/>
      <c r="AF22" s="205"/>
      <c r="AG22" s="206"/>
      <c r="AH22" s="198"/>
      <c r="AI22" s="205"/>
      <c r="AJ22" s="198"/>
      <c r="AK22" s="207"/>
      <c r="AL22" s="208"/>
      <c r="AM22" s="206">
        <v>158164</v>
      </c>
      <c r="AN22" s="209">
        <v>-395</v>
      </c>
      <c r="AO22" s="206"/>
      <c r="AP22" s="207">
        <v>0</v>
      </c>
      <c r="AQ22" s="206">
        <v>157769</v>
      </c>
      <c r="AR22" s="207"/>
      <c r="AS22" s="207"/>
      <c r="AT22" s="206">
        <v>22041</v>
      </c>
      <c r="AU22" s="800">
        <v>189397</v>
      </c>
      <c r="AV22" s="801">
        <v>27072</v>
      </c>
      <c r="AW22" s="200">
        <v>395</v>
      </c>
      <c r="AX22" s="200">
        <v>395</v>
      </c>
      <c r="AY22" s="200">
        <v>0</v>
      </c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487236</v>
      </c>
      <c r="S23" s="219">
        <v>54137</v>
      </c>
      <c r="T23" s="216">
        <v>-30689</v>
      </c>
      <c r="U23" s="216"/>
      <c r="V23" s="220"/>
      <c r="W23" s="219"/>
      <c r="X23" s="216"/>
      <c r="Y23" s="219"/>
      <c r="Z23" s="216"/>
      <c r="AA23" s="219"/>
      <c r="AB23" s="216"/>
      <c r="AC23" s="216"/>
      <c r="AD23" s="219"/>
      <c r="AE23" s="222"/>
      <c r="AF23" s="223"/>
      <c r="AG23" s="224"/>
      <c r="AH23" s="215"/>
      <c r="AI23" s="223"/>
      <c r="AJ23" s="215"/>
      <c r="AK23" s="225"/>
      <c r="AL23" s="226"/>
      <c r="AM23" s="224">
        <v>955852</v>
      </c>
      <c r="AN23" s="227">
        <v>-2390</v>
      </c>
      <c r="AO23" s="224"/>
      <c r="AP23" s="225">
        <v>0</v>
      </c>
      <c r="AQ23" s="224">
        <v>953462</v>
      </c>
      <c r="AR23" s="225"/>
      <c r="AS23" s="225"/>
      <c r="AT23" s="224">
        <v>93360</v>
      </c>
      <c r="AU23" s="802">
        <v>1472994</v>
      </c>
      <c r="AV23" s="803">
        <v>142239</v>
      </c>
      <c r="AW23" s="217">
        <v>2390</v>
      </c>
      <c r="AX23" s="217">
        <v>2390</v>
      </c>
      <c r="AY23" s="217">
        <v>0</v>
      </c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9927</v>
      </c>
      <c r="S24" s="219">
        <v>1103</v>
      </c>
      <c r="T24" s="216">
        <v>607</v>
      </c>
      <c r="U24" s="216"/>
      <c r="V24" s="220"/>
      <c r="W24" s="219"/>
      <c r="X24" s="216"/>
      <c r="Y24" s="219"/>
      <c r="Z24" s="216"/>
      <c r="AA24" s="219"/>
      <c r="AB24" s="216"/>
      <c r="AC24" s="216"/>
      <c r="AD24" s="219"/>
      <c r="AE24" s="222"/>
      <c r="AF24" s="223"/>
      <c r="AG24" s="224"/>
      <c r="AH24" s="215"/>
      <c r="AI24" s="223"/>
      <c r="AJ24" s="215"/>
      <c r="AK24" s="225"/>
      <c r="AL24" s="226"/>
      <c r="AM24" s="224">
        <v>8291</v>
      </c>
      <c r="AN24" s="227">
        <v>-21</v>
      </c>
      <c r="AO24" s="224"/>
      <c r="AP24" s="225">
        <v>0</v>
      </c>
      <c r="AQ24" s="224">
        <v>8270</v>
      </c>
      <c r="AR24" s="225"/>
      <c r="AS24" s="225"/>
      <c r="AT24" s="224">
        <v>1032</v>
      </c>
      <c r="AU24" s="802">
        <v>18778</v>
      </c>
      <c r="AV24" s="803">
        <v>2009</v>
      </c>
      <c r="AW24" s="217">
        <v>21</v>
      </c>
      <c r="AX24" s="217">
        <v>21</v>
      </c>
      <c r="AY24" s="217">
        <v>0</v>
      </c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40849</v>
      </c>
      <c r="S25" s="219">
        <v>4539</v>
      </c>
      <c r="T25" s="216">
        <v>-8653</v>
      </c>
      <c r="U25" s="216"/>
      <c r="V25" s="220"/>
      <c r="W25" s="219"/>
      <c r="X25" s="216"/>
      <c r="Y25" s="219"/>
      <c r="Z25" s="216"/>
      <c r="AA25" s="219"/>
      <c r="AB25" s="216"/>
      <c r="AC25" s="216"/>
      <c r="AD25" s="219"/>
      <c r="AE25" s="222"/>
      <c r="AF25" s="223"/>
      <c r="AG25" s="224"/>
      <c r="AH25" s="215"/>
      <c r="AI25" s="223"/>
      <c r="AJ25" s="215"/>
      <c r="AK25" s="225"/>
      <c r="AL25" s="226"/>
      <c r="AM25" s="224">
        <v>32562</v>
      </c>
      <c r="AN25" s="227">
        <v>-81</v>
      </c>
      <c r="AO25" s="224"/>
      <c r="AP25" s="225">
        <v>0</v>
      </c>
      <c r="AQ25" s="224">
        <v>32481</v>
      </c>
      <c r="AR25" s="225"/>
      <c r="AS25" s="225"/>
      <c r="AT25" s="224">
        <v>3475</v>
      </c>
      <c r="AU25" s="802">
        <v>75385</v>
      </c>
      <c r="AV25" s="803">
        <v>7409</v>
      </c>
      <c r="AW25" s="217">
        <v>81</v>
      </c>
      <c r="AX25" s="217">
        <v>81</v>
      </c>
      <c r="AY25" s="217">
        <v>0</v>
      </c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120815</v>
      </c>
      <c r="S26" s="233">
        <v>13424</v>
      </c>
      <c r="T26" s="230">
        <v>-4530</v>
      </c>
      <c r="U26" s="230"/>
      <c r="V26" s="234"/>
      <c r="W26" s="233"/>
      <c r="X26" s="230"/>
      <c r="Y26" s="233"/>
      <c r="Z26" s="230"/>
      <c r="AA26" s="233"/>
      <c r="AB26" s="236"/>
      <c r="AC26" s="230"/>
      <c r="AD26" s="237"/>
      <c r="AE26" s="237"/>
      <c r="AF26" s="238"/>
      <c r="AG26" s="239"/>
      <c r="AH26" s="229"/>
      <c r="AI26" s="238"/>
      <c r="AJ26" s="229"/>
      <c r="AK26" s="240"/>
      <c r="AL26" s="241"/>
      <c r="AM26" s="239">
        <v>48557</v>
      </c>
      <c r="AN26" s="242">
        <v>-121</v>
      </c>
      <c r="AO26" s="239"/>
      <c r="AP26" s="240">
        <v>0</v>
      </c>
      <c r="AQ26" s="239">
        <v>48436</v>
      </c>
      <c r="AR26" s="240"/>
      <c r="AS26" s="240"/>
      <c r="AT26" s="239">
        <v>3783</v>
      </c>
      <c r="AU26" s="804">
        <v>159346</v>
      </c>
      <c r="AV26" s="805">
        <v>11423</v>
      </c>
      <c r="AW26" s="231">
        <v>121</v>
      </c>
      <c r="AX26" s="231">
        <v>121</v>
      </c>
      <c r="AY26" s="231">
        <v>0</v>
      </c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21741</v>
      </c>
      <c r="S27" s="202">
        <v>2416</v>
      </c>
      <c r="T27" s="199">
        <v>22485</v>
      </c>
      <c r="U27" s="199"/>
      <c r="V27" s="203"/>
      <c r="W27" s="202"/>
      <c r="X27" s="199"/>
      <c r="Y27" s="202"/>
      <c r="Z27" s="199"/>
      <c r="AA27" s="202"/>
      <c r="AB27" s="199"/>
      <c r="AC27" s="199"/>
      <c r="AD27" s="202"/>
      <c r="AE27" s="204"/>
      <c r="AF27" s="205"/>
      <c r="AG27" s="206"/>
      <c r="AH27" s="198"/>
      <c r="AI27" s="205"/>
      <c r="AJ27" s="198"/>
      <c r="AK27" s="207"/>
      <c r="AL27" s="208"/>
      <c r="AM27" s="206">
        <v>24510</v>
      </c>
      <c r="AN27" s="209">
        <v>-61</v>
      </c>
      <c r="AO27" s="206"/>
      <c r="AP27" s="207">
        <v>0</v>
      </c>
      <c r="AQ27" s="206">
        <v>24449</v>
      </c>
      <c r="AR27" s="207"/>
      <c r="AS27" s="207"/>
      <c r="AT27" s="206">
        <v>4239</v>
      </c>
      <c r="AU27" s="800">
        <v>76415</v>
      </c>
      <c r="AV27" s="801">
        <v>13615</v>
      </c>
      <c r="AW27" s="200">
        <v>61</v>
      </c>
      <c r="AX27" s="200">
        <v>61</v>
      </c>
      <c r="AY27" s="200">
        <v>0</v>
      </c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51134</v>
      </c>
      <c r="S28" s="219">
        <v>5682</v>
      </c>
      <c r="T28" s="216">
        <v>-22386</v>
      </c>
      <c r="U28" s="216"/>
      <c r="V28" s="220"/>
      <c r="W28" s="219"/>
      <c r="X28" s="216"/>
      <c r="Y28" s="219"/>
      <c r="Z28" s="216"/>
      <c r="AA28" s="219"/>
      <c r="AB28" s="216"/>
      <c r="AC28" s="216"/>
      <c r="AD28" s="219"/>
      <c r="AE28" s="222"/>
      <c r="AF28" s="223"/>
      <c r="AG28" s="224"/>
      <c r="AH28" s="215"/>
      <c r="AI28" s="223"/>
      <c r="AJ28" s="215"/>
      <c r="AK28" s="225"/>
      <c r="AL28" s="226"/>
      <c r="AM28" s="224">
        <v>9793</v>
      </c>
      <c r="AN28" s="227">
        <v>-24</v>
      </c>
      <c r="AO28" s="224"/>
      <c r="AP28" s="225">
        <v>0</v>
      </c>
      <c r="AQ28" s="224">
        <v>9769</v>
      </c>
      <c r="AR28" s="225"/>
      <c r="AS28" s="225"/>
      <c r="AT28" s="224">
        <v>-119</v>
      </c>
      <c r="AU28" s="802">
        <v>35654</v>
      </c>
      <c r="AV28" s="803">
        <v>-2149</v>
      </c>
      <c r="AW28" s="217">
        <v>24</v>
      </c>
      <c r="AX28" s="217">
        <v>24</v>
      </c>
      <c r="AY28" s="217">
        <v>0</v>
      </c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185613</v>
      </c>
      <c r="S29" s="219">
        <v>20624</v>
      </c>
      <c r="T29" s="216">
        <v>-1630</v>
      </c>
      <c r="U29" s="216"/>
      <c r="V29" s="220"/>
      <c r="W29" s="219"/>
      <c r="X29" s="216"/>
      <c r="Y29" s="219"/>
      <c r="Z29" s="216"/>
      <c r="AA29" s="219"/>
      <c r="AB29" s="216"/>
      <c r="AC29" s="216"/>
      <c r="AD29" s="219"/>
      <c r="AE29" s="222"/>
      <c r="AF29" s="223"/>
      <c r="AG29" s="224"/>
      <c r="AH29" s="215"/>
      <c r="AI29" s="223"/>
      <c r="AJ29" s="215"/>
      <c r="AK29" s="225"/>
      <c r="AL29" s="226"/>
      <c r="AM29" s="224">
        <v>144023</v>
      </c>
      <c r="AN29" s="227">
        <v>-360</v>
      </c>
      <c r="AO29" s="224"/>
      <c r="AP29" s="225">
        <v>0</v>
      </c>
      <c r="AQ29" s="224">
        <v>143663</v>
      </c>
      <c r="AR29" s="225"/>
      <c r="AS29" s="225"/>
      <c r="AT29" s="224">
        <v>14359</v>
      </c>
      <c r="AU29" s="802">
        <v>339174</v>
      </c>
      <c r="AV29" s="803">
        <v>34445</v>
      </c>
      <c r="AW29" s="217">
        <v>360</v>
      </c>
      <c r="AX29" s="217">
        <v>360</v>
      </c>
      <c r="AY29" s="217">
        <v>0</v>
      </c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8216</v>
      </c>
      <c r="S30" s="219">
        <v>913</v>
      </c>
      <c r="T30" s="216">
        <v>-3473</v>
      </c>
      <c r="U30" s="216"/>
      <c r="V30" s="220"/>
      <c r="W30" s="219"/>
      <c r="X30" s="216"/>
      <c r="Y30" s="219"/>
      <c r="Z30" s="216"/>
      <c r="AA30" s="219"/>
      <c r="AB30" s="216"/>
      <c r="AC30" s="216"/>
      <c r="AD30" s="219"/>
      <c r="AE30" s="222"/>
      <c r="AF30" s="223"/>
      <c r="AG30" s="224"/>
      <c r="AH30" s="215"/>
      <c r="AI30" s="223"/>
      <c r="AJ30" s="215"/>
      <c r="AK30" s="225"/>
      <c r="AL30" s="226"/>
      <c r="AM30" s="224">
        <v>37221</v>
      </c>
      <c r="AN30" s="227">
        <v>-93</v>
      </c>
      <c r="AO30" s="224"/>
      <c r="AP30" s="225">
        <v>0</v>
      </c>
      <c r="AQ30" s="224">
        <v>37128</v>
      </c>
      <c r="AR30" s="225"/>
      <c r="AS30" s="225"/>
      <c r="AT30" s="224">
        <v>2852</v>
      </c>
      <c r="AU30" s="802">
        <v>43015</v>
      </c>
      <c r="AV30" s="803">
        <v>2957</v>
      </c>
      <c r="AW30" s="217">
        <v>93</v>
      </c>
      <c r="AX30" s="217">
        <v>93</v>
      </c>
      <c r="AY30" s="217">
        <v>0</v>
      </c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68452</v>
      </c>
      <c r="S31" s="233">
        <v>7606</v>
      </c>
      <c r="T31" s="230">
        <v>17683</v>
      </c>
      <c r="U31" s="230"/>
      <c r="V31" s="234"/>
      <c r="W31" s="233"/>
      <c r="X31" s="230"/>
      <c r="Y31" s="233"/>
      <c r="Z31" s="230"/>
      <c r="AA31" s="233"/>
      <c r="AB31" s="236"/>
      <c r="AC31" s="230"/>
      <c r="AD31" s="237"/>
      <c r="AE31" s="237"/>
      <c r="AF31" s="238"/>
      <c r="AG31" s="239"/>
      <c r="AH31" s="229"/>
      <c r="AI31" s="238"/>
      <c r="AJ31" s="229"/>
      <c r="AK31" s="240"/>
      <c r="AL31" s="241"/>
      <c r="AM31" s="239">
        <v>76953</v>
      </c>
      <c r="AN31" s="242">
        <v>-192</v>
      </c>
      <c r="AO31" s="239"/>
      <c r="AP31" s="240">
        <v>0</v>
      </c>
      <c r="AQ31" s="239">
        <v>76761</v>
      </c>
      <c r="AR31" s="240"/>
      <c r="AS31" s="240"/>
      <c r="AT31" s="239">
        <v>10469</v>
      </c>
      <c r="AU31" s="804">
        <v>156041</v>
      </c>
      <c r="AV31" s="805">
        <v>18909</v>
      </c>
      <c r="AW31" s="231">
        <v>192</v>
      </c>
      <c r="AX31" s="231">
        <v>192</v>
      </c>
      <c r="AY31" s="231">
        <v>0</v>
      </c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719714</v>
      </c>
      <c r="S32" s="202">
        <v>79968</v>
      </c>
      <c r="T32" s="199">
        <v>102438</v>
      </c>
      <c r="U32" s="199"/>
      <c r="V32" s="203"/>
      <c r="W32" s="202"/>
      <c r="X32" s="199"/>
      <c r="Y32" s="202"/>
      <c r="Z32" s="199"/>
      <c r="AA32" s="202"/>
      <c r="AB32" s="199"/>
      <c r="AC32" s="199"/>
      <c r="AD32" s="202"/>
      <c r="AE32" s="204"/>
      <c r="AF32" s="205"/>
      <c r="AG32" s="206"/>
      <c r="AH32" s="198"/>
      <c r="AI32" s="205"/>
      <c r="AJ32" s="198"/>
      <c r="AK32" s="207"/>
      <c r="AL32" s="208"/>
      <c r="AM32" s="206">
        <v>1117490</v>
      </c>
      <c r="AN32" s="209">
        <v>-2794</v>
      </c>
      <c r="AO32" s="206"/>
      <c r="AP32" s="207">
        <v>0</v>
      </c>
      <c r="AQ32" s="206">
        <v>1114696</v>
      </c>
      <c r="AR32" s="207"/>
      <c r="AS32" s="207"/>
      <c r="AT32" s="206">
        <v>123300</v>
      </c>
      <c r="AU32" s="800">
        <v>1925144</v>
      </c>
      <c r="AV32" s="801">
        <v>207385</v>
      </c>
      <c r="AW32" s="200">
        <v>2794</v>
      </c>
      <c r="AX32" s="200">
        <v>2794</v>
      </c>
      <c r="AY32" s="200">
        <v>0</v>
      </c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90311</v>
      </c>
      <c r="S33" s="219">
        <v>10035</v>
      </c>
      <c r="T33" s="216">
        <v>-42922</v>
      </c>
      <c r="U33" s="216"/>
      <c r="V33" s="220"/>
      <c r="W33" s="219"/>
      <c r="X33" s="216"/>
      <c r="Y33" s="219"/>
      <c r="Z33" s="216"/>
      <c r="AA33" s="219"/>
      <c r="AB33" s="216"/>
      <c r="AC33" s="216"/>
      <c r="AD33" s="219"/>
      <c r="AE33" s="222"/>
      <c r="AF33" s="223"/>
      <c r="AG33" s="224"/>
      <c r="AH33" s="215"/>
      <c r="AI33" s="223"/>
      <c r="AJ33" s="215"/>
      <c r="AK33" s="225"/>
      <c r="AL33" s="226"/>
      <c r="AM33" s="224">
        <v>44122</v>
      </c>
      <c r="AN33" s="227">
        <v>-110</v>
      </c>
      <c r="AO33" s="224"/>
      <c r="AP33" s="225">
        <v>0</v>
      </c>
      <c r="AQ33" s="224">
        <v>44012</v>
      </c>
      <c r="AR33" s="225"/>
      <c r="AS33" s="225"/>
      <c r="AT33" s="224">
        <v>955</v>
      </c>
      <c r="AU33" s="802">
        <v>110014</v>
      </c>
      <c r="AV33" s="803">
        <v>2440</v>
      </c>
      <c r="AW33" s="217">
        <v>110</v>
      </c>
      <c r="AX33" s="217">
        <v>110</v>
      </c>
      <c r="AY33" s="217">
        <v>0</v>
      </c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321823</v>
      </c>
      <c r="S34" s="219">
        <v>35758</v>
      </c>
      <c r="T34" s="216">
        <v>-12419</v>
      </c>
      <c r="U34" s="216"/>
      <c r="V34" s="220"/>
      <c r="W34" s="219"/>
      <c r="X34" s="216"/>
      <c r="Y34" s="219"/>
      <c r="Z34" s="216"/>
      <c r="AA34" s="219"/>
      <c r="AB34" s="216"/>
      <c r="AC34" s="216"/>
      <c r="AD34" s="219"/>
      <c r="AE34" s="222"/>
      <c r="AF34" s="223"/>
      <c r="AG34" s="224"/>
      <c r="AH34" s="215"/>
      <c r="AI34" s="223"/>
      <c r="AJ34" s="215"/>
      <c r="AK34" s="225"/>
      <c r="AL34" s="226"/>
      <c r="AM34" s="224">
        <v>422310</v>
      </c>
      <c r="AN34" s="227">
        <v>-1056</v>
      </c>
      <c r="AO34" s="224"/>
      <c r="AP34" s="225">
        <v>0</v>
      </c>
      <c r="AQ34" s="224">
        <v>421254</v>
      </c>
      <c r="AR34" s="225"/>
      <c r="AS34" s="225"/>
      <c r="AT34" s="224">
        <v>41228</v>
      </c>
      <c r="AU34" s="802">
        <v>735375</v>
      </c>
      <c r="AV34" s="803">
        <v>68595</v>
      </c>
      <c r="AW34" s="217">
        <v>1056</v>
      </c>
      <c r="AX34" s="217">
        <v>1056</v>
      </c>
      <c r="AY34" s="217">
        <v>0</v>
      </c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143566</v>
      </c>
      <c r="S35" s="219">
        <v>15952</v>
      </c>
      <c r="T35" s="216">
        <v>-28423</v>
      </c>
      <c r="U35" s="216"/>
      <c r="V35" s="220"/>
      <c r="W35" s="219"/>
      <c r="X35" s="216"/>
      <c r="Y35" s="219"/>
      <c r="Z35" s="216"/>
      <c r="AA35" s="219"/>
      <c r="AB35" s="216"/>
      <c r="AC35" s="216"/>
      <c r="AD35" s="219"/>
      <c r="AE35" s="222"/>
      <c r="AF35" s="223"/>
      <c r="AG35" s="224"/>
      <c r="AH35" s="215"/>
      <c r="AI35" s="223"/>
      <c r="AJ35" s="215"/>
      <c r="AK35" s="225"/>
      <c r="AL35" s="226"/>
      <c r="AM35" s="224">
        <v>118418</v>
      </c>
      <c r="AN35" s="227">
        <v>-296</v>
      </c>
      <c r="AO35" s="224"/>
      <c r="AP35" s="225">
        <v>0</v>
      </c>
      <c r="AQ35" s="224">
        <v>118122</v>
      </c>
      <c r="AR35" s="225"/>
      <c r="AS35" s="225"/>
      <c r="AT35" s="224">
        <v>6393</v>
      </c>
      <c r="AU35" s="802">
        <v>226310</v>
      </c>
      <c r="AV35" s="803">
        <v>9572</v>
      </c>
      <c r="AW35" s="217">
        <v>296</v>
      </c>
      <c r="AX35" s="217">
        <v>296</v>
      </c>
      <c r="AY35" s="217">
        <v>0</v>
      </c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10821</v>
      </c>
      <c r="S36" s="233">
        <v>1202</v>
      </c>
      <c r="T36" s="230">
        <v>0</v>
      </c>
      <c r="U36" s="230"/>
      <c r="V36" s="234"/>
      <c r="W36" s="233"/>
      <c r="X36" s="230"/>
      <c r="Y36" s="233"/>
      <c r="Z36" s="230"/>
      <c r="AA36" s="233"/>
      <c r="AB36" s="236"/>
      <c r="AC36" s="230"/>
      <c r="AD36" s="237"/>
      <c r="AE36" s="237"/>
      <c r="AF36" s="238"/>
      <c r="AG36" s="239"/>
      <c r="AH36" s="229"/>
      <c r="AI36" s="238"/>
      <c r="AJ36" s="229"/>
      <c r="AK36" s="240"/>
      <c r="AL36" s="241"/>
      <c r="AM36" s="239">
        <v>8712</v>
      </c>
      <c r="AN36" s="242">
        <v>-22</v>
      </c>
      <c r="AO36" s="239"/>
      <c r="AP36" s="240">
        <v>-2242</v>
      </c>
      <c r="AQ36" s="239">
        <v>6448</v>
      </c>
      <c r="AR36" s="240"/>
      <c r="AS36" s="240"/>
      <c r="AT36" s="239">
        <v>584</v>
      </c>
      <c r="AU36" s="804">
        <v>14511</v>
      </c>
      <c r="AV36" s="805">
        <v>1255</v>
      </c>
      <c r="AW36" s="231">
        <v>22</v>
      </c>
      <c r="AX36" s="231">
        <v>22</v>
      </c>
      <c r="AY36" s="231">
        <v>0</v>
      </c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99273</v>
      </c>
      <c r="S37" s="202">
        <v>11030</v>
      </c>
      <c r="T37" s="199">
        <v>14038</v>
      </c>
      <c r="U37" s="199"/>
      <c r="V37" s="203"/>
      <c r="W37" s="202"/>
      <c r="X37" s="199"/>
      <c r="Y37" s="202"/>
      <c r="Z37" s="199"/>
      <c r="AA37" s="202"/>
      <c r="AB37" s="199"/>
      <c r="AC37" s="199"/>
      <c r="AD37" s="202"/>
      <c r="AE37" s="204"/>
      <c r="AF37" s="205"/>
      <c r="AG37" s="206"/>
      <c r="AH37" s="198"/>
      <c r="AI37" s="205"/>
      <c r="AJ37" s="198"/>
      <c r="AK37" s="207"/>
      <c r="AL37" s="208"/>
      <c r="AM37" s="206">
        <v>146381</v>
      </c>
      <c r="AN37" s="209">
        <v>-366</v>
      </c>
      <c r="AO37" s="206"/>
      <c r="AP37" s="207">
        <v>0</v>
      </c>
      <c r="AQ37" s="206">
        <v>146015</v>
      </c>
      <c r="AR37" s="207"/>
      <c r="AS37" s="207"/>
      <c r="AT37" s="206">
        <v>14995</v>
      </c>
      <c r="AU37" s="800">
        <v>249156</v>
      </c>
      <c r="AV37" s="801">
        <v>24277</v>
      </c>
      <c r="AW37" s="200">
        <v>366</v>
      </c>
      <c r="AX37" s="200">
        <v>366</v>
      </c>
      <c r="AY37" s="200">
        <v>0</v>
      </c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514839</v>
      </c>
      <c r="S38" s="219">
        <v>57204</v>
      </c>
      <c r="T38" s="216">
        <v>-53345</v>
      </c>
      <c r="U38" s="216"/>
      <c r="V38" s="220"/>
      <c r="W38" s="219"/>
      <c r="X38" s="216"/>
      <c r="Y38" s="219"/>
      <c r="Z38" s="216"/>
      <c r="AA38" s="219"/>
      <c r="AB38" s="216"/>
      <c r="AC38" s="216"/>
      <c r="AD38" s="219"/>
      <c r="AE38" s="222"/>
      <c r="AF38" s="223"/>
      <c r="AG38" s="224"/>
      <c r="AH38" s="215"/>
      <c r="AI38" s="223"/>
      <c r="AJ38" s="215"/>
      <c r="AK38" s="225"/>
      <c r="AL38" s="226"/>
      <c r="AM38" s="224">
        <v>207850</v>
      </c>
      <c r="AN38" s="227">
        <v>-520</v>
      </c>
      <c r="AO38" s="224"/>
      <c r="AP38" s="225">
        <v>0</v>
      </c>
      <c r="AQ38" s="224">
        <v>207330</v>
      </c>
      <c r="AR38" s="225"/>
      <c r="AS38" s="225"/>
      <c r="AT38" s="224">
        <v>13379</v>
      </c>
      <c r="AU38" s="802">
        <v>654846</v>
      </c>
      <c r="AV38" s="803">
        <v>40335</v>
      </c>
      <c r="AW38" s="217">
        <v>520</v>
      </c>
      <c r="AX38" s="217">
        <v>520</v>
      </c>
      <c r="AY38" s="217">
        <v>0</v>
      </c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8625</v>
      </c>
      <c r="S39" s="219">
        <v>958</v>
      </c>
      <c r="T39" s="216">
        <v>0</v>
      </c>
      <c r="U39" s="216"/>
      <c r="V39" s="220"/>
      <c r="W39" s="219"/>
      <c r="X39" s="216"/>
      <c r="Y39" s="219"/>
      <c r="Z39" s="216"/>
      <c r="AA39" s="219"/>
      <c r="AB39" s="216"/>
      <c r="AC39" s="216"/>
      <c r="AD39" s="219"/>
      <c r="AE39" s="222"/>
      <c r="AF39" s="223"/>
      <c r="AG39" s="224"/>
      <c r="AH39" s="215"/>
      <c r="AI39" s="223"/>
      <c r="AJ39" s="215"/>
      <c r="AK39" s="225"/>
      <c r="AL39" s="226"/>
      <c r="AM39" s="224">
        <v>8932</v>
      </c>
      <c r="AN39" s="227">
        <v>-22</v>
      </c>
      <c r="AO39" s="224"/>
      <c r="AP39" s="225">
        <v>0</v>
      </c>
      <c r="AQ39" s="224">
        <v>8910</v>
      </c>
      <c r="AR39" s="225"/>
      <c r="AS39" s="225"/>
      <c r="AT39" s="224">
        <v>1524</v>
      </c>
      <c r="AU39" s="802">
        <v>24222</v>
      </c>
      <c r="AV39" s="803">
        <v>5340</v>
      </c>
      <c r="AW39" s="217">
        <v>22</v>
      </c>
      <c r="AX39" s="217">
        <v>22</v>
      </c>
      <c r="AY39" s="217">
        <v>0</v>
      </c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229147</v>
      </c>
      <c r="S40" s="219">
        <v>25461</v>
      </c>
      <c r="T40" s="216">
        <v>-1688</v>
      </c>
      <c r="U40" s="216"/>
      <c r="V40" s="220"/>
      <c r="W40" s="219"/>
      <c r="X40" s="216"/>
      <c r="Y40" s="219"/>
      <c r="Z40" s="216"/>
      <c r="AA40" s="219"/>
      <c r="AB40" s="216"/>
      <c r="AC40" s="216"/>
      <c r="AD40" s="219"/>
      <c r="AE40" s="222"/>
      <c r="AF40" s="223"/>
      <c r="AG40" s="224"/>
      <c r="AH40" s="215"/>
      <c r="AI40" s="223"/>
      <c r="AJ40" s="215"/>
      <c r="AK40" s="225"/>
      <c r="AL40" s="226"/>
      <c r="AM40" s="224">
        <v>129343</v>
      </c>
      <c r="AN40" s="227">
        <v>-323</v>
      </c>
      <c r="AO40" s="224"/>
      <c r="AP40" s="225">
        <v>0</v>
      </c>
      <c r="AQ40" s="224">
        <v>129020</v>
      </c>
      <c r="AR40" s="225"/>
      <c r="AS40" s="225"/>
      <c r="AT40" s="224">
        <v>11165</v>
      </c>
      <c r="AU40" s="802">
        <v>347857</v>
      </c>
      <c r="AV40" s="803">
        <v>27779</v>
      </c>
      <c r="AW40" s="217">
        <v>323</v>
      </c>
      <c r="AX40" s="217">
        <v>323</v>
      </c>
      <c r="AY40" s="217">
        <v>0</v>
      </c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91842</v>
      </c>
      <c r="S41" s="233">
        <v>10205</v>
      </c>
      <c r="T41" s="230">
        <v>7591</v>
      </c>
      <c r="U41" s="230"/>
      <c r="V41" s="234"/>
      <c r="W41" s="233"/>
      <c r="X41" s="230"/>
      <c r="Y41" s="233"/>
      <c r="Z41" s="230"/>
      <c r="AA41" s="233"/>
      <c r="AB41" s="236"/>
      <c r="AC41" s="230"/>
      <c r="AD41" s="237"/>
      <c r="AE41" s="237"/>
      <c r="AF41" s="238"/>
      <c r="AG41" s="239"/>
      <c r="AH41" s="229"/>
      <c r="AI41" s="238"/>
      <c r="AJ41" s="229"/>
      <c r="AK41" s="240"/>
      <c r="AL41" s="241"/>
      <c r="AM41" s="239">
        <v>87501</v>
      </c>
      <c r="AN41" s="242">
        <v>-219</v>
      </c>
      <c r="AO41" s="239"/>
      <c r="AP41" s="240">
        <v>0</v>
      </c>
      <c r="AQ41" s="239">
        <v>87282</v>
      </c>
      <c r="AR41" s="240"/>
      <c r="AS41" s="240"/>
      <c r="AT41" s="239">
        <v>8827</v>
      </c>
      <c r="AU41" s="804">
        <v>182302</v>
      </c>
      <c r="AV41" s="805">
        <v>17314</v>
      </c>
      <c r="AW41" s="231">
        <v>219</v>
      </c>
      <c r="AX41" s="231">
        <v>219</v>
      </c>
      <c r="AY41" s="231">
        <v>0</v>
      </c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358772</v>
      </c>
      <c r="S42" s="202">
        <v>39864</v>
      </c>
      <c r="T42" s="199">
        <v>56784</v>
      </c>
      <c r="U42" s="199"/>
      <c r="V42" s="203"/>
      <c r="W42" s="202"/>
      <c r="X42" s="199"/>
      <c r="Y42" s="202"/>
      <c r="Z42" s="199"/>
      <c r="AA42" s="202"/>
      <c r="AB42" s="199"/>
      <c r="AC42" s="199"/>
      <c r="AD42" s="202"/>
      <c r="AE42" s="204"/>
      <c r="AF42" s="205"/>
      <c r="AG42" s="206"/>
      <c r="AH42" s="198"/>
      <c r="AI42" s="205"/>
      <c r="AJ42" s="198"/>
      <c r="AK42" s="207"/>
      <c r="AL42" s="208"/>
      <c r="AM42" s="206">
        <v>700594</v>
      </c>
      <c r="AN42" s="209">
        <v>-1751</v>
      </c>
      <c r="AO42" s="206"/>
      <c r="AP42" s="207">
        <v>-2965</v>
      </c>
      <c r="AQ42" s="206">
        <v>695878</v>
      </c>
      <c r="AR42" s="207"/>
      <c r="AS42" s="207"/>
      <c r="AT42" s="206">
        <v>88439</v>
      </c>
      <c r="AU42" s="800">
        <v>1158868</v>
      </c>
      <c r="AV42" s="801">
        <v>149223</v>
      </c>
      <c r="AW42" s="200">
        <v>1751</v>
      </c>
      <c r="AX42" s="200">
        <v>1766</v>
      </c>
      <c r="AY42" s="200">
        <v>-15</v>
      </c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390776</v>
      </c>
      <c r="S43" s="219">
        <v>43420</v>
      </c>
      <c r="T43" s="216">
        <v>-182501</v>
      </c>
      <c r="U43" s="216"/>
      <c r="V43" s="220"/>
      <c r="W43" s="219"/>
      <c r="X43" s="216"/>
      <c r="Y43" s="219"/>
      <c r="Z43" s="216"/>
      <c r="AA43" s="219"/>
      <c r="AB43" s="216"/>
      <c r="AC43" s="216"/>
      <c r="AD43" s="219"/>
      <c r="AE43" s="222"/>
      <c r="AF43" s="223"/>
      <c r="AG43" s="224"/>
      <c r="AH43" s="215"/>
      <c r="AI43" s="223"/>
      <c r="AJ43" s="215"/>
      <c r="AK43" s="225"/>
      <c r="AL43" s="226"/>
      <c r="AM43" s="224">
        <v>175476</v>
      </c>
      <c r="AN43" s="227">
        <v>-439</v>
      </c>
      <c r="AO43" s="224"/>
      <c r="AP43" s="225">
        <v>0</v>
      </c>
      <c r="AQ43" s="224">
        <v>175037</v>
      </c>
      <c r="AR43" s="225"/>
      <c r="AS43" s="225"/>
      <c r="AT43" s="224">
        <v>466</v>
      </c>
      <c r="AU43" s="802">
        <v>416626</v>
      </c>
      <c r="AV43" s="803">
        <v>-4102</v>
      </c>
      <c r="AW43" s="217">
        <v>439</v>
      </c>
      <c r="AX43" s="217">
        <v>439</v>
      </c>
      <c r="AY43" s="217">
        <v>0</v>
      </c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21466</v>
      </c>
      <c r="S44" s="219">
        <v>2385</v>
      </c>
      <c r="T44" s="216">
        <v>-3393</v>
      </c>
      <c r="U44" s="216"/>
      <c r="V44" s="220"/>
      <c r="W44" s="219"/>
      <c r="X44" s="216"/>
      <c r="Y44" s="219"/>
      <c r="Z44" s="216"/>
      <c r="AA44" s="219"/>
      <c r="AB44" s="216"/>
      <c r="AC44" s="216"/>
      <c r="AD44" s="219"/>
      <c r="AE44" s="222"/>
      <c r="AF44" s="223"/>
      <c r="AG44" s="224"/>
      <c r="AH44" s="215"/>
      <c r="AI44" s="223"/>
      <c r="AJ44" s="215"/>
      <c r="AK44" s="225"/>
      <c r="AL44" s="226"/>
      <c r="AM44" s="224">
        <v>80366</v>
      </c>
      <c r="AN44" s="227">
        <v>-201</v>
      </c>
      <c r="AO44" s="224"/>
      <c r="AP44" s="225">
        <v>0</v>
      </c>
      <c r="AQ44" s="224">
        <v>80165</v>
      </c>
      <c r="AR44" s="225"/>
      <c r="AS44" s="225"/>
      <c r="AT44" s="224">
        <v>6138</v>
      </c>
      <c r="AU44" s="802">
        <v>98193</v>
      </c>
      <c r="AV44" s="803">
        <v>7077</v>
      </c>
      <c r="AW44" s="217">
        <v>201</v>
      </c>
      <c r="AX44" s="217">
        <v>201</v>
      </c>
      <c r="AY44" s="217">
        <v>0</v>
      </c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38037</v>
      </c>
      <c r="S45" s="219">
        <v>4226</v>
      </c>
      <c r="T45" s="216">
        <v>2555</v>
      </c>
      <c r="U45" s="216"/>
      <c r="V45" s="220"/>
      <c r="W45" s="219"/>
      <c r="X45" s="216"/>
      <c r="Y45" s="219"/>
      <c r="Z45" s="216"/>
      <c r="AA45" s="219"/>
      <c r="AB45" s="216"/>
      <c r="AC45" s="216"/>
      <c r="AD45" s="219"/>
      <c r="AE45" s="222"/>
      <c r="AF45" s="223"/>
      <c r="AG45" s="224"/>
      <c r="AH45" s="215"/>
      <c r="AI45" s="223"/>
      <c r="AJ45" s="215"/>
      <c r="AK45" s="225"/>
      <c r="AL45" s="226"/>
      <c r="AM45" s="224">
        <v>103676</v>
      </c>
      <c r="AN45" s="227">
        <v>-259</v>
      </c>
      <c r="AO45" s="224"/>
      <c r="AP45" s="225">
        <v>0</v>
      </c>
      <c r="AQ45" s="224">
        <v>103417</v>
      </c>
      <c r="AR45" s="225"/>
      <c r="AS45" s="225"/>
      <c r="AT45" s="224">
        <v>10951</v>
      </c>
      <c r="AU45" s="802">
        <v>146341</v>
      </c>
      <c r="AV45" s="803">
        <v>16228</v>
      </c>
      <c r="AW45" s="217">
        <v>259</v>
      </c>
      <c r="AX45" s="217">
        <v>259</v>
      </c>
      <c r="AY45" s="217">
        <v>0</v>
      </c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306175</v>
      </c>
      <c r="S46" s="233">
        <v>34019</v>
      </c>
      <c r="T46" s="230">
        <v>-40995</v>
      </c>
      <c r="U46" s="230"/>
      <c r="V46" s="234"/>
      <c r="W46" s="233"/>
      <c r="X46" s="230"/>
      <c r="Y46" s="233"/>
      <c r="Z46" s="230"/>
      <c r="AA46" s="233"/>
      <c r="AB46" s="236"/>
      <c r="AC46" s="230"/>
      <c r="AD46" s="237"/>
      <c r="AE46" s="237"/>
      <c r="AF46" s="238"/>
      <c r="AG46" s="239"/>
      <c r="AH46" s="229"/>
      <c r="AI46" s="238"/>
      <c r="AJ46" s="229"/>
      <c r="AK46" s="240"/>
      <c r="AL46" s="241"/>
      <c r="AM46" s="239">
        <v>182250</v>
      </c>
      <c r="AN46" s="242">
        <v>-456</v>
      </c>
      <c r="AO46" s="239"/>
      <c r="AP46" s="240">
        <v>0</v>
      </c>
      <c r="AQ46" s="239">
        <v>181794</v>
      </c>
      <c r="AR46" s="240"/>
      <c r="AS46" s="240"/>
      <c r="AT46" s="239">
        <v>10343</v>
      </c>
      <c r="AU46" s="804">
        <v>439157</v>
      </c>
      <c r="AV46" s="805">
        <v>23781</v>
      </c>
      <c r="AW46" s="231">
        <v>456</v>
      </c>
      <c r="AX46" s="231">
        <v>456</v>
      </c>
      <c r="AY46" s="231">
        <v>0</v>
      </c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7961</v>
      </c>
      <c r="S47" s="202">
        <v>885</v>
      </c>
      <c r="T47" s="199">
        <v>0</v>
      </c>
      <c r="U47" s="199"/>
      <c r="V47" s="203"/>
      <c r="W47" s="202"/>
      <c r="X47" s="199"/>
      <c r="Y47" s="202"/>
      <c r="Z47" s="199"/>
      <c r="AA47" s="202"/>
      <c r="AB47" s="199"/>
      <c r="AC47" s="199"/>
      <c r="AD47" s="202"/>
      <c r="AE47" s="204"/>
      <c r="AF47" s="205"/>
      <c r="AG47" s="206"/>
      <c r="AH47" s="198"/>
      <c r="AI47" s="205"/>
      <c r="AJ47" s="198"/>
      <c r="AK47" s="207"/>
      <c r="AL47" s="208"/>
      <c r="AM47" s="206">
        <v>72884</v>
      </c>
      <c r="AN47" s="209">
        <v>-182</v>
      </c>
      <c r="AO47" s="206"/>
      <c r="AP47" s="207">
        <v>0</v>
      </c>
      <c r="AQ47" s="206">
        <v>72702</v>
      </c>
      <c r="AR47" s="207"/>
      <c r="AS47" s="207"/>
      <c r="AT47" s="206">
        <v>11998</v>
      </c>
      <c r="AU47" s="800">
        <v>88068</v>
      </c>
      <c r="AV47" s="801">
        <v>15285</v>
      </c>
      <c r="AW47" s="200">
        <v>182</v>
      </c>
      <c r="AX47" s="200">
        <v>182</v>
      </c>
      <c r="AY47" s="200">
        <v>0</v>
      </c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30948</v>
      </c>
      <c r="S48" s="219">
        <v>3439</v>
      </c>
      <c r="T48" s="216">
        <v>-4473</v>
      </c>
      <c r="U48" s="216"/>
      <c r="V48" s="220"/>
      <c r="W48" s="219"/>
      <c r="X48" s="216"/>
      <c r="Y48" s="219"/>
      <c r="Z48" s="216"/>
      <c r="AA48" s="219"/>
      <c r="AB48" s="216"/>
      <c r="AC48" s="216"/>
      <c r="AD48" s="219"/>
      <c r="AE48" s="222"/>
      <c r="AF48" s="223"/>
      <c r="AG48" s="224"/>
      <c r="AH48" s="215"/>
      <c r="AI48" s="223"/>
      <c r="AJ48" s="215"/>
      <c r="AK48" s="225"/>
      <c r="AL48" s="226"/>
      <c r="AM48" s="224">
        <v>23522</v>
      </c>
      <c r="AN48" s="227">
        <v>-59</v>
      </c>
      <c r="AO48" s="224"/>
      <c r="AP48" s="225">
        <v>0</v>
      </c>
      <c r="AQ48" s="224">
        <v>23463</v>
      </c>
      <c r="AR48" s="225"/>
      <c r="AS48" s="225"/>
      <c r="AT48" s="224">
        <v>1285</v>
      </c>
      <c r="AU48" s="802">
        <v>49872</v>
      </c>
      <c r="AV48" s="803">
        <v>2742</v>
      </c>
      <c r="AW48" s="217">
        <v>59</v>
      </c>
      <c r="AX48" s="217">
        <v>59</v>
      </c>
      <c r="AY48" s="217">
        <v>0</v>
      </c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10141</v>
      </c>
      <c r="S49" s="219">
        <v>1127</v>
      </c>
      <c r="T49" s="216">
        <v>31781</v>
      </c>
      <c r="U49" s="216"/>
      <c r="V49" s="220"/>
      <c r="W49" s="219"/>
      <c r="X49" s="216"/>
      <c r="Y49" s="219"/>
      <c r="Z49" s="216"/>
      <c r="AA49" s="219"/>
      <c r="AB49" s="216"/>
      <c r="AC49" s="216"/>
      <c r="AD49" s="219"/>
      <c r="AE49" s="222"/>
      <c r="AF49" s="223"/>
      <c r="AG49" s="224"/>
      <c r="AH49" s="215"/>
      <c r="AI49" s="223"/>
      <c r="AJ49" s="215"/>
      <c r="AK49" s="225"/>
      <c r="AL49" s="226"/>
      <c r="AM49" s="224">
        <v>41682</v>
      </c>
      <c r="AN49" s="227">
        <v>-104</v>
      </c>
      <c r="AO49" s="224"/>
      <c r="AP49" s="225">
        <v>0</v>
      </c>
      <c r="AQ49" s="224">
        <v>41578</v>
      </c>
      <c r="AR49" s="225"/>
      <c r="AS49" s="225"/>
      <c r="AT49" s="224">
        <v>9035</v>
      </c>
      <c r="AU49" s="802">
        <v>89000</v>
      </c>
      <c r="AV49" s="803">
        <v>19791</v>
      </c>
      <c r="AW49" s="217">
        <v>104</v>
      </c>
      <c r="AX49" s="217">
        <v>104</v>
      </c>
      <c r="AY49" s="217">
        <v>0</v>
      </c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106291</v>
      </c>
      <c r="S50" s="219">
        <v>11810</v>
      </c>
      <c r="T50" s="216">
        <v>-21172</v>
      </c>
      <c r="U50" s="216"/>
      <c r="V50" s="220"/>
      <c r="W50" s="219"/>
      <c r="X50" s="216"/>
      <c r="Y50" s="219"/>
      <c r="Z50" s="216"/>
      <c r="AA50" s="219"/>
      <c r="AB50" s="216"/>
      <c r="AC50" s="216"/>
      <c r="AD50" s="219"/>
      <c r="AE50" s="222"/>
      <c r="AF50" s="223"/>
      <c r="AG50" s="224"/>
      <c r="AH50" s="215"/>
      <c r="AI50" s="223"/>
      <c r="AJ50" s="215"/>
      <c r="AK50" s="225"/>
      <c r="AL50" s="226"/>
      <c r="AM50" s="224">
        <v>59926</v>
      </c>
      <c r="AN50" s="227">
        <v>-150</v>
      </c>
      <c r="AO50" s="224"/>
      <c r="AP50" s="225">
        <v>-1706</v>
      </c>
      <c r="AQ50" s="224">
        <v>58070</v>
      </c>
      <c r="AR50" s="225"/>
      <c r="AS50" s="225"/>
      <c r="AT50" s="224">
        <v>1678</v>
      </c>
      <c r="AU50" s="802">
        <v>133885</v>
      </c>
      <c r="AV50" s="803">
        <v>3319</v>
      </c>
      <c r="AW50" s="217">
        <v>150</v>
      </c>
      <c r="AX50" s="217">
        <v>150</v>
      </c>
      <c r="AY50" s="217">
        <v>0</v>
      </c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61405</v>
      </c>
      <c r="S51" s="233">
        <v>6823</v>
      </c>
      <c r="T51" s="230">
        <v>-4826</v>
      </c>
      <c r="U51" s="230"/>
      <c r="V51" s="234"/>
      <c r="W51" s="233"/>
      <c r="X51" s="230"/>
      <c r="Y51" s="233"/>
      <c r="Z51" s="230"/>
      <c r="AA51" s="233"/>
      <c r="AB51" s="236"/>
      <c r="AC51" s="230"/>
      <c r="AD51" s="237"/>
      <c r="AE51" s="237"/>
      <c r="AF51" s="238"/>
      <c r="AG51" s="239"/>
      <c r="AH51" s="229"/>
      <c r="AI51" s="238"/>
      <c r="AJ51" s="229"/>
      <c r="AK51" s="240"/>
      <c r="AL51" s="241"/>
      <c r="AM51" s="239">
        <v>269041</v>
      </c>
      <c r="AN51" s="242">
        <v>-673</v>
      </c>
      <c r="AO51" s="239"/>
      <c r="AP51" s="240">
        <v>0</v>
      </c>
      <c r="AQ51" s="239">
        <v>268368</v>
      </c>
      <c r="AR51" s="240"/>
      <c r="AS51" s="240"/>
      <c r="AT51" s="239">
        <v>16084</v>
      </c>
      <c r="AU51" s="804">
        <v>315962</v>
      </c>
      <c r="AV51" s="805">
        <v>17773</v>
      </c>
      <c r="AW51" s="231">
        <v>673</v>
      </c>
      <c r="AX51" s="231">
        <v>673</v>
      </c>
      <c r="AY51" s="231">
        <v>0</v>
      </c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24337</v>
      </c>
      <c r="S52" s="202">
        <v>2704</v>
      </c>
      <c r="T52" s="199">
        <v>11802</v>
      </c>
      <c r="U52" s="199"/>
      <c r="V52" s="203"/>
      <c r="W52" s="202"/>
      <c r="X52" s="199"/>
      <c r="Y52" s="202"/>
      <c r="Z52" s="199"/>
      <c r="AA52" s="202"/>
      <c r="AB52" s="199"/>
      <c r="AC52" s="199"/>
      <c r="AD52" s="202"/>
      <c r="AE52" s="204"/>
      <c r="AF52" s="205"/>
      <c r="AG52" s="206"/>
      <c r="AH52" s="198"/>
      <c r="AI52" s="205"/>
      <c r="AJ52" s="198"/>
      <c r="AK52" s="207"/>
      <c r="AL52" s="208"/>
      <c r="AM52" s="206">
        <v>16498</v>
      </c>
      <c r="AN52" s="209">
        <v>-41</v>
      </c>
      <c r="AO52" s="206"/>
      <c r="AP52" s="207">
        <v>0</v>
      </c>
      <c r="AQ52" s="206">
        <v>16457</v>
      </c>
      <c r="AR52" s="207"/>
      <c r="AS52" s="207"/>
      <c r="AT52" s="206">
        <v>2443</v>
      </c>
      <c r="AU52" s="800">
        <v>46284</v>
      </c>
      <c r="AV52" s="801">
        <v>5853</v>
      </c>
      <c r="AW52" s="200">
        <v>41</v>
      </c>
      <c r="AX52" s="200">
        <v>41</v>
      </c>
      <c r="AY52" s="200">
        <v>0</v>
      </c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10701</v>
      </c>
      <c r="S53" s="219">
        <v>1189</v>
      </c>
      <c r="T53" s="216">
        <v>-5947</v>
      </c>
      <c r="U53" s="216"/>
      <c r="V53" s="220"/>
      <c r="W53" s="219"/>
      <c r="X53" s="216"/>
      <c r="Y53" s="219"/>
      <c r="Z53" s="216"/>
      <c r="AA53" s="219"/>
      <c r="AB53" s="216"/>
      <c r="AC53" s="216"/>
      <c r="AD53" s="219"/>
      <c r="AE53" s="222"/>
      <c r="AF53" s="223"/>
      <c r="AG53" s="224"/>
      <c r="AH53" s="215"/>
      <c r="AI53" s="223"/>
      <c r="AJ53" s="215"/>
      <c r="AK53" s="225"/>
      <c r="AL53" s="226"/>
      <c r="AM53" s="224">
        <v>28302</v>
      </c>
      <c r="AN53" s="227">
        <v>-71</v>
      </c>
      <c r="AO53" s="224"/>
      <c r="AP53" s="225">
        <v>0</v>
      </c>
      <c r="AQ53" s="224">
        <v>28231</v>
      </c>
      <c r="AR53" s="225"/>
      <c r="AS53" s="225"/>
      <c r="AT53" s="224">
        <v>-2229</v>
      </c>
      <c r="AU53" s="802">
        <v>32973</v>
      </c>
      <c r="AV53" s="803">
        <v>-2822</v>
      </c>
      <c r="AW53" s="217">
        <v>71</v>
      </c>
      <c r="AX53" s="217">
        <v>71</v>
      </c>
      <c r="AY53" s="217">
        <v>0</v>
      </c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87424</v>
      </c>
      <c r="S54" s="219">
        <v>9714</v>
      </c>
      <c r="T54" s="216">
        <v>9376</v>
      </c>
      <c r="U54" s="216"/>
      <c r="V54" s="220"/>
      <c r="W54" s="219"/>
      <c r="X54" s="216"/>
      <c r="Y54" s="219"/>
      <c r="Z54" s="216"/>
      <c r="AA54" s="219"/>
      <c r="AB54" s="216"/>
      <c r="AC54" s="216"/>
      <c r="AD54" s="219"/>
      <c r="AE54" s="222"/>
      <c r="AF54" s="223"/>
      <c r="AG54" s="224"/>
      <c r="AH54" s="215"/>
      <c r="AI54" s="223"/>
      <c r="AJ54" s="215"/>
      <c r="AK54" s="225"/>
      <c r="AL54" s="226"/>
      <c r="AM54" s="224">
        <v>182548</v>
      </c>
      <c r="AN54" s="227">
        <v>-456</v>
      </c>
      <c r="AO54" s="224"/>
      <c r="AP54" s="225">
        <v>0</v>
      </c>
      <c r="AQ54" s="224">
        <v>182092</v>
      </c>
      <c r="AR54" s="225"/>
      <c r="AS54" s="225"/>
      <c r="AT54" s="224">
        <v>21111</v>
      </c>
      <c r="AU54" s="802">
        <v>283326</v>
      </c>
      <c r="AV54" s="803">
        <v>34131</v>
      </c>
      <c r="AW54" s="217">
        <v>456</v>
      </c>
      <c r="AX54" s="217">
        <v>456</v>
      </c>
      <c r="AY54" s="217">
        <v>0</v>
      </c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437668</v>
      </c>
      <c r="S55" s="219">
        <v>48630</v>
      </c>
      <c r="T55" s="216">
        <v>-8281</v>
      </c>
      <c r="U55" s="216"/>
      <c r="V55" s="220"/>
      <c r="W55" s="219"/>
      <c r="X55" s="216"/>
      <c r="Y55" s="219"/>
      <c r="Z55" s="216"/>
      <c r="AA55" s="219"/>
      <c r="AB55" s="216"/>
      <c r="AC55" s="216"/>
      <c r="AD55" s="219"/>
      <c r="AE55" s="222"/>
      <c r="AF55" s="223"/>
      <c r="AG55" s="224"/>
      <c r="AH55" s="215"/>
      <c r="AI55" s="223"/>
      <c r="AJ55" s="215"/>
      <c r="AK55" s="225"/>
      <c r="AL55" s="226"/>
      <c r="AM55" s="224">
        <v>257576</v>
      </c>
      <c r="AN55" s="227">
        <v>-644</v>
      </c>
      <c r="AO55" s="224"/>
      <c r="AP55" s="225">
        <v>0</v>
      </c>
      <c r="AQ55" s="224">
        <v>256932</v>
      </c>
      <c r="AR55" s="225"/>
      <c r="AS55" s="225"/>
      <c r="AT55" s="224">
        <v>25463</v>
      </c>
      <c r="AU55" s="802">
        <v>715597</v>
      </c>
      <c r="AV55" s="803">
        <v>67368</v>
      </c>
      <c r="AW55" s="217">
        <v>644</v>
      </c>
      <c r="AX55" s="217">
        <v>644</v>
      </c>
      <c r="AY55" s="217">
        <v>0</v>
      </c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136257</v>
      </c>
      <c r="S56" s="233">
        <v>15140</v>
      </c>
      <c r="T56" s="230">
        <v>21947</v>
      </c>
      <c r="U56" s="230"/>
      <c r="V56" s="234"/>
      <c r="W56" s="233"/>
      <c r="X56" s="230"/>
      <c r="Y56" s="233"/>
      <c r="Z56" s="230"/>
      <c r="AA56" s="233"/>
      <c r="AB56" s="236"/>
      <c r="AC56" s="230"/>
      <c r="AD56" s="237"/>
      <c r="AE56" s="237"/>
      <c r="AF56" s="238"/>
      <c r="AG56" s="239"/>
      <c r="AH56" s="229"/>
      <c r="AI56" s="238"/>
      <c r="AJ56" s="229"/>
      <c r="AK56" s="240"/>
      <c r="AL56" s="241"/>
      <c r="AM56" s="239">
        <v>97625</v>
      </c>
      <c r="AN56" s="242">
        <v>-244</v>
      </c>
      <c r="AO56" s="239"/>
      <c r="AP56" s="240">
        <v>0</v>
      </c>
      <c r="AQ56" s="239">
        <v>97381</v>
      </c>
      <c r="AR56" s="240"/>
      <c r="AS56" s="240"/>
      <c r="AT56" s="239">
        <v>9742</v>
      </c>
      <c r="AU56" s="804">
        <v>240737</v>
      </c>
      <c r="AV56" s="805">
        <v>22929</v>
      </c>
      <c r="AW56" s="231">
        <v>244</v>
      </c>
      <c r="AX56" s="231">
        <v>244</v>
      </c>
      <c r="AY56" s="231">
        <v>0</v>
      </c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68640</v>
      </c>
      <c r="S57" s="202">
        <v>7627</v>
      </c>
      <c r="T57" s="199">
        <v>-5099</v>
      </c>
      <c r="U57" s="199"/>
      <c r="V57" s="203"/>
      <c r="W57" s="202"/>
      <c r="X57" s="199"/>
      <c r="Y57" s="202"/>
      <c r="Z57" s="199"/>
      <c r="AA57" s="202"/>
      <c r="AB57" s="199"/>
      <c r="AC57" s="199"/>
      <c r="AD57" s="202"/>
      <c r="AE57" s="204"/>
      <c r="AF57" s="205"/>
      <c r="AG57" s="206"/>
      <c r="AH57" s="198"/>
      <c r="AI57" s="205"/>
      <c r="AJ57" s="198"/>
      <c r="AK57" s="207"/>
      <c r="AL57" s="208"/>
      <c r="AM57" s="206">
        <v>63190</v>
      </c>
      <c r="AN57" s="209">
        <v>-158</v>
      </c>
      <c r="AO57" s="206"/>
      <c r="AP57" s="207">
        <v>0</v>
      </c>
      <c r="AQ57" s="206">
        <v>63032</v>
      </c>
      <c r="AR57" s="207"/>
      <c r="AS57" s="207"/>
      <c r="AT57" s="206">
        <v>6294</v>
      </c>
      <c r="AU57" s="800">
        <v>130966</v>
      </c>
      <c r="AV57" s="801">
        <v>11864</v>
      </c>
      <c r="AW57" s="200">
        <v>158</v>
      </c>
      <c r="AX57" s="200">
        <v>158</v>
      </c>
      <c r="AY57" s="200">
        <v>0</v>
      </c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632781</v>
      </c>
      <c r="S58" s="219">
        <v>70309</v>
      </c>
      <c r="T58" s="216">
        <v>60020</v>
      </c>
      <c r="U58" s="216"/>
      <c r="V58" s="220"/>
      <c r="W58" s="219"/>
      <c r="X58" s="216"/>
      <c r="Y58" s="219"/>
      <c r="Z58" s="216"/>
      <c r="AA58" s="219"/>
      <c r="AB58" s="216"/>
      <c r="AC58" s="216"/>
      <c r="AD58" s="219"/>
      <c r="AE58" s="222"/>
      <c r="AF58" s="223"/>
      <c r="AG58" s="224"/>
      <c r="AH58" s="215"/>
      <c r="AI58" s="223"/>
      <c r="AJ58" s="215"/>
      <c r="AK58" s="225"/>
      <c r="AL58" s="226"/>
      <c r="AM58" s="224">
        <v>885601</v>
      </c>
      <c r="AN58" s="227">
        <v>-2214</v>
      </c>
      <c r="AO58" s="224"/>
      <c r="AP58" s="225">
        <v>-2743</v>
      </c>
      <c r="AQ58" s="224">
        <v>880644</v>
      </c>
      <c r="AR58" s="225"/>
      <c r="AS58" s="225"/>
      <c r="AT58" s="224">
        <v>85597</v>
      </c>
      <c r="AU58" s="802">
        <v>1552424</v>
      </c>
      <c r="AV58" s="803">
        <v>148728</v>
      </c>
      <c r="AW58" s="217">
        <v>2214</v>
      </c>
      <c r="AX58" s="217">
        <v>2214</v>
      </c>
      <c r="AY58" s="217">
        <v>0</v>
      </c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424508</v>
      </c>
      <c r="S59" s="219">
        <v>47168</v>
      </c>
      <c r="T59" s="216">
        <v>-48389</v>
      </c>
      <c r="U59" s="216"/>
      <c r="V59" s="220"/>
      <c r="W59" s="219"/>
      <c r="X59" s="216"/>
      <c r="Y59" s="219"/>
      <c r="Z59" s="216"/>
      <c r="AA59" s="219"/>
      <c r="AB59" s="216"/>
      <c r="AC59" s="216"/>
      <c r="AD59" s="219"/>
      <c r="AE59" s="222"/>
      <c r="AF59" s="223"/>
      <c r="AG59" s="224"/>
      <c r="AH59" s="215"/>
      <c r="AI59" s="223"/>
      <c r="AJ59" s="215"/>
      <c r="AK59" s="225"/>
      <c r="AL59" s="226"/>
      <c r="AM59" s="224">
        <v>201311</v>
      </c>
      <c r="AN59" s="227">
        <v>-503</v>
      </c>
      <c r="AO59" s="224"/>
      <c r="AP59" s="225">
        <v>0</v>
      </c>
      <c r="AQ59" s="224">
        <v>200808</v>
      </c>
      <c r="AR59" s="225"/>
      <c r="AS59" s="225"/>
      <c r="AT59" s="224">
        <v>15564</v>
      </c>
      <c r="AU59" s="802">
        <v>559252</v>
      </c>
      <c r="AV59" s="803">
        <v>34601</v>
      </c>
      <c r="AW59" s="217">
        <v>503</v>
      </c>
      <c r="AX59" s="217">
        <v>503</v>
      </c>
      <c r="AY59" s="217">
        <v>0</v>
      </c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4304</v>
      </c>
      <c r="S60" s="219">
        <v>478</v>
      </c>
      <c r="T60" s="216">
        <v>-4177</v>
      </c>
      <c r="U60" s="216"/>
      <c r="V60" s="220"/>
      <c r="W60" s="219"/>
      <c r="X60" s="216"/>
      <c r="Y60" s="219"/>
      <c r="Z60" s="216"/>
      <c r="AA60" s="219"/>
      <c r="AB60" s="216"/>
      <c r="AC60" s="216"/>
      <c r="AD60" s="219"/>
      <c r="AE60" s="222"/>
      <c r="AF60" s="223"/>
      <c r="AG60" s="224"/>
      <c r="AH60" s="215"/>
      <c r="AI60" s="223"/>
      <c r="AJ60" s="215"/>
      <c r="AK60" s="225"/>
      <c r="AL60" s="226"/>
      <c r="AM60" s="224">
        <v>0</v>
      </c>
      <c r="AN60" s="227">
        <v>0</v>
      </c>
      <c r="AO60" s="224"/>
      <c r="AP60" s="225">
        <v>0</v>
      </c>
      <c r="AQ60" s="224">
        <v>0</v>
      </c>
      <c r="AR60" s="225"/>
      <c r="AS60" s="225"/>
      <c r="AT60" s="224">
        <v>-1048</v>
      </c>
      <c r="AU60" s="802">
        <v>1867</v>
      </c>
      <c r="AV60" s="803">
        <v>-1588</v>
      </c>
      <c r="AW60" s="217">
        <v>0</v>
      </c>
      <c r="AX60" s="217">
        <v>0</v>
      </c>
      <c r="AY60" s="217">
        <v>0</v>
      </c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411953</v>
      </c>
      <c r="S61" s="233">
        <v>45773</v>
      </c>
      <c r="T61" s="230">
        <v>34388</v>
      </c>
      <c r="U61" s="230"/>
      <c r="V61" s="234"/>
      <c r="W61" s="233"/>
      <c r="X61" s="230"/>
      <c r="Y61" s="233"/>
      <c r="Z61" s="230"/>
      <c r="AA61" s="233"/>
      <c r="AB61" s="236"/>
      <c r="AC61" s="230"/>
      <c r="AD61" s="237"/>
      <c r="AE61" s="237"/>
      <c r="AF61" s="238"/>
      <c r="AG61" s="239"/>
      <c r="AH61" s="229"/>
      <c r="AI61" s="238"/>
      <c r="AJ61" s="229"/>
      <c r="AK61" s="240"/>
      <c r="AL61" s="241"/>
      <c r="AM61" s="239">
        <v>362874</v>
      </c>
      <c r="AN61" s="242">
        <v>-907</v>
      </c>
      <c r="AO61" s="239"/>
      <c r="AP61" s="240">
        <v>-1790</v>
      </c>
      <c r="AQ61" s="239">
        <v>360177</v>
      </c>
      <c r="AR61" s="240"/>
      <c r="AS61" s="240"/>
      <c r="AT61" s="239">
        <v>42727</v>
      </c>
      <c r="AU61" s="804">
        <v>784883</v>
      </c>
      <c r="AV61" s="805">
        <v>82152</v>
      </c>
      <c r="AW61" s="231">
        <v>907</v>
      </c>
      <c r="AX61" s="231">
        <v>907</v>
      </c>
      <c r="AY61" s="231">
        <v>0</v>
      </c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63838</v>
      </c>
      <c r="S62" s="202">
        <v>7093</v>
      </c>
      <c r="T62" s="199">
        <v>-15750</v>
      </c>
      <c r="U62" s="199"/>
      <c r="V62" s="203"/>
      <c r="W62" s="202"/>
      <c r="X62" s="199"/>
      <c r="Y62" s="202"/>
      <c r="Z62" s="199"/>
      <c r="AA62" s="202"/>
      <c r="AB62" s="199"/>
      <c r="AC62" s="199"/>
      <c r="AD62" s="202"/>
      <c r="AE62" s="204"/>
      <c r="AF62" s="205"/>
      <c r="AG62" s="206"/>
      <c r="AH62" s="198"/>
      <c r="AI62" s="205"/>
      <c r="AJ62" s="198"/>
      <c r="AK62" s="207"/>
      <c r="AL62" s="208"/>
      <c r="AM62" s="206">
        <v>40306</v>
      </c>
      <c r="AN62" s="209">
        <v>-101</v>
      </c>
      <c r="AO62" s="206"/>
      <c r="AP62" s="207">
        <v>0</v>
      </c>
      <c r="AQ62" s="206">
        <v>40205</v>
      </c>
      <c r="AR62" s="207"/>
      <c r="AS62" s="207"/>
      <c r="AT62" s="206">
        <v>1926</v>
      </c>
      <c r="AU62" s="800">
        <v>88173</v>
      </c>
      <c r="AV62" s="801">
        <v>3304</v>
      </c>
      <c r="AW62" s="200">
        <v>101</v>
      </c>
      <c r="AX62" s="200">
        <v>101</v>
      </c>
      <c r="AY62" s="200">
        <v>0</v>
      </c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129256</v>
      </c>
      <c r="S63" s="219">
        <v>14362</v>
      </c>
      <c r="T63" s="216">
        <v>74873</v>
      </c>
      <c r="U63" s="216"/>
      <c r="V63" s="220"/>
      <c r="W63" s="219"/>
      <c r="X63" s="216"/>
      <c r="Y63" s="219"/>
      <c r="Z63" s="216"/>
      <c r="AA63" s="219"/>
      <c r="AB63" s="216"/>
      <c r="AC63" s="216"/>
      <c r="AD63" s="219"/>
      <c r="AE63" s="222"/>
      <c r="AF63" s="223"/>
      <c r="AG63" s="224"/>
      <c r="AH63" s="215"/>
      <c r="AI63" s="223"/>
      <c r="AJ63" s="215"/>
      <c r="AK63" s="225"/>
      <c r="AL63" s="226"/>
      <c r="AM63" s="224">
        <v>89983</v>
      </c>
      <c r="AN63" s="227">
        <v>-225</v>
      </c>
      <c r="AO63" s="224"/>
      <c r="AP63" s="225">
        <v>0</v>
      </c>
      <c r="AQ63" s="224">
        <v>89758</v>
      </c>
      <c r="AR63" s="225"/>
      <c r="AS63" s="225"/>
      <c r="AT63" s="224">
        <v>12712</v>
      </c>
      <c r="AU63" s="802">
        <v>290492</v>
      </c>
      <c r="AV63" s="803">
        <v>43005</v>
      </c>
      <c r="AW63" s="217">
        <v>225</v>
      </c>
      <c r="AX63" s="217">
        <v>225</v>
      </c>
      <c r="AY63" s="217">
        <v>0</v>
      </c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209558</v>
      </c>
      <c r="S64" s="219">
        <v>23284</v>
      </c>
      <c r="T64" s="216">
        <v>31116</v>
      </c>
      <c r="U64" s="216"/>
      <c r="V64" s="220"/>
      <c r="W64" s="219"/>
      <c r="X64" s="216"/>
      <c r="Y64" s="219"/>
      <c r="Z64" s="216"/>
      <c r="AA64" s="219"/>
      <c r="AB64" s="216"/>
      <c r="AC64" s="216"/>
      <c r="AD64" s="219"/>
      <c r="AE64" s="222"/>
      <c r="AF64" s="223"/>
      <c r="AG64" s="224"/>
      <c r="AH64" s="215"/>
      <c r="AI64" s="223"/>
      <c r="AJ64" s="215"/>
      <c r="AK64" s="225"/>
      <c r="AL64" s="226"/>
      <c r="AM64" s="224">
        <v>102985</v>
      </c>
      <c r="AN64" s="227">
        <v>-257</v>
      </c>
      <c r="AO64" s="224"/>
      <c r="AP64" s="225">
        <v>0</v>
      </c>
      <c r="AQ64" s="224">
        <v>102728</v>
      </c>
      <c r="AR64" s="225"/>
      <c r="AS64" s="225"/>
      <c r="AT64" s="224">
        <v>13122</v>
      </c>
      <c r="AU64" s="802">
        <v>353227</v>
      </c>
      <c r="AV64" s="803">
        <v>40906</v>
      </c>
      <c r="AW64" s="217">
        <v>257</v>
      </c>
      <c r="AX64" s="217">
        <v>257</v>
      </c>
      <c r="AY64" s="217">
        <v>0</v>
      </c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133263</v>
      </c>
      <c r="S65" s="219">
        <v>14807</v>
      </c>
      <c r="T65" s="216">
        <v>-26007</v>
      </c>
      <c r="U65" s="216"/>
      <c r="V65" s="220"/>
      <c r="W65" s="219"/>
      <c r="X65" s="216"/>
      <c r="Y65" s="219"/>
      <c r="Z65" s="216"/>
      <c r="AA65" s="219"/>
      <c r="AB65" s="216"/>
      <c r="AC65" s="216"/>
      <c r="AD65" s="219"/>
      <c r="AE65" s="222"/>
      <c r="AF65" s="223"/>
      <c r="AG65" s="224"/>
      <c r="AH65" s="215"/>
      <c r="AI65" s="223"/>
      <c r="AJ65" s="215"/>
      <c r="AK65" s="225"/>
      <c r="AL65" s="226"/>
      <c r="AM65" s="224">
        <v>42766</v>
      </c>
      <c r="AN65" s="227">
        <v>-107</v>
      </c>
      <c r="AO65" s="224"/>
      <c r="AP65" s="225">
        <v>-708</v>
      </c>
      <c r="AQ65" s="224">
        <v>41951</v>
      </c>
      <c r="AR65" s="225"/>
      <c r="AS65" s="225"/>
      <c r="AT65" s="224">
        <v>5113</v>
      </c>
      <c r="AU65" s="802">
        <v>189358</v>
      </c>
      <c r="AV65" s="803">
        <v>20256</v>
      </c>
      <c r="AW65" s="217">
        <v>107</v>
      </c>
      <c r="AX65" s="217">
        <v>107</v>
      </c>
      <c r="AY65" s="217">
        <v>0</v>
      </c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43953</v>
      </c>
      <c r="S66" s="233">
        <v>4884</v>
      </c>
      <c r="T66" s="230">
        <v>-22911</v>
      </c>
      <c r="U66" s="230"/>
      <c r="V66" s="234"/>
      <c r="W66" s="233"/>
      <c r="X66" s="230"/>
      <c r="Y66" s="233"/>
      <c r="Z66" s="230"/>
      <c r="AA66" s="233"/>
      <c r="AB66" s="236"/>
      <c r="AC66" s="230"/>
      <c r="AD66" s="237"/>
      <c r="AE66" s="237"/>
      <c r="AF66" s="238"/>
      <c r="AG66" s="239"/>
      <c r="AH66" s="229"/>
      <c r="AI66" s="238"/>
      <c r="AJ66" s="229"/>
      <c r="AK66" s="240"/>
      <c r="AL66" s="241"/>
      <c r="AM66" s="239">
        <v>23913</v>
      </c>
      <c r="AN66" s="242">
        <v>-60</v>
      </c>
      <c r="AO66" s="239"/>
      <c r="AP66" s="240">
        <v>0</v>
      </c>
      <c r="AQ66" s="239">
        <v>23853</v>
      </c>
      <c r="AR66" s="240"/>
      <c r="AS66" s="240"/>
      <c r="AT66" s="239">
        <v>1432</v>
      </c>
      <c r="AU66" s="804">
        <v>51794</v>
      </c>
      <c r="AV66" s="805">
        <v>1110</v>
      </c>
      <c r="AW66" s="231">
        <v>60</v>
      </c>
      <c r="AX66" s="231">
        <v>60</v>
      </c>
      <c r="AY66" s="231">
        <v>0</v>
      </c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37241</v>
      </c>
      <c r="S67" s="202">
        <v>4138</v>
      </c>
      <c r="T67" s="199">
        <v>-21339</v>
      </c>
      <c r="U67" s="199"/>
      <c r="V67" s="203"/>
      <c r="W67" s="202"/>
      <c r="X67" s="199"/>
      <c r="Y67" s="202"/>
      <c r="Z67" s="199"/>
      <c r="AA67" s="202"/>
      <c r="AB67" s="199"/>
      <c r="AC67" s="199"/>
      <c r="AD67" s="202"/>
      <c r="AE67" s="204"/>
      <c r="AF67" s="205"/>
      <c r="AG67" s="206"/>
      <c r="AH67" s="198"/>
      <c r="AI67" s="205"/>
      <c r="AJ67" s="198"/>
      <c r="AK67" s="207"/>
      <c r="AL67" s="208"/>
      <c r="AM67" s="206">
        <v>47563</v>
      </c>
      <c r="AN67" s="209">
        <v>-119</v>
      </c>
      <c r="AO67" s="206"/>
      <c r="AP67" s="207">
        <v>-4878</v>
      </c>
      <c r="AQ67" s="206">
        <v>42566</v>
      </c>
      <c r="AR67" s="207"/>
      <c r="AS67" s="207"/>
      <c r="AT67" s="206">
        <v>-6893</v>
      </c>
      <c r="AU67" s="800">
        <v>55575</v>
      </c>
      <c r="AV67" s="801">
        <v>-9616</v>
      </c>
      <c r="AW67" s="200">
        <v>119</v>
      </c>
      <c r="AX67" s="200">
        <v>119</v>
      </c>
      <c r="AY67" s="200">
        <v>0</v>
      </c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15128</v>
      </c>
      <c r="S68" s="219">
        <v>1681</v>
      </c>
      <c r="T68" s="216">
        <v>9749</v>
      </c>
      <c r="U68" s="216"/>
      <c r="V68" s="220"/>
      <c r="W68" s="219"/>
      <c r="X68" s="216"/>
      <c r="Y68" s="219"/>
      <c r="Z68" s="216"/>
      <c r="AA68" s="219"/>
      <c r="AB68" s="216"/>
      <c r="AC68" s="216"/>
      <c r="AD68" s="219"/>
      <c r="AE68" s="222"/>
      <c r="AF68" s="223"/>
      <c r="AG68" s="224"/>
      <c r="AH68" s="215"/>
      <c r="AI68" s="223"/>
      <c r="AJ68" s="215"/>
      <c r="AK68" s="225"/>
      <c r="AL68" s="226"/>
      <c r="AM68" s="224">
        <v>13063</v>
      </c>
      <c r="AN68" s="227">
        <v>-33</v>
      </c>
      <c r="AO68" s="224"/>
      <c r="AP68" s="225">
        <v>-1041</v>
      </c>
      <c r="AQ68" s="224">
        <v>11989</v>
      </c>
      <c r="AR68" s="225"/>
      <c r="AS68" s="225"/>
      <c r="AT68" s="224">
        <v>1972</v>
      </c>
      <c r="AU68" s="802">
        <v>34257</v>
      </c>
      <c r="AV68" s="803">
        <v>5449</v>
      </c>
      <c r="AW68" s="217">
        <v>33</v>
      </c>
      <c r="AX68" s="217">
        <v>33</v>
      </c>
      <c r="AY68" s="217">
        <v>0</v>
      </c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32458</v>
      </c>
      <c r="S69" s="219">
        <v>3606</v>
      </c>
      <c r="T69" s="216">
        <v>-19682</v>
      </c>
      <c r="U69" s="216"/>
      <c r="V69" s="220"/>
      <c r="W69" s="219"/>
      <c r="X69" s="216"/>
      <c r="Y69" s="219"/>
      <c r="Z69" s="216"/>
      <c r="AA69" s="219"/>
      <c r="AB69" s="216"/>
      <c r="AC69" s="216"/>
      <c r="AD69" s="219"/>
      <c r="AE69" s="222"/>
      <c r="AF69" s="223"/>
      <c r="AG69" s="224"/>
      <c r="AH69" s="215"/>
      <c r="AI69" s="223"/>
      <c r="AJ69" s="215"/>
      <c r="AK69" s="225"/>
      <c r="AL69" s="226"/>
      <c r="AM69" s="224">
        <v>39453</v>
      </c>
      <c r="AN69" s="227">
        <v>-99</v>
      </c>
      <c r="AO69" s="224"/>
      <c r="AP69" s="225">
        <v>0</v>
      </c>
      <c r="AQ69" s="224">
        <v>39354</v>
      </c>
      <c r="AR69" s="225"/>
      <c r="AS69" s="225"/>
      <c r="AT69" s="224">
        <v>-4702</v>
      </c>
      <c r="AU69" s="802">
        <v>54805</v>
      </c>
      <c r="AV69" s="803">
        <v>-5348</v>
      </c>
      <c r="AW69" s="217">
        <v>99</v>
      </c>
      <c r="AX69" s="217">
        <v>99</v>
      </c>
      <c r="AY69" s="217">
        <v>0</v>
      </c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43142</v>
      </c>
      <c r="S70" s="219">
        <v>4794</v>
      </c>
      <c r="T70" s="216">
        <v>-4661</v>
      </c>
      <c r="U70" s="216"/>
      <c r="V70" s="220"/>
      <c r="W70" s="219"/>
      <c r="X70" s="216"/>
      <c r="Y70" s="219"/>
      <c r="Z70" s="216"/>
      <c r="AA70" s="219"/>
      <c r="AB70" s="216"/>
      <c r="AC70" s="216"/>
      <c r="AD70" s="219"/>
      <c r="AE70" s="222"/>
      <c r="AF70" s="223"/>
      <c r="AG70" s="224"/>
      <c r="AH70" s="215"/>
      <c r="AI70" s="223"/>
      <c r="AJ70" s="215"/>
      <c r="AK70" s="225"/>
      <c r="AL70" s="226"/>
      <c r="AM70" s="224">
        <v>20270</v>
      </c>
      <c r="AN70" s="227">
        <v>-51</v>
      </c>
      <c r="AO70" s="224"/>
      <c r="AP70" s="225">
        <v>0</v>
      </c>
      <c r="AQ70" s="224">
        <v>20219</v>
      </c>
      <c r="AR70" s="225"/>
      <c r="AS70" s="225"/>
      <c r="AT70" s="224">
        <v>958</v>
      </c>
      <c r="AU70" s="802">
        <v>55661</v>
      </c>
      <c r="AV70" s="803">
        <v>2645</v>
      </c>
      <c r="AW70" s="217">
        <v>51</v>
      </c>
      <c r="AX70" s="217">
        <v>51</v>
      </c>
      <c r="AY70" s="217">
        <v>0</v>
      </c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27525</v>
      </c>
      <c r="S71" s="233">
        <v>3058</v>
      </c>
      <c r="T71" s="230">
        <v>60603</v>
      </c>
      <c r="U71" s="230"/>
      <c r="V71" s="234"/>
      <c r="W71" s="233"/>
      <c r="X71" s="230"/>
      <c r="Y71" s="233"/>
      <c r="Z71" s="230"/>
      <c r="AA71" s="233"/>
      <c r="AB71" s="236"/>
      <c r="AC71" s="230"/>
      <c r="AD71" s="237"/>
      <c r="AE71" s="237"/>
      <c r="AF71" s="238"/>
      <c r="AG71" s="239"/>
      <c r="AH71" s="229"/>
      <c r="AI71" s="238"/>
      <c r="AJ71" s="229"/>
      <c r="AK71" s="240"/>
      <c r="AL71" s="241"/>
      <c r="AM71" s="239">
        <v>49402</v>
      </c>
      <c r="AN71" s="242">
        <v>-124</v>
      </c>
      <c r="AO71" s="239"/>
      <c r="AP71" s="240">
        <v>0</v>
      </c>
      <c r="AQ71" s="239">
        <v>49278</v>
      </c>
      <c r="AR71" s="240"/>
      <c r="AS71" s="240"/>
      <c r="AT71" s="239">
        <v>8188</v>
      </c>
      <c r="AU71" s="804">
        <v>95847</v>
      </c>
      <c r="AV71" s="805">
        <v>15255</v>
      </c>
      <c r="AW71" s="231">
        <v>124</v>
      </c>
      <c r="AX71" s="231">
        <v>124</v>
      </c>
      <c r="AY71" s="231">
        <v>0</v>
      </c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79927</v>
      </c>
      <c r="S72" s="202">
        <v>8881</v>
      </c>
      <c r="T72" s="199">
        <v>4206</v>
      </c>
      <c r="U72" s="199"/>
      <c r="V72" s="203"/>
      <c r="W72" s="202"/>
      <c r="X72" s="199"/>
      <c r="Y72" s="202"/>
      <c r="Z72" s="199"/>
      <c r="AA72" s="202"/>
      <c r="AB72" s="199"/>
      <c r="AC72" s="199"/>
      <c r="AD72" s="202"/>
      <c r="AE72" s="204"/>
      <c r="AF72" s="205"/>
      <c r="AG72" s="206"/>
      <c r="AH72" s="198"/>
      <c r="AI72" s="205"/>
      <c r="AJ72" s="198"/>
      <c r="AK72" s="207"/>
      <c r="AL72" s="208"/>
      <c r="AM72" s="206">
        <v>40075</v>
      </c>
      <c r="AN72" s="209">
        <v>-100</v>
      </c>
      <c r="AO72" s="206"/>
      <c r="AP72" s="207">
        <v>0</v>
      </c>
      <c r="AQ72" s="206">
        <v>39975</v>
      </c>
      <c r="AR72" s="207"/>
      <c r="AS72" s="207"/>
      <c r="AT72" s="206">
        <v>993</v>
      </c>
      <c r="AU72" s="800">
        <v>85450</v>
      </c>
      <c r="AV72" s="801">
        <v>-927</v>
      </c>
      <c r="AW72" s="806">
        <v>100</v>
      </c>
      <c r="AX72" s="806">
        <v>100</v>
      </c>
      <c r="AY72" s="806">
        <v>0</v>
      </c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55156</v>
      </c>
      <c r="S73" s="219">
        <v>6128</v>
      </c>
      <c r="T73" s="216">
        <v>46546</v>
      </c>
      <c r="U73" s="216"/>
      <c r="V73" s="220"/>
      <c r="W73" s="219"/>
      <c r="X73" s="216"/>
      <c r="Y73" s="219"/>
      <c r="Z73" s="216"/>
      <c r="AA73" s="219"/>
      <c r="AB73" s="216"/>
      <c r="AC73" s="216"/>
      <c r="AD73" s="219"/>
      <c r="AE73" s="222"/>
      <c r="AF73" s="223"/>
      <c r="AG73" s="224"/>
      <c r="AH73" s="215"/>
      <c r="AI73" s="223"/>
      <c r="AJ73" s="215"/>
      <c r="AK73" s="225"/>
      <c r="AL73" s="226"/>
      <c r="AM73" s="224">
        <v>49059</v>
      </c>
      <c r="AN73" s="227">
        <v>-123</v>
      </c>
      <c r="AO73" s="224"/>
      <c r="AP73" s="225">
        <v>0</v>
      </c>
      <c r="AQ73" s="224">
        <v>48936</v>
      </c>
      <c r="AR73" s="225"/>
      <c r="AS73" s="225"/>
      <c r="AT73" s="224">
        <v>4194</v>
      </c>
      <c r="AU73" s="802">
        <v>102493</v>
      </c>
      <c r="AV73" s="803">
        <v>8414</v>
      </c>
      <c r="AW73" s="806">
        <v>123</v>
      </c>
      <c r="AX73" s="806">
        <v>123</v>
      </c>
      <c r="AY73" s="806">
        <v>0</v>
      </c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21782</v>
      </c>
      <c r="S74" s="219">
        <v>2420</v>
      </c>
      <c r="T74" s="216">
        <v>61097</v>
      </c>
      <c r="U74" s="216"/>
      <c r="V74" s="220"/>
      <c r="W74" s="219"/>
      <c r="X74" s="216"/>
      <c r="Y74" s="219"/>
      <c r="Z74" s="216"/>
      <c r="AA74" s="219"/>
      <c r="AB74" s="216"/>
      <c r="AC74" s="216"/>
      <c r="AD74" s="219"/>
      <c r="AE74" s="222"/>
      <c r="AF74" s="223"/>
      <c r="AG74" s="224"/>
      <c r="AH74" s="215"/>
      <c r="AI74" s="223"/>
      <c r="AJ74" s="215"/>
      <c r="AK74" s="225"/>
      <c r="AL74" s="226"/>
      <c r="AM74" s="224">
        <v>32170</v>
      </c>
      <c r="AN74" s="227">
        <v>-80</v>
      </c>
      <c r="AO74" s="224"/>
      <c r="AP74" s="225">
        <v>0</v>
      </c>
      <c r="AQ74" s="224">
        <v>32090</v>
      </c>
      <c r="AR74" s="225"/>
      <c r="AS74" s="225"/>
      <c r="AT74" s="224">
        <v>6315</v>
      </c>
      <c r="AU74" s="802">
        <v>78749</v>
      </c>
      <c r="AV74" s="803">
        <v>14357</v>
      </c>
      <c r="AW74" s="806">
        <v>80</v>
      </c>
      <c r="AX74" s="806">
        <v>80</v>
      </c>
      <c r="AY74" s="806">
        <v>0</v>
      </c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45341</v>
      </c>
      <c r="S75" s="219">
        <v>5038</v>
      </c>
      <c r="T75" s="216">
        <v>-5513</v>
      </c>
      <c r="U75" s="216"/>
      <c r="V75" s="220"/>
      <c r="W75" s="219"/>
      <c r="X75" s="216"/>
      <c r="Y75" s="219"/>
      <c r="Z75" s="216"/>
      <c r="AA75" s="219"/>
      <c r="AB75" s="216"/>
      <c r="AC75" s="216"/>
      <c r="AD75" s="219"/>
      <c r="AE75" s="222"/>
      <c r="AF75" s="223"/>
      <c r="AG75" s="224"/>
      <c r="AH75" s="215"/>
      <c r="AI75" s="223"/>
      <c r="AJ75" s="215"/>
      <c r="AK75" s="225"/>
      <c r="AL75" s="226"/>
      <c r="AM75" s="224">
        <v>14471</v>
      </c>
      <c r="AN75" s="227">
        <v>-36</v>
      </c>
      <c r="AO75" s="224"/>
      <c r="AP75" s="225">
        <v>0</v>
      </c>
      <c r="AQ75" s="224">
        <v>14435</v>
      </c>
      <c r="AR75" s="225"/>
      <c r="AS75" s="225"/>
      <c r="AT75" s="224">
        <v>-814</v>
      </c>
      <c r="AU75" s="802">
        <v>34826</v>
      </c>
      <c r="AV75" s="803">
        <v>-3255</v>
      </c>
      <c r="AW75" s="1258">
        <v>36</v>
      </c>
      <c r="AX75" s="1258">
        <v>36</v>
      </c>
      <c r="AY75" s="1258">
        <v>0</v>
      </c>
    </row>
    <row r="76" spans="1:51" s="88" customFormat="1" ht="15" customHeight="1" thickBot="1" x14ac:dyDescent="0.25">
      <c r="A76" s="1760" t="s">
        <v>429</v>
      </c>
      <c r="B76" s="1761"/>
      <c r="C76" s="1451">
        <v>1918</v>
      </c>
      <c r="D76" s="1449"/>
      <c r="E76" s="1034">
        <v>7589659.7759309895</v>
      </c>
      <c r="F76" s="1452">
        <v>1693</v>
      </c>
      <c r="G76" s="1594"/>
      <c r="H76" s="1036">
        <v>899540.17040698125</v>
      </c>
      <c r="I76" s="1453">
        <v>1509.5</v>
      </c>
      <c r="J76" s="1594"/>
      <c r="K76" s="1036">
        <v>218220.94201838181</v>
      </c>
      <c r="L76" s="1452">
        <v>270</v>
      </c>
      <c r="M76" s="1594"/>
      <c r="N76" s="1036">
        <v>977138.97158015787</v>
      </c>
      <c r="O76" s="1452">
        <v>44</v>
      </c>
      <c r="P76" s="1594"/>
      <c r="Q76" s="1036">
        <v>65294.82421904536</v>
      </c>
      <c r="R76" s="1037">
        <v>9749854</v>
      </c>
      <c r="S76" s="1037">
        <v>1083321</v>
      </c>
      <c r="T76" s="1036">
        <v>-38810</v>
      </c>
      <c r="U76" s="1036">
        <v>-49093</v>
      </c>
      <c r="V76" s="1038">
        <v>-87903</v>
      </c>
      <c r="W76" s="1037">
        <v>9661951</v>
      </c>
      <c r="X76" s="1036">
        <v>-24153</v>
      </c>
      <c r="Y76" s="1037">
        <v>9637798</v>
      </c>
      <c r="Z76" s="1036">
        <v>-29678</v>
      </c>
      <c r="AA76" s="1037">
        <v>9608120</v>
      </c>
      <c r="AB76" s="1036">
        <v>8790233</v>
      </c>
      <c r="AC76" s="1036">
        <v>817887</v>
      </c>
      <c r="AD76" s="1037">
        <v>817887</v>
      </c>
      <c r="AE76" s="1039">
        <v>9608120</v>
      </c>
      <c r="AF76" s="1594"/>
      <c r="AG76" s="1040">
        <v>10180159</v>
      </c>
      <c r="AH76" s="1035">
        <v>-1</v>
      </c>
      <c r="AI76" s="1036">
        <v>-5693</v>
      </c>
      <c r="AJ76" s="1035">
        <v>1</v>
      </c>
      <c r="AK76" s="1036">
        <v>39252</v>
      </c>
      <c r="AL76" s="1038">
        <v>33559</v>
      </c>
      <c r="AM76" s="1040">
        <v>10213718</v>
      </c>
      <c r="AN76" s="1036">
        <v>-25532</v>
      </c>
      <c r="AO76" s="1040">
        <v>10188186</v>
      </c>
      <c r="AP76" s="1036">
        <v>-21778</v>
      </c>
      <c r="AQ76" s="1040">
        <v>10166408</v>
      </c>
      <c r="AR76" s="1036">
        <v>9208884</v>
      </c>
      <c r="AS76" s="1036">
        <v>957524</v>
      </c>
      <c r="AT76" s="1040">
        <v>957524</v>
      </c>
      <c r="AU76" s="1259">
        <v>19774528</v>
      </c>
      <c r="AV76" s="1260">
        <v>1775411</v>
      </c>
      <c r="AW76" s="1036">
        <v>25532</v>
      </c>
      <c r="AX76" s="1036">
        <v>25547</v>
      </c>
      <c r="AY76" s="1036">
        <v>-15</v>
      </c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1"/>
      <c r="AB77" s="811"/>
      <c r="AC77" s="810"/>
      <c r="AD77" s="811"/>
      <c r="AE77" s="811"/>
      <c r="AF77" s="811"/>
      <c r="AG77" s="811"/>
      <c r="AH77" s="809"/>
      <c r="AI77" s="811"/>
      <c r="AJ77" s="809"/>
      <c r="AK77" s="811"/>
      <c r="AL77" s="811"/>
      <c r="AM77" s="811"/>
      <c r="AN77" s="811"/>
      <c r="AO77" s="811"/>
      <c r="AP77" s="811"/>
      <c r="AQ77" s="811"/>
      <c r="AR77" s="811"/>
      <c r="AS77" s="811"/>
      <c r="AT77" s="811"/>
      <c r="AU77" s="1042">
        <v>0</v>
      </c>
      <c r="AV77" s="1042">
        <v>0</v>
      </c>
      <c r="AW77" s="811"/>
      <c r="AX77" s="811"/>
      <c r="AY77" s="811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222">
        <v>0</v>
      </c>
      <c r="AB78" s="811">
        <v>0</v>
      </c>
      <c r="AC78" s="810">
        <v>0</v>
      </c>
      <c r="AD78" s="222">
        <v>0</v>
      </c>
      <c r="AE78" s="222">
        <v>0</v>
      </c>
      <c r="AF78" s="810"/>
      <c r="AG78" s="810"/>
      <c r="AH78" s="809"/>
      <c r="AI78" s="810"/>
      <c r="AJ78" s="809"/>
      <c r="AK78" s="810"/>
      <c r="AL78" s="810"/>
      <c r="AM78" s="810"/>
      <c r="AN78" s="810"/>
      <c r="AO78" s="810"/>
      <c r="AP78" s="810"/>
      <c r="AQ78" s="810"/>
      <c r="AR78" s="810"/>
      <c r="AS78" s="810"/>
      <c r="AT78" s="810"/>
      <c r="AU78" s="812">
        <v>0</v>
      </c>
      <c r="AV78" s="812">
        <v>0</v>
      </c>
      <c r="AW78" s="810"/>
      <c r="AX78" s="810"/>
      <c r="AY78" s="810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1"/>
      <c r="AB79" s="811"/>
      <c r="AC79" s="810"/>
      <c r="AD79" s="811"/>
      <c r="AE79" s="222">
        <v>0</v>
      </c>
      <c r="AF79" s="810"/>
      <c r="AG79" s="810"/>
      <c r="AH79" s="809"/>
      <c r="AI79" s="810"/>
      <c r="AJ79" s="809"/>
      <c r="AK79" s="810"/>
      <c r="AL79" s="810"/>
      <c r="AM79" s="810"/>
      <c r="AN79" s="810"/>
      <c r="AO79" s="810"/>
      <c r="AP79" s="810"/>
      <c r="AQ79" s="810"/>
      <c r="AR79" s="810"/>
      <c r="AS79" s="810"/>
      <c r="AT79" s="810"/>
      <c r="AU79" s="812">
        <v>0</v>
      </c>
      <c r="AV79" s="810"/>
      <c r="AW79" s="810"/>
      <c r="AX79" s="810"/>
      <c r="AY79" s="810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1"/>
      <c r="AB80" s="811"/>
      <c r="AC80" s="810"/>
      <c r="AD80" s="811"/>
      <c r="AE80" s="222">
        <v>99774</v>
      </c>
      <c r="AF80" s="810"/>
      <c r="AG80" s="810"/>
      <c r="AH80" s="809"/>
      <c r="AI80" s="810"/>
      <c r="AJ80" s="809"/>
      <c r="AK80" s="810"/>
      <c r="AL80" s="810"/>
      <c r="AM80" s="810"/>
      <c r="AN80" s="810"/>
      <c r="AO80" s="810"/>
      <c r="AP80" s="810"/>
      <c r="AQ80" s="810"/>
      <c r="AR80" s="810"/>
      <c r="AS80" s="810"/>
      <c r="AT80" s="810"/>
      <c r="AU80" s="812">
        <v>0</v>
      </c>
      <c r="AV80" s="810"/>
      <c r="AW80" s="810"/>
      <c r="AX80" s="810"/>
      <c r="AY80" s="810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1"/>
      <c r="AB81" s="811"/>
      <c r="AC81" s="810"/>
      <c r="AD81" s="811"/>
      <c r="AE81" s="222">
        <v>0</v>
      </c>
      <c r="AF81" s="810"/>
      <c r="AG81" s="810"/>
      <c r="AH81" s="809"/>
      <c r="AI81" s="810"/>
      <c r="AJ81" s="809"/>
      <c r="AK81" s="810"/>
      <c r="AL81" s="810"/>
      <c r="AM81" s="810"/>
      <c r="AN81" s="810"/>
      <c r="AO81" s="810"/>
      <c r="AP81" s="810"/>
      <c r="AQ81" s="810"/>
      <c r="AR81" s="810"/>
      <c r="AS81" s="810"/>
      <c r="AT81" s="810"/>
      <c r="AU81" s="812">
        <v>0</v>
      </c>
      <c r="AV81" s="810"/>
      <c r="AW81" s="810"/>
      <c r="AX81" s="810"/>
      <c r="AY81" s="810"/>
    </row>
    <row r="82" spans="1:51" s="88" customFormat="1" ht="15" customHeight="1" x14ac:dyDescent="0.2">
      <c r="A82" s="1734" t="s">
        <v>265</v>
      </c>
      <c r="B82" s="1735"/>
      <c r="C82" s="813"/>
      <c r="D82" s="814"/>
      <c r="E82" s="814"/>
      <c r="F82" s="813"/>
      <c r="G82" s="814"/>
      <c r="H82" s="814"/>
      <c r="I82" s="1200"/>
      <c r="J82" s="814"/>
      <c r="K82" s="814"/>
      <c r="L82" s="813"/>
      <c r="M82" s="814"/>
      <c r="N82" s="814"/>
      <c r="O82" s="813"/>
      <c r="P82" s="814"/>
      <c r="Q82" s="814"/>
      <c r="R82" s="814"/>
      <c r="S82" s="814"/>
      <c r="T82" s="814"/>
      <c r="U82" s="814"/>
      <c r="V82" s="814"/>
      <c r="W82" s="814"/>
      <c r="X82" s="814"/>
      <c r="Y82" s="814"/>
      <c r="Z82" s="814"/>
      <c r="AA82" s="1446">
        <v>67863</v>
      </c>
      <c r="AB82" s="1447">
        <v>59276</v>
      </c>
      <c r="AC82" s="1444">
        <v>8587</v>
      </c>
      <c r="AD82" s="1446">
        <v>8587</v>
      </c>
      <c r="AE82" s="1446">
        <v>67863</v>
      </c>
      <c r="AF82" s="814"/>
      <c r="AG82" s="814"/>
      <c r="AH82" s="813"/>
      <c r="AI82" s="814"/>
      <c r="AJ82" s="813"/>
      <c r="AK82" s="814"/>
      <c r="AL82" s="814"/>
      <c r="AM82" s="814"/>
      <c r="AN82" s="814"/>
      <c r="AO82" s="814"/>
      <c r="AP82" s="814"/>
      <c r="AQ82" s="814"/>
      <c r="AR82" s="814"/>
      <c r="AS82" s="814"/>
      <c r="AT82" s="814"/>
      <c r="AU82" s="815">
        <v>67863</v>
      </c>
      <c r="AV82" s="815">
        <v>8587</v>
      </c>
      <c r="AW82" s="814"/>
      <c r="AX82" s="814"/>
      <c r="AY82" s="814"/>
    </row>
    <row r="83" spans="1:51" s="88" customFormat="1" ht="15" customHeight="1" x14ac:dyDescent="0.2">
      <c r="A83" s="1744" t="s">
        <v>1189</v>
      </c>
      <c r="B83" s="1745"/>
      <c r="C83" s="1439"/>
      <c r="D83" s="1440"/>
      <c r="E83" s="1440"/>
      <c r="F83" s="1439"/>
      <c r="G83" s="1440"/>
      <c r="H83" s="1440"/>
      <c r="I83" s="1441"/>
      <c r="J83" s="1440"/>
      <c r="K83" s="1440"/>
      <c r="L83" s="1439"/>
      <c r="M83" s="1440"/>
      <c r="N83" s="1440"/>
      <c r="O83" s="1439"/>
      <c r="P83" s="1440"/>
      <c r="Q83" s="1440"/>
      <c r="R83" s="1440"/>
      <c r="S83" s="1440"/>
      <c r="T83" s="1440"/>
      <c r="U83" s="1440"/>
      <c r="V83" s="1440"/>
      <c r="W83" s="1440"/>
      <c r="X83" s="1440"/>
      <c r="Y83" s="1440"/>
      <c r="Z83" s="1440"/>
      <c r="AA83" s="222">
        <v>126516</v>
      </c>
      <c r="AB83" s="811">
        <v>112177</v>
      </c>
      <c r="AC83" s="810">
        <v>14339</v>
      </c>
      <c r="AD83" s="222">
        <v>14339</v>
      </c>
      <c r="AE83" s="222">
        <v>126516</v>
      </c>
      <c r="AF83" s="1440"/>
      <c r="AG83" s="1440"/>
      <c r="AH83" s="1439"/>
      <c r="AI83" s="1440"/>
      <c r="AJ83" s="1439"/>
      <c r="AK83" s="1440"/>
      <c r="AL83" s="1440"/>
      <c r="AM83" s="1440"/>
      <c r="AN83" s="1440"/>
      <c r="AO83" s="1440"/>
      <c r="AP83" s="1440"/>
      <c r="AQ83" s="1440"/>
      <c r="AR83" s="1440"/>
      <c r="AS83" s="1440"/>
      <c r="AT83" s="1440"/>
      <c r="AU83" s="1442">
        <v>126516</v>
      </c>
      <c r="AV83" s="1440">
        <v>14339</v>
      </c>
      <c r="AW83" s="1440"/>
      <c r="AX83" s="1440"/>
      <c r="AY83" s="1440"/>
    </row>
    <row r="84" spans="1:51" s="88" customFormat="1" ht="15" customHeight="1" x14ac:dyDescent="0.2">
      <c r="A84" s="1744" t="s">
        <v>1190</v>
      </c>
      <c r="B84" s="1745"/>
      <c r="C84" s="1439"/>
      <c r="D84" s="1440"/>
      <c r="E84" s="1440"/>
      <c r="F84" s="1439"/>
      <c r="G84" s="1440"/>
      <c r="H84" s="1440"/>
      <c r="I84" s="1441"/>
      <c r="J84" s="1440"/>
      <c r="K84" s="1440"/>
      <c r="L84" s="1439"/>
      <c r="M84" s="1440"/>
      <c r="N84" s="1440"/>
      <c r="O84" s="1439"/>
      <c r="P84" s="1440"/>
      <c r="Q84" s="1440"/>
      <c r="R84" s="1440"/>
      <c r="S84" s="1440"/>
      <c r="T84" s="1440"/>
      <c r="U84" s="1440"/>
      <c r="V84" s="1440"/>
      <c r="W84" s="1440"/>
      <c r="X84" s="1440"/>
      <c r="Y84" s="1440"/>
      <c r="Z84" s="1440"/>
      <c r="AA84" s="222">
        <v>101213</v>
      </c>
      <c r="AB84" s="811">
        <v>89741</v>
      </c>
      <c r="AC84" s="810">
        <v>11472</v>
      </c>
      <c r="AD84" s="222">
        <v>11472</v>
      </c>
      <c r="AE84" s="222">
        <v>101213</v>
      </c>
      <c r="AF84" s="1440"/>
      <c r="AG84" s="1440"/>
      <c r="AH84" s="1439"/>
      <c r="AI84" s="1440"/>
      <c r="AJ84" s="1439"/>
      <c r="AK84" s="1440"/>
      <c r="AL84" s="1440"/>
      <c r="AM84" s="1440"/>
      <c r="AN84" s="1440"/>
      <c r="AO84" s="1440"/>
      <c r="AP84" s="1440"/>
      <c r="AQ84" s="1440"/>
      <c r="AR84" s="1440"/>
      <c r="AS84" s="1440"/>
      <c r="AT84" s="1440"/>
      <c r="AU84" s="1442">
        <v>101213</v>
      </c>
      <c r="AV84" s="1440">
        <v>11472</v>
      </c>
      <c r="AW84" s="1440"/>
      <c r="AX84" s="1440"/>
      <c r="AY84" s="1440"/>
    </row>
    <row r="85" spans="1:51" s="88" customFormat="1" ht="15" customHeight="1" thickBot="1" x14ac:dyDescent="0.25">
      <c r="A85" s="1760" t="s">
        <v>430</v>
      </c>
      <c r="B85" s="1761"/>
      <c r="C85" s="1451">
        <v>1918</v>
      </c>
      <c r="D85" s="1449"/>
      <c r="E85" s="1034">
        <v>7589659.7759309895</v>
      </c>
      <c r="F85" s="1452">
        <v>1693</v>
      </c>
      <c r="G85" s="1594"/>
      <c r="H85" s="1036">
        <v>899540.17040698125</v>
      </c>
      <c r="I85" s="1453">
        <v>1509.5</v>
      </c>
      <c r="J85" s="1594"/>
      <c r="K85" s="1036">
        <v>218220.94201838181</v>
      </c>
      <c r="L85" s="1452">
        <v>270</v>
      </c>
      <c r="M85" s="1594"/>
      <c r="N85" s="1036">
        <v>977138.97158015787</v>
      </c>
      <c r="O85" s="1452">
        <v>44</v>
      </c>
      <c r="P85" s="1594"/>
      <c r="Q85" s="1036">
        <v>65294.82421904536</v>
      </c>
      <c r="R85" s="1037">
        <v>9749854</v>
      </c>
      <c r="S85" s="1037">
        <v>1083321</v>
      </c>
      <c r="T85" s="1036">
        <v>-38810</v>
      </c>
      <c r="U85" s="1036">
        <v>-49093</v>
      </c>
      <c r="V85" s="1038">
        <v>-87903</v>
      </c>
      <c r="W85" s="1037">
        <v>9661951</v>
      </c>
      <c r="X85" s="1036">
        <v>-24153</v>
      </c>
      <c r="Y85" s="1037">
        <v>9637798</v>
      </c>
      <c r="Z85" s="1036">
        <v>-29678</v>
      </c>
      <c r="AA85" s="1037">
        <v>9903712</v>
      </c>
      <c r="AB85" s="1036">
        <v>9051427</v>
      </c>
      <c r="AC85" s="1036">
        <v>852285</v>
      </c>
      <c r="AD85" s="1037">
        <v>852285</v>
      </c>
      <c r="AE85" s="1039">
        <v>10003486</v>
      </c>
      <c r="AF85" s="1594"/>
      <c r="AG85" s="1040">
        <v>10180159</v>
      </c>
      <c r="AH85" s="1035">
        <v>-1</v>
      </c>
      <c r="AI85" s="1036">
        <v>-5693</v>
      </c>
      <c r="AJ85" s="1035">
        <v>1</v>
      </c>
      <c r="AK85" s="1036">
        <v>39252</v>
      </c>
      <c r="AL85" s="1038">
        <v>33559</v>
      </c>
      <c r="AM85" s="1040">
        <v>10213718</v>
      </c>
      <c r="AN85" s="1036">
        <v>-25532</v>
      </c>
      <c r="AO85" s="1040">
        <v>10188186</v>
      </c>
      <c r="AP85" s="1036">
        <v>-21778</v>
      </c>
      <c r="AQ85" s="1040">
        <v>10166408</v>
      </c>
      <c r="AR85" s="1036">
        <v>9208884</v>
      </c>
      <c r="AS85" s="1036">
        <v>957524</v>
      </c>
      <c r="AT85" s="1040">
        <v>957524</v>
      </c>
      <c r="AU85" s="808">
        <v>20070120</v>
      </c>
      <c r="AV85" s="808">
        <v>1809809</v>
      </c>
      <c r="AW85" s="1036">
        <v>25532</v>
      </c>
      <c r="AX85" s="1036">
        <v>25547</v>
      </c>
      <c r="AY85" s="1036">
        <v>-15</v>
      </c>
    </row>
    <row r="86" spans="1:51" ht="16.149999999999999" customHeight="1" thickTop="1" x14ac:dyDescent="0.2"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179"/>
      <c r="Z86" s="82"/>
      <c r="AA86" s="82"/>
      <c r="AB86" s="82"/>
      <c r="AC86" s="82"/>
      <c r="AD86" s="82"/>
      <c r="AE86" s="82"/>
      <c r="AF86" s="82"/>
      <c r="AG86" s="82"/>
      <c r="AW86" s="1203"/>
      <c r="AY86" s="1203"/>
    </row>
    <row r="87" spans="1:51" ht="16.149999999999999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179"/>
      <c r="Z87" s="82"/>
      <c r="AA87" s="82"/>
      <c r="AB87" s="82"/>
      <c r="AC87" s="82"/>
      <c r="AD87" s="82"/>
      <c r="AE87" s="82"/>
      <c r="AF87" s="82"/>
      <c r="AG87" s="82"/>
    </row>
    <row r="88" spans="1:51" ht="16.149999999999999" customHeight="1" x14ac:dyDescent="0.2">
      <c r="D88" s="82"/>
      <c r="E88" s="82"/>
      <c r="F88" s="82"/>
      <c r="G88" s="82"/>
      <c r="H88" s="562"/>
      <c r="I88" s="562"/>
      <c r="J88" s="562"/>
      <c r="K88" s="562"/>
      <c r="L88" s="562"/>
      <c r="M88" s="562"/>
      <c r="N88" s="562"/>
      <c r="O88" s="562"/>
      <c r="P88" s="562"/>
      <c r="Q88" s="562"/>
      <c r="R88" s="82"/>
      <c r="S88" s="82"/>
      <c r="T88" s="82"/>
      <c r="U88" s="82"/>
      <c r="V88" s="82"/>
      <c r="W88" s="82"/>
      <c r="X88" s="82"/>
      <c r="Y88" s="179"/>
      <c r="Z88" s="82"/>
      <c r="AA88" s="82"/>
      <c r="AB88" s="82"/>
      <c r="AC88" s="82"/>
      <c r="AD88" s="82"/>
      <c r="AE88" s="82"/>
      <c r="AF88" s="82"/>
      <c r="AG88" s="82"/>
    </row>
    <row r="89" spans="1:51" ht="16.149999999999999" customHeight="1" x14ac:dyDescent="0.2">
      <c r="H89" s="32"/>
      <c r="I89" s="32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32"/>
      <c r="I90" s="32"/>
      <c r="J90" s="1237"/>
      <c r="K90" s="1236"/>
      <c r="L90" s="1236"/>
      <c r="M90" s="1237"/>
      <c r="N90" s="1236"/>
      <c r="O90" s="1236"/>
      <c r="P90" s="1237"/>
      <c r="Q90" s="1236"/>
      <c r="AD90" s="29">
        <v>1</v>
      </c>
      <c r="AT90" s="29">
        <v>1</v>
      </c>
    </row>
    <row r="91" spans="1:51" ht="13.5" thickBot="1" x14ac:dyDescent="0.25">
      <c r="H91" s="32"/>
      <c r="I91" s="32"/>
      <c r="J91" s="32"/>
      <c r="K91" s="32"/>
      <c r="L91" s="32"/>
      <c r="M91" s="32"/>
      <c r="N91" s="32"/>
      <c r="O91" s="32"/>
      <c r="P91" s="32"/>
      <c r="Q91" s="32"/>
      <c r="AX91" s="1036">
        <v>25547</v>
      </c>
    </row>
    <row r="92" spans="1:51" ht="13.5" thickTop="1" x14ac:dyDescent="0.2">
      <c r="B92" s="866"/>
      <c r="U92" s="82"/>
      <c r="X92" s="82"/>
      <c r="AX92" s="82">
        <v>0</v>
      </c>
    </row>
    <row r="93" spans="1:51" x14ac:dyDescent="0.2">
      <c r="B93" s="865"/>
      <c r="AK93" s="1714"/>
    </row>
    <row r="94" spans="1:51" x14ac:dyDescent="0.2">
      <c r="B94" s="865"/>
      <c r="AX94" s="29" t="s">
        <v>1681</v>
      </c>
    </row>
    <row r="95" spans="1:51" x14ac:dyDescent="0.2">
      <c r="B95" s="865"/>
      <c r="AX95" s="29" t="s">
        <v>1678</v>
      </c>
    </row>
    <row r="96" spans="1:51" x14ac:dyDescent="0.2">
      <c r="X96" s="82"/>
      <c r="AX96" s="29" t="s">
        <v>1864</v>
      </c>
    </row>
    <row r="107" spans="50:50" x14ac:dyDescent="0.2">
      <c r="AX107" s="31" t="s">
        <v>1752</v>
      </c>
    </row>
    <row r="108" spans="50:50" x14ac:dyDescent="0.2">
      <c r="AX108" s="31" t="s">
        <v>1751</v>
      </c>
    </row>
    <row r="109" spans="50:50" x14ac:dyDescent="0.2">
      <c r="AX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W2:AW3"/>
    <mergeCell ref="AX2:AX3"/>
    <mergeCell ref="AY2:AY3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85:B85"/>
    <mergeCell ref="F2:H2"/>
    <mergeCell ref="I2:K2"/>
    <mergeCell ref="L2:N2"/>
    <mergeCell ref="A81:B81"/>
    <mergeCell ref="A82:B82"/>
    <mergeCell ref="A83:B83"/>
    <mergeCell ref="A84:B84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W1:AY1"/>
    <mergeCell ref="AU1:AU3"/>
    <mergeCell ref="AV1:AV3"/>
    <mergeCell ref="A80:B80"/>
    <mergeCell ref="A79:B79"/>
    <mergeCell ref="A1:B3"/>
    <mergeCell ref="L1:V1"/>
    <mergeCell ref="A76:B76"/>
    <mergeCell ref="A77:B77"/>
    <mergeCell ref="A78:B78"/>
    <mergeCell ref="S2:S3"/>
    <mergeCell ref="O2:Q2"/>
    <mergeCell ref="C1:K1"/>
    <mergeCell ref="C2:C3"/>
    <mergeCell ref="D2:E2"/>
    <mergeCell ref="W1:AE1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24"/>
  <sheetViews>
    <sheetView workbookViewId="0">
      <selection sqref="A1:B1"/>
    </sheetView>
  </sheetViews>
  <sheetFormatPr defaultColWidth="9.140625" defaultRowHeight="12.75" x14ac:dyDescent="0.2"/>
  <cols>
    <col min="1" max="1" width="62.5703125" style="31" customWidth="1"/>
    <col min="2" max="2" width="20" style="31" customWidth="1"/>
    <col min="3" max="16384" width="9.140625" style="29"/>
  </cols>
  <sheetData>
    <row r="1" spans="1:2" ht="40.5" customHeight="1" x14ac:dyDescent="0.2">
      <c r="A1" s="1817" t="s">
        <v>1890</v>
      </c>
      <c r="B1" s="1817"/>
    </row>
    <row r="2" spans="1:2" s="31" customFormat="1" ht="40.5" customHeight="1" thickBot="1" x14ac:dyDescent="0.25">
      <c r="A2" s="1818" t="s">
        <v>357</v>
      </c>
      <c r="B2" s="1818"/>
    </row>
    <row r="3" spans="1:2" s="32" customFormat="1" ht="72" customHeight="1" thickTop="1" thickBot="1" x14ac:dyDescent="0.25">
      <c r="A3" s="1335" t="s">
        <v>86</v>
      </c>
      <c r="B3" s="36" t="s">
        <v>1653</v>
      </c>
    </row>
    <row r="4" spans="1:2" s="40" customFormat="1" ht="38.25" customHeight="1" thickTop="1" x14ac:dyDescent="0.2">
      <c r="A4" s="1327" t="s">
        <v>1153</v>
      </c>
      <c r="B4" s="1332">
        <v>2494303929</v>
      </c>
    </row>
    <row r="5" spans="1:2" s="40" customFormat="1" ht="38.25" customHeight="1" x14ac:dyDescent="0.2">
      <c r="A5" s="1328" t="s">
        <v>1154</v>
      </c>
      <c r="B5" s="1333">
        <v>505651896</v>
      </c>
    </row>
    <row r="6" spans="1:2" s="40" customFormat="1" ht="54.75" customHeight="1" x14ac:dyDescent="0.2">
      <c r="A6" s="1329" t="s">
        <v>1195</v>
      </c>
      <c r="B6" s="1333">
        <v>613823053</v>
      </c>
    </row>
    <row r="7" spans="1:2" s="40" customFormat="1" ht="84.75" customHeight="1" x14ac:dyDescent="0.2">
      <c r="A7" s="1329" t="s">
        <v>1226</v>
      </c>
      <c r="B7" s="1333">
        <v>237210843.72</v>
      </c>
    </row>
    <row r="8" spans="1:2" s="40" customFormat="1" ht="38.25" customHeight="1" x14ac:dyDescent="0.2">
      <c r="A8" s="1329" t="s">
        <v>1155</v>
      </c>
      <c r="B8" s="1333">
        <v>62364223</v>
      </c>
    </row>
    <row r="9" spans="1:2" s="40" customFormat="1" ht="38.25" customHeight="1" x14ac:dyDescent="0.2">
      <c r="A9" s="1328" t="s">
        <v>1125</v>
      </c>
      <c r="B9" s="1333">
        <v>-2048105</v>
      </c>
    </row>
    <row r="10" spans="1:2" s="40" customFormat="1" ht="38.25" customHeight="1" x14ac:dyDescent="0.2">
      <c r="A10" s="1330" t="s">
        <v>1156</v>
      </c>
      <c r="B10" s="1333">
        <v>-60065091</v>
      </c>
    </row>
    <row r="11" spans="1:2" s="40" customFormat="1" ht="38.25" customHeight="1" thickBot="1" x14ac:dyDescent="0.25">
      <c r="A11" s="1331" t="s">
        <v>1157</v>
      </c>
      <c r="B11" s="1334">
        <v>3851240748.7199998</v>
      </c>
    </row>
    <row r="12" spans="1:2" s="1152" customFormat="1" ht="17.25" thickTop="1" x14ac:dyDescent="0.3">
      <c r="A12" s="31"/>
      <c r="B12" s="383"/>
    </row>
    <row r="13" spans="1:2" s="1152" customFormat="1" ht="16.5" x14ac:dyDescent="0.3">
      <c r="A13" s="31"/>
      <c r="B13" s="383"/>
    </row>
    <row r="14" spans="1:2" s="1152" customFormat="1" ht="16.5" x14ac:dyDescent="0.3">
      <c r="A14" s="31"/>
      <c r="B14" s="489"/>
    </row>
    <row r="15" spans="1:2" s="1152" customFormat="1" ht="16.5" x14ac:dyDescent="0.3">
      <c r="A15" s="31"/>
      <c r="B15" s="383"/>
    </row>
    <row r="16" spans="1:2" s="1152" customFormat="1" ht="16.5" x14ac:dyDescent="0.3">
      <c r="A16" s="31"/>
      <c r="B16" s="31"/>
    </row>
    <row r="17" spans="1:2" s="1152" customFormat="1" ht="16.5" x14ac:dyDescent="0.3">
      <c r="A17" s="31"/>
      <c r="B17" s="31"/>
    </row>
    <row r="18" spans="1:2" s="1152" customFormat="1" ht="16.5" x14ac:dyDescent="0.3">
      <c r="A18" s="31"/>
      <c r="B18" s="31"/>
    </row>
    <row r="19" spans="1:2" s="1152" customFormat="1" ht="16.5" x14ac:dyDescent="0.3">
      <c r="A19" s="31"/>
      <c r="B19" s="31"/>
    </row>
    <row r="20" spans="1:2" s="1152" customFormat="1" ht="16.5" x14ac:dyDescent="0.3">
      <c r="A20" s="31"/>
      <c r="B20" s="31"/>
    </row>
    <row r="21" spans="1:2" s="1152" customFormat="1" ht="16.5" x14ac:dyDescent="0.3">
      <c r="A21" s="31"/>
      <c r="B21" s="31"/>
    </row>
    <row r="22" spans="1:2" s="1152" customFormat="1" ht="16.5" x14ac:dyDescent="0.3">
      <c r="A22" s="31"/>
      <c r="B22" s="31"/>
    </row>
    <row r="23" spans="1:2" s="1152" customFormat="1" ht="16.5" x14ac:dyDescent="0.3">
      <c r="A23" s="31"/>
      <c r="B23" s="31"/>
    </row>
    <row r="24" spans="1:2" s="1152" customFormat="1" ht="16.5" x14ac:dyDescent="0.3">
      <c r="A24" s="31"/>
      <c r="B24" s="31"/>
    </row>
  </sheetData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75" bottom="0.5" header="0.38" footer="0.16"/>
  <pageSetup paperSize="5" scale="95" fitToWidth="0" fitToHeight="0" orientation="portrait" r:id="rId2"/>
  <headerFooter alignWithMargins="0">
    <oddFooter>&amp;R&amp;12&amp;P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2D050"/>
  </sheetPr>
  <dimension ref="A1:AY109"/>
  <sheetViews>
    <sheetView workbookViewId="0">
      <pane xSplit="2" ySplit="6" topLeftCell="AP79" activePane="bottomRight" state="frozen"/>
      <selection sqref="A1:B3"/>
      <selection pane="topRight" sqref="A1:B3"/>
      <selection pane="bottomLeft" sqref="A1:B3"/>
      <selection pane="bottomRight" sqref="A1:B3"/>
    </sheetView>
  </sheetViews>
  <sheetFormatPr defaultColWidth="8.85546875" defaultRowHeight="12.75" x14ac:dyDescent="0.2"/>
  <cols>
    <col min="1" max="1" width="5" style="29" customWidth="1"/>
    <col min="2" max="2" width="26.140625" style="29" customWidth="1"/>
    <col min="3" max="3" width="13.140625" style="29" customWidth="1"/>
    <col min="4" max="4" width="14.7109375" style="29" customWidth="1"/>
    <col min="5" max="5" width="12.42578125" style="29" customWidth="1"/>
    <col min="6" max="6" width="11.28515625" style="29" customWidth="1"/>
    <col min="7" max="7" width="9.7109375" style="29" customWidth="1"/>
    <col min="8" max="8" width="10.7109375" style="29" customWidth="1"/>
    <col min="9" max="9" width="11.28515625" style="29" customWidth="1"/>
    <col min="10" max="10" width="9.7109375" style="29" customWidth="1"/>
    <col min="11" max="11" width="10.7109375" style="29" customWidth="1"/>
    <col min="12" max="12" width="11.28515625" style="29" customWidth="1"/>
    <col min="13" max="13" width="9.140625" style="29" customWidth="1"/>
    <col min="14" max="14" width="10.7109375" style="29" bestFit="1" customWidth="1"/>
    <col min="15" max="15" width="11.28515625" style="29" customWidth="1"/>
    <col min="16" max="16" width="9.140625" style="29" bestFit="1" customWidth="1"/>
    <col min="17" max="17" width="10.28515625" style="29" bestFit="1" customWidth="1"/>
    <col min="18" max="18" width="11.7109375" style="29" customWidth="1"/>
    <col min="19" max="19" width="12.42578125" style="29" bestFit="1" customWidth="1"/>
    <col min="20" max="22" width="12.140625" style="29" customWidth="1"/>
    <col min="23" max="23" width="12.5703125" style="29" customWidth="1"/>
    <col min="24" max="24" width="11.7109375" style="29" customWidth="1"/>
    <col min="25" max="25" width="13" style="29" customWidth="1"/>
    <col min="26" max="26" width="14.140625" style="29" customWidth="1"/>
    <col min="27" max="27" width="18" style="29" customWidth="1"/>
    <col min="28" max="29" width="11.7109375" style="29" customWidth="1"/>
    <col min="30" max="30" width="11.28515625" style="29" customWidth="1"/>
    <col min="31" max="31" width="16.5703125" style="29" customWidth="1"/>
    <col min="32" max="32" width="15.85546875" style="29" customWidth="1"/>
    <col min="33" max="33" width="16.85546875" style="29" customWidth="1"/>
    <col min="34" max="38" width="16.28515625" style="29" customWidth="1"/>
    <col min="39" max="39" width="16.140625" style="29" customWidth="1"/>
    <col min="40" max="40" width="12" style="29" customWidth="1"/>
    <col min="41" max="41" width="16.140625" style="29" customWidth="1"/>
    <col min="42" max="42" width="14.42578125" style="29" customWidth="1"/>
    <col min="43" max="46" width="16.140625" style="29" customWidth="1"/>
    <col min="47" max="48" width="16.7109375" style="29" customWidth="1"/>
    <col min="49" max="51" width="12.5703125" style="29" hidden="1" customWidth="1"/>
    <col min="52" max="16384" width="8.85546875" style="29"/>
  </cols>
  <sheetData>
    <row r="1" spans="1:51" ht="19.899999999999999" customHeight="1" x14ac:dyDescent="0.2">
      <c r="A1" s="1747" t="s">
        <v>902</v>
      </c>
      <c r="B1" s="1747"/>
      <c r="C1" s="1947" t="s">
        <v>350</v>
      </c>
      <c r="D1" s="1948"/>
      <c r="E1" s="1948"/>
      <c r="F1" s="1948"/>
      <c r="G1" s="1948"/>
      <c r="H1" s="1948"/>
      <c r="I1" s="1948"/>
      <c r="J1" s="1948"/>
      <c r="K1" s="1949"/>
      <c r="L1" s="1969" t="s">
        <v>350</v>
      </c>
      <c r="M1" s="1970"/>
      <c r="N1" s="1970"/>
      <c r="O1" s="1970"/>
      <c r="P1" s="1970"/>
      <c r="Q1" s="1970"/>
      <c r="R1" s="1970"/>
      <c r="S1" s="1970"/>
      <c r="T1" s="1970"/>
      <c r="U1" s="1970"/>
      <c r="V1" s="1971"/>
      <c r="W1" s="1947" t="s">
        <v>350</v>
      </c>
      <c r="X1" s="1948"/>
      <c r="Y1" s="1948"/>
      <c r="Z1" s="1948"/>
      <c r="AA1" s="1948"/>
      <c r="AB1" s="1948"/>
      <c r="AC1" s="1948"/>
      <c r="AD1" s="1948"/>
      <c r="AE1" s="1949"/>
      <c r="AF1" s="2066" t="s">
        <v>422</v>
      </c>
      <c r="AG1" s="2067"/>
      <c r="AH1" s="2067"/>
      <c r="AI1" s="2067"/>
      <c r="AJ1" s="2067"/>
      <c r="AK1" s="2067"/>
      <c r="AL1" s="2068"/>
      <c r="AM1" s="2066" t="s">
        <v>422</v>
      </c>
      <c r="AN1" s="2067"/>
      <c r="AO1" s="2067"/>
      <c r="AP1" s="2067"/>
      <c r="AQ1" s="2067"/>
      <c r="AR1" s="2067"/>
      <c r="AS1" s="2067"/>
      <c r="AT1" s="2068"/>
      <c r="AU1" s="2040" t="s">
        <v>367</v>
      </c>
      <c r="AV1" s="2040" t="s">
        <v>368</v>
      </c>
      <c r="AW1" s="1946" t="s">
        <v>1158</v>
      </c>
      <c r="AX1" s="1946"/>
      <c r="AY1" s="1946"/>
    </row>
    <row r="2" spans="1:51" ht="30" customHeight="1" x14ac:dyDescent="0.2">
      <c r="A2" s="1747"/>
      <c r="B2" s="1747"/>
      <c r="C2" s="1780" t="s">
        <v>1213</v>
      </c>
      <c r="D2" s="2036" t="s">
        <v>561</v>
      </c>
      <c r="E2" s="2036"/>
      <c r="F2" s="1774" t="s">
        <v>847</v>
      </c>
      <c r="G2" s="1956"/>
      <c r="H2" s="1775"/>
      <c r="I2" s="2035" t="s">
        <v>844</v>
      </c>
      <c r="J2" s="2035"/>
      <c r="K2" s="2035"/>
      <c r="L2" s="2035" t="s">
        <v>845</v>
      </c>
      <c r="M2" s="2035"/>
      <c r="N2" s="2035"/>
      <c r="O2" s="2035" t="s">
        <v>846</v>
      </c>
      <c r="P2" s="2035"/>
      <c r="Q2" s="2035"/>
      <c r="R2" s="1780" t="s">
        <v>465</v>
      </c>
      <c r="S2" s="1780" t="s">
        <v>427</v>
      </c>
      <c r="T2" s="1957" t="s">
        <v>242</v>
      </c>
      <c r="U2" s="1957"/>
      <c r="V2" s="1957"/>
      <c r="W2" s="1780" t="s">
        <v>466</v>
      </c>
      <c r="X2" s="1780" t="s">
        <v>1115</v>
      </c>
      <c r="Y2" s="1780" t="s">
        <v>467</v>
      </c>
      <c r="Z2" s="1791" t="s">
        <v>1303</v>
      </c>
      <c r="AA2" s="1780" t="s">
        <v>853</v>
      </c>
      <c r="AB2" s="1973" t="s">
        <v>1123</v>
      </c>
      <c r="AC2" s="1780" t="s">
        <v>283</v>
      </c>
      <c r="AD2" s="1780" t="s">
        <v>244</v>
      </c>
      <c r="AE2" s="1780" t="s">
        <v>854</v>
      </c>
      <c r="AF2" s="2041" t="s">
        <v>1655</v>
      </c>
      <c r="AG2" s="2038" t="s">
        <v>881</v>
      </c>
      <c r="AH2" s="2039" t="s">
        <v>242</v>
      </c>
      <c r="AI2" s="2039"/>
      <c r="AJ2" s="2039"/>
      <c r="AK2" s="2039"/>
      <c r="AL2" s="2039"/>
      <c r="AM2" s="2038" t="s">
        <v>882</v>
      </c>
      <c r="AN2" s="2038" t="s">
        <v>1124</v>
      </c>
      <c r="AO2" s="2038" t="s">
        <v>883</v>
      </c>
      <c r="AP2" s="1791" t="s">
        <v>1303</v>
      </c>
      <c r="AQ2" s="2038" t="s">
        <v>884</v>
      </c>
      <c r="AR2" s="1973" t="s">
        <v>1118</v>
      </c>
      <c r="AS2" s="2038" t="s">
        <v>283</v>
      </c>
      <c r="AT2" s="2038" t="s">
        <v>462</v>
      </c>
      <c r="AU2" s="2040"/>
      <c r="AV2" s="2040"/>
      <c r="AW2" s="1967" t="s">
        <v>1145</v>
      </c>
      <c r="AX2" s="1967" t="s">
        <v>1146</v>
      </c>
      <c r="AY2" s="1967" t="s">
        <v>412</v>
      </c>
    </row>
    <row r="3" spans="1:51" ht="95.25" customHeight="1" x14ac:dyDescent="0.2">
      <c r="A3" s="1747"/>
      <c r="B3" s="1747"/>
      <c r="C3" s="1780"/>
      <c r="D3" s="1233" t="s">
        <v>563</v>
      </c>
      <c r="E3" s="1233" t="s">
        <v>364</v>
      </c>
      <c r="F3" s="1530" t="s">
        <v>1214</v>
      </c>
      <c r="G3" s="1233" t="s">
        <v>562</v>
      </c>
      <c r="H3" s="1233" t="s">
        <v>364</v>
      </c>
      <c r="I3" s="1530" t="s">
        <v>1215</v>
      </c>
      <c r="J3" s="1233" t="s">
        <v>562</v>
      </c>
      <c r="K3" s="1233" t="s">
        <v>364</v>
      </c>
      <c r="L3" s="1530" t="s">
        <v>1216</v>
      </c>
      <c r="M3" s="1233" t="s">
        <v>562</v>
      </c>
      <c r="N3" s="1233" t="s">
        <v>364</v>
      </c>
      <c r="O3" s="1530" t="s">
        <v>1216</v>
      </c>
      <c r="P3" s="1233" t="s">
        <v>562</v>
      </c>
      <c r="Q3" s="1233" t="s">
        <v>364</v>
      </c>
      <c r="R3" s="1780"/>
      <c r="S3" s="1780"/>
      <c r="T3" s="1336" t="s">
        <v>1197</v>
      </c>
      <c r="U3" s="1336" t="s">
        <v>1198</v>
      </c>
      <c r="V3" s="1336" t="s">
        <v>243</v>
      </c>
      <c r="W3" s="1780"/>
      <c r="X3" s="1780"/>
      <c r="Y3" s="1780"/>
      <c r="Z3" s="1791"/>
      <c r="AA3" s="1780"/>
      <c r="AB3" s="1973"/>
      <c r="AC3" s="1780"/>
      <c r="AD3" s="1780"/>
      <c r="AE3" s="1780"/>
      <c r="AF3" s="2042"/>
      <c r="AG3" s="2038"/>
      <c r="AH3" s="1336" t="s">
        <v>1304</v>
      </c>
      <c r="AI3" s="1336" t="s">
        <v>1220</v>
      </c>
      <c r="AJ3" s="1336" t="s">
        <v>1221</v>
      </c>
      <c r="AK3" s="1532" t="s">
        <v>1305</v>
      </c>
      <c r="AL3" s="1336" t="s">
        <v>243</v>
      </c>
      <c r="AM3" s="2038"/>
      <c r="AN3" s="2038"/>
      <c r="AO3" s="2038"/>
      <c r="AP3" s="1791"/>
      <c r="AQ3" s="2038"/>
      <c r="AR3" s="1973"/>
      <c r="AS3" s="2038"/>
      <c r="AT3" s="2038"/>
      <c r="AU3" s="2040"/>
      <c r="AV3" s="2040"/>
      <c r="AW3" s="1967"/>
      <c r="AX3" s="1967"/>
      <c r="AY3" s="1967"/>
    </row>
    <row r="4" spans="1:51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 t="s">
        <v>1366</v>
      </c>
      <c r="T4" s="187">
        <v>17</v>
      </c>
      <c r="U4" s="187">
        <v>18</v>
      </c>
      <c r="V4" s="187">
        <v>19</v>
      </c>
      <c r="W4" s="187">
        <v>20</v>
      </c>
      <c r="X4" s="187">
        <v>21</v>
      </c>
      <c r="Y4" s="187">
        <v>22</v>
      </c>
      <c r="Z4" s="187">
        <v>23</v>
      </c>
      <c r="AA4" s="187">
        <v>24</v>
      </c>
      <c r="AB4" s="187">
        <v>25</v>
      </c>
      <c r="AC4" s="187">
        <v>26</v>
      </c>
      <c r="AD4" s="187">
        <v>27</v>
      </c>
      <c r="AE4" s="187">
        <v>28</v>
      </c>
      <c r="AF4" s="187">
        <v>29</v>
      </c>
      <c r="AG4" s="187">
        <v>30</v>
      </c>
      <c r="AH4" s="187">
        <v>31</v>
      </c>
      <c r="AI4" s="187">
        <v>32</v>
      </c>
      <c r="AJ4" s="187">
        <v>33</v>
      </c>
      <c r="AK4" s="187">
        <v>34</v>
      </c>
      <c r="AL4" s="187">
        <v>35</v>
      </c>
      <c r="AM4" s="187">
        <v>36</v>
      </c>
      <c r="AN4" s="187">
        <v>37</v>
      </c>
      <c r="AO4" s="187">
        <v>38</v>
      </c>
      <c r="AP4" s="187">
        <v>39</v>
      </c>
      <c r="AQ4" s="187">
        <v>40</v>
      </c>
      <c r="AR4" s="187">
        <v>41</v>
      </c>
      <c r="AS4" s="187">
        <v>42</v>
      </c>
      <c r="AT4" s="187">
        <v>43</v>
      </c>
      <c r="AU4" s="1306">
        <v>44</v>
      </c>
      <c r="AV4" s="1306">
        <v>45</v>
      </c>
      <c r="AW4" s="472">
        <v>46</v>
      </c>
      <c r="AX4" s="472">
        <v>47</v>
      </c>
      <c r="AY4" s="472">
        <v>48</v>
      </c>
    </row>
    <row r="5" spans="1:51" ht="33.75" x14ac:dyDescent="0.2">
      <c r="A5" s="185"/>
      <c r="B5" s="186"/>
      <c r="C5" s="781" t="s">
        <v>741</v>
      </c>
      <c r="D5" s="640" t="s">
        <v>1168</v>
      </c>
      <c r="E5" s="640" t="s">
        <v>742</v>
      </c>
      <c r="F5" s="781" t="s">
        <v>843</v>
      </c>
      <c r="G5" s="781" t="s">
        <v>1169</v>
      </c>
      <c r="H5" s="781" t="s">
        <v>779</v>
      </c>
      <c r="I5" s="781" t="s">
        <v>842</v>
      </c>
      <c r="J5" s="781" t="s">
        <v>1170</v>
      </c>
      <c r="K5" s="781" t="s">
        <v>780</v>
      </c>
      <c r="L5" s="781" t="s">
        <v>840</v>
      </c>
      <c r="M5" s="781" t="s">
        <v>1171</v>
      </c>
      <c r="N5" s="781" t="s">
        <v>781</v>
      </c>
      <c r="O5" s="781" t="s">
        <v>841</v>
      </c>
      <c r="P5" s="781" t="s">
        <v>1172</v>
      </c>
      <c r="Q5" s="781" t="s">
        <v>782</v>
      </c>
      <c r="R5" s="781" t="s">
        <v>876</v>
      </c>
      <c r="S5" s="781"/>
      <c r="T5" s="781" t="s">
        <v>836</v>
      </c>
      <c r="U5" s="781" t="s">
        <v>837</v>
      </c>
      <c r="V5" s="781" t="s">
        <v>783</v>
      </c>
      <c r="W5" s="781" t="s">
        <v>784</v>
      </c>
      <c r="X5" s="781" t="s">
        <v>785</v>
      </c>
      <c r="Y5" s="781" t="s">
        <v>786</v>
      </c>
      <c r="Z5" s="781" t="s">
        <v>746</v>
      </c>
      <c r="AA5" s="639" t="s">
        <v>1631</v>
      </c>
      <c r="AB5" s="639" t="s">
        <v>1629</v>
      </c>
      <c r="AC5" s="639" t="s">
        <v>787</v>
      </c>
      <c r="AD5" s="639" t="s">
        <v>1633</v>
      </c>
      <c r="AE5" s="639" t="s">
        <v>1632</v>
      </c>
      <c r="AF5" s="639" t="s">
        <v>1173</v>
      </c>
      <c r="AG5" s="639" t="s">
        <v>788</v>
      </c>
      <c r="AH5" s="639" t="s">
        <v>836</v>
      </c>
      <c r="AI5" s="639" t="s">
        <v>789</v>
      </c>
      <c r="AJ5" s="639" t="s">
        <v>837</v>
      </c>
      <c r="AK5" s="639" t="s">
        <v>790</v>
      </c>
      <c r="AL5" s="639" t="s">
        <v>791</v>
      </c>
      <c r="AM5" s="639" t="s">
        <v>792</v>
      </c>
      <c r="AN5" s="639" t="s">
        <v>793</v>
      </c>
      <c r="AO5" s="639" t="s">
        <v>794</v>
      </c>
      <c r="AP5" s="639" t="s">
        <v>746</v>
      </c>
      <c r="AQ5" s="639" t="s">
        <v>771</v>
      </c>
      <c r="AR5" s="639" t="s">
        <v>1630</v>
      </c>
      <c r="AS5" s="639" t="s">
        <v>772</v>
      </c>
      <c r="AT5" s="639" t="s">
        <v>875</v>
      </c>
      <c r="AU5" s="639" t="s">
        <v>775</v>
      </c>
      <c r="AV5" s="639" t="s">
        <v>776</v>
      </c>
      <c r="AW5" s="766" t="s">
        <v>778</v>
      </c>
      <c r="AX5" s="766" t="s">
        <v>1147</v>
      </c>
      <c r="AY5" s="766" t="s">
        <v>1148</v>
      </c>
    </row>
    <row r="6" spans="1:51" ht="51" hidden="1" x14ac:dyDescent="0.2">
      <c r="A6" s="188"/>
      <c r="B6" s="183"/>
      <c r="C6" s="585" t="s">
        <v>594</v>
      </c>
      <c r="D6" s="585" t="s">
        <v>594</v>
      </c>
      <c r="E6" s="585" t="s">
        <v>595</v>
      </c>
      <c r="F6" s="585" t="s">
        <v>667</v>
      </c>
      <c r="G6" s="585" t="s">
        <v>594</v>
      </c>
      <c r="H6" s="585" t="s">
        <v>595</v>
      </c>
      <c r="I6" s="585" t="s">
        <v>667</v>
      </c>
      <c r="J6" s="585" t="s">
        <v>594</v>
      </c>
      <c r="K6" s="585" t="s">
        <v>595</v>
      </c>
      <c r="L6" s="585" t="s">
        <v>667</v>
      </c>
      <c r="M6" s="585" t="s">
        <v>594</v>
      </c>
      <c r="N6" s="585" t="s">
        <v>595</v>
      </c>
      <c r="O6" s="585" t="s">
        <v>667</v>
      </c>
      <c r="P6" s="585" t="s">
        <v>594</v>
      </c>
      <c r="Q6" s="585" t="s">
        <v>595</v>
      </c>
      <c r="R6" s="585" t="s">
        <v>595</v>
      </c>
      <c r="S6" s="183"/>
      <c r="T6" s="585" t="s">
        <v>745</v>
      </c>
      <c r="U6" s="585" t="s">
        <v>745</v>
      </c>
      <c r="V6" s="585" t="s">
        <v>595</v>
      </c>
      <c r="W6" s="585" t="s">
        <v>595</v>
      </c>
      <c r="X6" s="585" t="s">
        <v>595</v>
      </c>
      <c r="Y6" s="585" t="s">
        <v>595</v>
      </c>
      <c r="Z6" s="585" t="s">
        <v>746</v>
      </c>
      <c r="AA6" s="585" t="s">
        <v>761</v>
      </c>
      <c r="AB6" s="585" t="s">
        <v>770</v>
      </c>
      <c r="AC6" s="585" t="s">
        <v>595</v>
      </c>
      <c r="AD6" s="585" t="s">
        <v>595</v>
      </c>
      <c r="AE6" s="585" t="s">
        <v>762</v>
      </c>
      <c r="AF6" s="585" t="s">
        <v>594</v>
      </c>
      <c r="AG6" s="585" t="s">
        <v>595</v>
      </c>
      <c r="AH6" s="585" t="s">
        <v>745</v>
      </c>
      <c r="AI6" s="585" t="s">
        <v>595</v>
      </c>
      <c r="AJ6" s="585" t="s">
        <v>745</v>
      </c>
      <c r="AK6" s="585" t="s">
        <v>595</v>
      </c>
      <c r="AL6" s="585" t="s">
        <v>595</v>
      </c>
      <c r="AM6" s="585" t="s">
        <v>595</v>
      </c>
      <c r="AN6" s="585" t="s">
        <v>595</v>
      </c>
      <c r="AO6" s="585" t="s">
        <v>595</v>
      </c>
      <c r="AP6" s="585" t="s">
        <v>746</v>
      </c>
      <c r="AQ6" s="585" t="s">
        <v>595</v>
      </c>
      <c r="AR6" s="585" t="s">
        <v>770</v>
      </c>
      <c r="AS6" s="585" t="s">
        <v>595</v>
      </c>
      <c r="AT6" s="585" t="s">
        <v>595</v>
      </c>
      <c r="AU6" s="585" t="s">
        <v>595</v>
      </c>
      <c r="AV6" s="585" t="s">
        <v>595</v>
      </c>
      <c r="AW6" s="642" t="s">
        <v>769</v>
      </c>
      <c r="AX6" s="642" t="s">
        <v>595</v>
      </c>
      <c r="AY6" s="642" t="s">
        <v>595</v>
      </c>
    </row>
    <row r="7" spans="1:51" ht="15" customHeight="1" x14ac:dyDescent="0.2">
      <c r="A7" s="420">
        <v>1</v>
      </c>
      <c r="B7" s="197" t="s">
        <v>5</v>
      </c>
      <c r="C7" s="201"/>
      <c r="D7" s="199"/>
      <c r="E7" s="199"/>
      <c r="F7" s="201"/>
      <c r="G7" s="199"/>
      <c r="H7" s="199"/>
      <c r="I7" s="1196"/>
      <c r="J7" s="199"/>
      <c r="K7" s="199"/>
      <c r="L7" s="201"/>
      <c r="M7" s="199"/>
      <c r="N7" s="199"/>
      <c r="O7" s="201"/>
      <c r="P7" s="199"/>
      <c r="Q7" s="199"/>
      <c r="R7" s="202">
        <v>167133</v>
      </c>
      <c r="S7" s="202">
        <v>18570</v>
      </c>
      <c r="T7" s="199">
        <v>64900</v>
      </c>
      <c r="U7" s="199"/>
      <c r="V7" s="203"/>
      <c r="W7" s="202"/>
      <c r="X7" s="199"/>
      <c r="Y7" s="202"/>
      <c r="Z7" s="199"/>
      <c r="AA7" s="202"/>
      <c r="AB7" s="199"/>
      <c r="AC7" s="199"/>
      <c r="AD7" s="202"/>
      <c r="AE7" s="204"/>
      <c r="AF7" s="205"/>
      <c r="AG7" s="206"/>
      <c r="AH7" s="198"/>
      <c r="AI7" s="205"/>
      <c r="AJ7" s="198"/>
      <c r="AK7" s="207"/>
      <c r="AL7" s="208"/>
      <c r="AM7" s="206">
        <v>119119</v>
      </c>
      <c r="AN7" s="209">
        <v>-298</v>
      </c>
      <c r="AO7" s="206"/>
      <c r="AP7" s="207">
        <v>0</v>
      </c>
      <c r="AQ7" s="206">
        <v>118821</v>
      </c>
      <c r="AR7" s="207"/>
      <c r="AS7" s="207"/>
      <c r="AT7" s="206">
        <v>15856</v>
      </c>
      <c r="AU7" s="800">
        <v>345632</v>
      </c>
      <c r="AV7" s="801">
        <v>44772</v>
      </c>
      <c r="AW7" s="200">
        <v>298</v>
      </c>
      <c r="AX7" s="200">
        <v>298</v>
      </c>
      <c r="AY7" s="200">
        <v>0</v>
      </c>
    </row>
    <row r="8" spans="1:51" ht="15" customHeight="1" x14ac:dyDescent="0.2">
      <c r="A8" s="421">
        <v>2</v>
      </c>
      <c r="B8" s="214" t="s">
        <v>6</v>
      </c>
      <c r="C8" s="218"/>
      <c r="D8" s="216"/>
      <c r="E8" s="216"/>
      <c r="F8" s="218"/>
      <c r="G8" s="216"/>
      <c r="H8" s="216"/>
      <c r="I8" s="1197"/>
      <c r="J8" s="216"/>
      <c r="K8" s="216"/>
      <c r="L8" s="218"/>
      <c r="M8" s="216"/>
      <c r="N8" s="216"/>
      <c r="O8" s="218"/>
      <c r="P8" s="216"/>
      <c r="Q8" s="216"/>
      <c r="R8" s="219">
        <v>186676</v>
      </c>
      <c r="S8" s="219">
        <v>20742</v>
      </c>
      <c r="T8" s="216">
        <v>-49463</v>
      </c>
      <c r="U8" s="216"/>
      <c r="V8" s="220"/>
      <c r="W8" s="219"/>
      <c r="X8" s="216"/>
      <c r="Y8" s="219"/>
      <c r="Z8" s="216"/>
      <c r="AA8" s="219"/>
      <c r="AB8" s="216"/>
      <c r="AC8" s="216"/>
      <c r="AD8" s="219"/>
      <c r="AE8" s="222"/>
      <c r="AF8" s="223"/>
      <c r="AG8" s="224"/>
      <c r="AH8" s="215"/>
      <c r="AI8" s="223"/>
      <c r="AJ8" s="215"/>
      <c r="AK8" s="225"/>
      <c r="AL8" s="226"/>
      <c r="AM8" s="224">
        <v>85199</v>
      </c>
      <c r="AN8" s="227">
        <v>-213</v>
      </c>
      <c r="AO8" s="224"/>
      <c r="AP8" s="225">
        <v>0</v>
      </c>
      <c r="AQ8" s="224">
        <v>84986</v>
      </c>
      <c r="AR8" s="225"/>
      <c r="AS8" s="225"/>
      <c r="AT8" s="224">
        <v>5381</v>
      </c>
      <c r="AU8" s="802">
        <v>219577</v>
      </c>
      <c r="AV8" s="803">
        <v>7994</v>
      </c>
      <c r="AW8" s="217">
        <v>213</v>
      </c>
      <c r="AX8" s="217">
        <v>213</v>
      </c>
      <c r="AY8" s="217">
        <v>0</v>
      </c>
    </row>
    <row r="9" spans="1:51" ht="15" customHeight="1" x14ac:dyDescent="0.2">
      <c r="A9" s="421">
        <v>3</v>
      </c>
      <c r="B9" s="214" t="s">
        <v>7</v>
      </c>
      <c r="C9" s="218"/>
      <c r="D9" s="216"/>
      <c r="E9" s="216"/>
      <c r="F9" s="218"/>
      <c r="G9" s="216"/>
      <c r="H9" s="216"/>
      <c r="I9" s="1197"/>
      <c r="J9" s="216"/>
      <c r="K9" s="216"/>
      <c r="L9" s="218"/>
      <c r="M9" s="216"/>
      <c r="N9" s="216"/>
      <c r="O9" s="218"/>
      <c r="P9" s="216"/>
      <c r="Q9" s="216"/>
      <c r="R9" s="219">
        <v>466979</v>
      </c>
      <c r="S9" s="219">
        <v>51887</v>
      </c>
      <c r="T9" s="216">
        <v>3668</v>
      </c>
      <c r="U9" s="216"/>
      <c r="V9" s="220"/>
      <c r="W9" s="219"/>
      <c r="X9" s="216"/>
      <c r="Y9" s="219"/>
      <c r="Z9" s="216"/>
      <c r="AA9" s="219"/>
      <c r="AB9" s="216"/>
      <c r="AC9" s="216"/>
      <c r="AD9" s="219"/>
      <c r="AE9" s="222"/>
      <c r="AF9" s="223"/>
      <c r="AG9" s="224"/>
      <c r="AH9" s="215"/>
      <c r="AI9" s="223"/>
      <c r="AJ9" s="215"/>
      <c r="AK9" s="225"/>
      <c r="AL9" s="226"/>
      <c r="AM9" s="224">
        <v>730308</v>
      </c>
      <c r="AN9" s="227">
        <v>-1826</v>
      </c>
      <c r="AO9" s="224"/>
      <c r="AP9" s="225">
        <v>0</v>
      </c>
      <c r="AQ9" s="224">
        <v>728482</v>
      </c>
      <c r="AR9" s="225"/>
      <c r="AS9" s="225"/>
      <c r="AT9" s="224">
        <v>64685</v>
      </c>
      <c r="AU9" s="802">
        <v>1190676</v>
      </c>
      <c r="AV9" s="803">
        <v>102596</v>
      </c>
      <c r="AW9" s="217">
        <v>1826</v>
      </c>
      <c r="AX9" s="217">
        <v>1826</v>
      </c>
      <c r="AY9" s="217">
        <v>0</v>
      </c>
    </row>
    <row r="10" spans="1:51" ht="15" customHeight="1" x14ac:dyDescent="0.2">
      <c r="A10" s="421">
        <v>4</v>
      </c>
      <c r="B10" s="214" t="s">
        <v>8</v>
      </c>
      <c r="C10" s="218"/>
      <c r="D10" s="216"/>
      <c r="E10" s="216"/>
      <c r="F10" s="218"/>
      <c r="G10" s="216"/>
      <c r="H10" s="216"/>
      <c r="I10" s="1197"/>
      <c r="J10" s="216"/>
      <c r="K10" s="216"/>
      <c r="L10" s="218"/>
      <c r="M10" s="216"/>
      <c r="N10" s="216"/>
      <c r="O10" s="218"/>
      <c r="P10" s="216"/>
      <c r="Q10" s="216"/>
      <c r="R10" s="219">
        <v>81896</v>
      </c>
      <c r="S10" s="219">
        <v>9100</v>
      </c>
      <c r="T10" s="216">
        <v>36455</v>
      </c>
      <c r="U10" s="216"/>
      <c r="V10" s="220"/>
      <c r="W10" s="219"/>
      <c r="X10" s="216"/>
      <c r="Y10" s="219"/>
      <c r="Z10" s="216"/>
      <c r="AA10" s="219"/>
      <c r="AB10" s="216"/>
      <c r="AC10" s="216"/>
      <c r="AD10" s="219"/>
      <c r="AE10" s="222"/>
      <c r="AF10" s="223"/>
      <c r="AG10" s="224"/>
      <c r="AH10" s="215"/>
      <c r="AI10" s="223"/>
      <c r="AJ10" s="215"/>
      <c r="AK10" s="225"/>
      <c r="AL10" s="226"/>
      <c r="AM10" s="224">
        <v>107371</v>
      </c>
      <c r="AN10" s="227">
        <v>-268</v>
      </c>
      <c r="AO10" s="224"/>
      <c r="AP10" s="225">
        <v>0</v>
      </c>
      <c r="AQ10" s="224">
        <v>107103</v>
      </c>
      <c r="AR10" s="225"/>
      <c r="AS10" s="225"/>
      <c r="AT10" s="224">
        <v>15865</v>
      </c>
      <c r="AU10" s="802">
        <v>225377</v>
      </c>
      <c r="AV10" s="803">
        <v>31816</v>
      </c>
      <c r="AW10" s="217">
        <v>268</v>
      </c>
      <c r="AX10" s="217">
        <v>268</v>
      </c>
      <c r="AY10" s="217">
        <v>0</v>
      </c>
    </row>
    <row r="11" spans="1:51" ht="15" customHeight="1" x14ac:dyDescent="0.2">
      <c r="A11" s="422">
        <v>5</v>
      </c>
      <c r="B11" s="228" t="s">
        <v>9</v>
      </c>
      <c r="C11" s="232"/>
      <c r="D11" s="230"/>
      <c r="E11" s="230"/>
      <c r="F11" s="232"/>
      <c r="G11" s="230"/>
      <c r="H11" s="230"/>
      <c r="I11" s="1198"/>
      <c r="J11" s="230"/>
      <c r="K11" s="230"/>
      <c r="L11" s="232"/>
      <c r="M11" s="230"/>
      <c r="N11" s="230"/>
      <c r="O11" s="232"/>
      <c r="P11" s="230"/>
      <c r="Q11" s="230"/>
      <c r="R11" s="233">
        <v>203913</v>
      </c>
      <c r="S11" s="233">
        <v>22657</v>
      </c>
      <c r="T11" s="230">
        <v>47419</v>
      </c>
      <c r="U11" s="1715"/>
      <c r="V11" s="234"/>
      <c r="W11" s="233"/>
      <c r="X11" s="230"/>
      <c r="Y11" s="233"/>
      <c r="Z11" s="230"/>
      <c r="AA11" s="233"/>
      <c r="AB11" s="236"/>
      <c r="AC11" s="230"/>
      <c r="AD11" s="237"/>
      <c r="AE11" s="237"/>
      <c r="AF11" s="238"/>
      <c r="AG11" s="239"/>
      <c r="AH11" s="229"/>
      <c r="AI11" s="238"/>
      <c r="AJ11" s="229"/>
      <c r="AK11" s="240"/>
      <c r="AL11" s="241"/>
      <c r="AM11" s="239">
        <v>110647</v>
      </c>
      <c r="AN11" s="242">
        <v>-277</v>
      </c>
      <c r="AO11" s="239"/>
      <c r="AP11" s="240">
        <v>0</v>
      </c>
      <c r="AQ11" s="239">
        <v>110370</v>
      </c>
      <c r="AR11" s="240"/>
      <c r="AS11" s="240"/>
      <c r="AT11" s="239">
        <v>13329</v>
      </c>
      <c r="AU11" s="804">
        <v>339801</v>
      </c>
      <c r="AV11" s="805">
        <v>38424</v>
      </c>
      <c r="AW11" s="231">
        <v>277</v>
      </c>
      <c r="AX11" s="231">
        <v>277</v>
      </c>
      <c r="AY11" s="231">
        <v>0</v>
      </c>
    </row>
    <row r="12" spans="1:51" ht="15" customHeight="1" x14ac:dyDescent="0.2">
      <c r="A12" s="420">
        <v>6</v>
      </c>
      <c r="B12" s="197" t="s">
        <v>10</v>
      </c>
      <c r="C12" s="201"/>
      <c r="D12" s="199"/>
      <c r="E12" s="199"/>
      <c r="F12" s="201"/>
      <c r="G12" s="199"/>
      <c r="H12" s="199"/>
      <c r="I12" s="1196"/>
      <c r="J12" s="199"/>
      <c r="K12" s="199"/>
      <c r="L12" s="201"/>
      <c r="M12" s="199"/>
      <c r="N12" s="199"/>
      <c r="O12" s="201"/>
      <c r="P12" s="199"/>
      <c r="Q12" s="199"/>
      <c r="R12" s="202">
        <v>62658</v>
      </c>
      <c r="S12" s="202">
        <v>6962</v>
      </c>
      <c r="T12" s="199">
        <v>-15905</v>
      </c>
      <c r="U12" s="199"/>
      <c r="V12" s="203"/>
      <c r="W12" s="202"/>
      <c r="X12" s="199"/>
      <c r="Y12" s="202"/>
      <c r="Z12" s="199"/>
      <c r="AA12" s="202"/>
      <c r="AB12" s="199"/>
      <c r="AC12" s="199"/>
      <c r="AD12" s="202"/>
      <c r="AE12" s="204"/>
      <c r="AF12" s="205"/>
      <c r="AG12" s="206"/>
      <c r="AH12" s="198"/>
      <c r="AI12" s="205"/>
      <c r="AJ12" s="198"/>
      <c r="AK12" s="207"/>
      <c r="AL12" s="208"/>
      <c r="AM12" s="206">
        <v>48105</v>
      </c>
      <c r="AN12" s="209">
        <v>-120</v>
      </c>
      <c r="AO12" s="206"/>
      <c r="AP12" s="207">
        <v>0</v>
      </c>
      <c r="AQ12" s="206">
        <v>47985</v>
      </c>
      <c r="AR12" s="207"/>
      <c r="AS12" s="207"/>
      <c r="AT12" s="206">
        <v>3311</v>
      </c>
      <c r="AU12" s="800">
        <v>98425</v>
      </c>
      <c r="AV12" s="801">
        <v>5505</v>
      </c>
      <c r="AW12" s="200">
        <v>120</v>
      </c>
      <c r="AX12" s="200">
        <v>120</v>
      </c>
      <c r="AY12" s="200">
        <v>0</v>
      </c>
    </row>
    <row r="13" spans="1:51" ht="15" customHeight="1" x14ac:dyDescent="0.2">
      <c r="A13" s="421">
        <v>7</v>
      </c>
      <c r="B13" s="214" t="s">
        <v>11</v>
      </c>
      <c r="C13" s="218"/>
      <c r="D13" s="216"/>
      <c r="E13" s="216"/>
      <c r="F13" s="218"/>
      <c r="G13" s="216"/>
      <c r="H13" s="216"/>
      <c r="I13" s="1197"/>
      <c r="J13" s="216"/>
      <c r="K13" s="216"/>
      <c r="L13" s="218"/>
      <c r="M13" s="216"/>
      <c r="N13" s="216"/>
      <c r="O13" s="218"/>
      <c r="P13" s="216"/>
      <c r="Q13" s="216"/>
      <c r="R13" s="219">
        <v>30706</v>
      </c>
      <c r="S13" s="219">
        <v>3412</v>
      </c>
      <c r="T13" s="216">
        <v>5399</v>
      </c>
      <c r="U13" s="216"/>
      <c r="V13" s="220"/>
      <c r="W13" s="219"/>
      <c r="X13" s="216"/>
      <c r="Y13" s="219"/>
      <c r="Z13" s="216"/>
      <c r="AA13" s="219"/>
      <c r="AB13" s="216"/>
      <c r="AC13" s="216"/>
      <c r="AD13" s="219"/>
      <c r="AE13" s="222"/>
      <c r="AF13" s="223"/>
      <c r="AG13" s="224"/>
      <c r="AH13" s="215"/>
      <c r="AI13" s="223"/>
      <c r="AJ13" s="215"/>
      <c r="AK13" s="225"/>
      <c r="AL13" s="226"/>
      <c r="AM13" s="224">
        <v>133604</v>
      </c>
      <c r="AN13" s="227">
        <v>-334</v>
      </c>
      <c r="AO13" s="224"/>
      <c r="AP13" s="225">
        <v>0</v>
      </c>
      <c r="AQ13" s="224">
        <v>133270</v>
      </c>
      <c r="AR13" s="225"/>
      <c r="AS13" s="225"/>
      <c r="AT13" s="224">
        <v>14636</v>
      </c>
      <c r="AU13" s="802">
        <v>170476</v>
      </c>
      <c r="AV13" s="803">
        <v>18832</v>
      </c>
      <c r="AW13" s="217">
        <v>334</v>
      </c>
      <c r="AX13" s="217">
        <v>334</v>
      </c>
      <c r="AY13" s="217">
        <v>0</v>
      </c>
    </row>
    <row r="14" spans="1:51" ht="15" customHeight="1" x14ac:dyDescent="0.2">
      <c r="A14" s="421">
        <v>8</v>
      </c>
      <c r="B14" s="214" t="s">
        <v>12</v>
      </c>
      <c r="C14" s="218"/>
      <c r="D14" s="216"/>
      <c r="E14" s="216"/>
      <c r="F14" s="218"/>
      <c r="G14" s="216"/>
      <c r="H14" s="216"/>
      <c r="I14" s="1197"/>
      <c r="J14" s="216"/>
      <c r="K14" s="216"/>
      <c r="L14" s="218"/>
      <c r="M14" s="216"/>
      <c r="N14" s="216"/>
      <c r="O14" s="218"/>
      <c r="P14" s="216"/>
      <c r="Q14" s="216"/>
      <c r="R14" s="219">
        <v>238578</v>
      </c>
      <c r="S14" s="219">
        <v>26509</v>
      </c>
      <c r="T14" s="216">
        <v>-25872</v>
      </c>
      <c r="U14" s="1716"/>
      <c r="V14" s="220"/>
      <c r="W14" s="219"/>
      <c r="X14" s="216"/>
      <c r="Y14" s="219"/>
      <c r="Z14" s="216"/>
      <c r="AA14" s="219"/>
      <c r="AB14" s="216"/>
      <c r="AC14" s="216"/>
      <c r="AD14" s="219"/>
      <c r="AE14" s="222"/>
      <c r="AF14" s="223"/>
      <c r="AG14" s="224"/>
      <c r="AH14" s="215"/>
      <c r="AI14" s="223"/>
      <c r="AJ14" s="215"/>
      <c r="AK14" s="225"/>
      <c r="AL14" s="226"/>
      <c r="AM14" s="224">
        <v>183645</v>
      </c>
      <c r="AN14" s="227">
        <v>-459</v>
      </c>
      <c r="AO14" s="224"/>
      <c r="AP14" s="225">
        <v>0</v>
      </c>
      <c r="AQ14" s="224">
        <v>183186</v>
      </c>
      <c r="AR14" s="225"/>
      <c r="AS14" s="225"/>
      <c r="AT14" s="224">
        <v>10073</v>
      </c>
      <c r="AU14" s="802">
        <v>394598</v>
      </c>
      <c r="AV14" s="803">
        <v>24714</v>
      </c>
      <c r="AW14" s="217">
        <v>459</v>
      </c>
      <c r="AX14" s="217">
        <v>459</v>
      </c>
      <c r="AY14" s="217">
        <v>0</v>
      </c>
    </row>
    <row r="15" spans="1:51" ht="15" customHeight="1" x14ac:dyDescent="0.2">
      <c r="A15" s="421">
        <v>9</v>
      </c>
      <c r="B15" s="214" t="s">
        <v>13</v>
      </c>
      <c r="C15" s="218"/>
      <c r="D15" s="216"/>
      <c r="E15" s="216"/>
      <c r="F15" s="218"/>
      <c r="G15" s="216"/>
      <c r="H15" s="216"/>
      <c r="I15" s="1197"/>
      <c r="J15" s="216"/>
      <c r="K15" s="216"/>
      <c r="L15" s="218"/>
      <c r="M15" s="216"/>
      <c r="N15" s="216"/>
      <c r="O15" s="218"/>
      <c r="P15" s="216"/>
      <c r="Q15" s="216"/>
      <c r="R15" s="219">
        <v>478352</v>
      </c>
      <c r="S15" s="219">
        <v>53150</v>
      </c>
      <c r="T15" s="216">
        <v>9380</v>
      </c>
      <c r="U15" s="1716"/>
      <c r="V15" s="220"/>
      <c r="W15" s="219"/>
      <c r="X15" s="216"/>
      <c r="Y15" s="219"/>
      <c r="Z15" s="216"/>
      <c r="AA15" s="219"/>
      <c r="AB15" s="216"/>
      <c r="AC15" s="216"/>
      <c r="AD15" s="219"/>
      <c r="AE15" s="222"/>
      <c r="AF15" s="223"/>
      <c r="AG15" s="224"/>
      <c r="AH15" s="215"/>
      <c r="AI15" s="223"/>
      <c r="AJ15" s="215"/>
      <c r="AK15" s="225"/>
      <c r="AL15" s="226"/>
      <c r="AM15" s="224">
        <v>552453</v>
      </c>
      <c r="AN15" s="227">
        <v>-1381</v>
      </c>
      <c r="AO15" s="224"/>
      <c r="AP15" s="225">
        <v>0</v>
      </c>
      <c r="AQ15" s="224">
        <v>551072</v>
      </c>
      <c r="AR15" s="225"/>
      <c r="AS15" s="225"/>
      <c r="AT15" s="224">
        <v>53902</v>
      </c>
      <c r="AU15" s="802">
        <v>1037569</v>
      </c>
      <c r="AV15" s="803">
        <v>98740</v>
      </c>
      <c r="AW15" s="217">
        <v>1381</v>
      </c>
      <c r="AX15" s="217">
        <v>1381</v>
      </c>
      <c r="AY15" s="217">
        <v>0</v>
      </c>
    </row>
    <row r="16" spans="1:51" ht="15" customHeight="1" x14ac:dyDescent="0.2">
      <c r="A16" s="422">
        <v>10</v>
      </c>
      <c r="B16" s="228" t="s">
        <v>14</v>
      </c>
      <c r="C16" s="232"/>
      <c r="D16" s="230"/>
      <c r="E16" s="230"/>
      <c r="F16" s="232"/>
      <c r="G16" s="230"/>
      <c r="H16" s="230"/>
      <c r="I16" s="1198"/>
      <c r="J16" s="230"/>
      <c r="K16" s="230"/>
      <c r="L16" s="232"/>
      <c r="M16" s="230"/>
      <c r="N16" s="230"/>
      <c r="O16" s="232"/>
      <c r="P16" s="230"/>
      <c r="Q16" s="230"/>
      <c r="R16" s="233">
        <v>307012</v>
      </c>
      <c r="S16" s="233">
        <v>34112</v>
      </c>
      <c r="T16" s="230">
        <v>-69885</v>
      </c>
      <c r="U16" s="230"/>
      <c r="V16" s="234"/>
      <c r="W16" s="233"/>
      <c r="X16" s="230"/>
      <c r="Y16" s="233"/>
      <c r="Z16" s="230"/>
      <c r="AA16" s="233"/>
      <c r="AB16" s="236"/>
      <c r="AC16" s="230"/>
      <c r="AD16" s="237"/>
      <c r="AE16" s="237"/>
      <c r="AF16" s="238"/>
      <c r="AG16" s="239"/>
      <c r="AH16" s="229"/>
      <c r="AI16" s="238"/>
      <c r="AJ16" s="229"/>
      <c r="AK16" s="240"/>
      <c r="AL16" s="241"/>
      <c r="AM16" s="239">
        <v>450034</v>
      </c>
      <c r="AN16" s="242">
        <v>-1125</v>
      </c>
      <c r="AO16" s="239"/>
      <c r="AP16" s="240">
        <v>0</v>
      </c>
      <c r="AQ16" s="239">
        <v>448909</v>
      </c>
      <c r="AR16" s="240"/>
      <c r="AS16" s="240"/>
      <c r="AT16" s="239">
        <v>13722</v>
      </c>
      <c r="AU16" s="804">
        <v>671758</v>
      </c>
      <c r="AV16" s="805">
        <v>18395</v>
      </c>
      <c r="AW16" s="231">
        <v>1125</v>
      </c>
      <c r="AX16" s="231">
        <v>1125</v>
      </c>
      <c r="AY16" s="231">
        <v>0</v>
      </c>
    </row>
    <row r="17" spans="1:51" ht="15" customHeight="1" x14ac:dyDescent="0.2">
      <c r="A17" s="420">
        <v>11</v>
      </c>
      <c r="B17" s="197" t="s">
        <v>15</v>
      </c>
      <c r="C17" s="201"/>
      <c r="D17" s="199"/>
      <c r="E17" s="199"/>
      <c r="F17" s="201"/>
      <c r="G17" s="199"/>
      <c r="H17" s="199"/>
      <c r="I17" s="1196"/>
      <c r="J17" s="199"/>
      <c r="K17" s="199"/>
      <c r="L17" s="201"/>
      <c r="M17" s="199"/>
      <c r="N17" s="199"/>
      <c r="O17" s="201"/>
      <c r="P17" s="199"/>
      <c r="Q17" s="199"/>
      <c r="R17" s="202">
        <v>72321</v>
      </c>
      <c r="S17" s="202">
        <v>8036</v>
      </c>
      <c r="T17" s="199">
        <v>178</v>
      </c>
      <c r="U17" s="1711"/>
      <c r="V17" s="203"/>
      <c r="W17" s="202"/>
      <c r="X17" s="199"/>
      <c r="Y17" s="202"/>
      <c r="Z17" s="199"/>
      <c r="AA17" s="202"/>
      <c r="AB17" s="199"/>
      <c r="AC17" s="199"/>
      <c r="AD17" s="202"/>
      <c r="AE17" s="204"/>
      <c r="AF17" s="205"/>
      <c r="AG17" s="206"/>
      <c r="AH17" s="198"/>
      <c r="AI17" s="205"/>
      <c r="AJ17" s="198"/>
      <c r="AK17" s="207"/>
      <c r="AL17" s="208"/>
      <c r="AM17" s="206">
        <v>42642</v>
      </c>
      <c r="AN17" s="209">
        <v>-107</v>
      </c>
      <c r="AO17" s="206"/>
      <c r="AP17" s="207">
        <v>0</v>
      </c>
      <c r="AQ17" s="206">
        <v>42535</v>
      </c>
      <c r="AR17" s="207"/>
      <c r="AS17" s="207"/>
      <c r="AT17" s="206">
        <v>4513</v>
      </c>
      <c r="AU17" s="800">
        <v>118312</v>
      </c>
      <c r="AV17" s="801">
        <v>12097</v>
      </c>
      <c r="AW17" s="200">
        <v>107</v>
      </c>
      <c r="AX17" s="200">
        <v>107</v>
      </c>
      <c r="AY17" s="200">
        <v>0</v>
      </c>
    </row>
    <row r="18" spans="1:51" ht="15" customHeight="1" x14ac:dyDescent="0.2">
      <c r="A18" s="421">
        <v>12</v>
      </c>
      <c r="B18" s="214" t="s">
        <v>16</v>
      </c>
      <c r="C18" s="218"/>
      <c r="D18" s="216"/>
      <c r="E18" s="216"/>
      <c r="F18" s="218"/>
      <c r="G18" s="216"/>
      <c r="H18" s="216"/>
      <c r="I18" s="1197"/>
      <c r="J18" s="216"/>
      <c r="K18" s="216"/>
      <c r="L18" s="218"/>
      <c r="M18" s="216"/>
      <c r="N18" s="216"/>
      <c r="O18" s="218"/>
      <c r="P18" s="216"/>
      <c r="Q18" s="216"/>
      <c r="R18" s="219">
        <v>2322</v>
      </c>
      <c r="S18" s="219">
        <v>258</v>
      </c>
      <c r="T18" s="216">
        <v>-2213</v>
      </c>
      <c r="U18" s="216"/>
      <c r="V18" s="220"/>
      <c r="W18" s="219"/>
      <c r="X18" s="216"/>
      <c r="Y18" s="219"/>
      <c r="Z18" s="216"/>
      <c r="AA18" s="219"/>
      <c r="AB18" s="216"/>
      <c r="AC18" s="216"/>
      <c r="AD18" s="219"/>
      <c r="AE18" s="222"/>
      <c r="AF18" s="223"/>
      <c r="AG18" s="224"/>
      <c r="AH18" s="215"/>
      <c r="AI18" s="223"/>
      <c r="AJ18" s="215"/>
      <c r="AK18" s="225"/>
      <c r="AL18" s="226"/>
      <c r="AM18" s="224">
        <v>0</v>
      </c>
      <c r="AN18" s="227">
        <v>0</v>
      </c>
      <c r="AO18" s="224"/>
      <c r="AP18" s="225">
        <v>0</v>
      </c>
      <c r="AQ18" s="224">
        <v>0</v>
      </c>
      <c r="AR18" s="225"/>
      <c r="AS18" s="225"/>
      <c r="AT18" s="224">
        <v>-2110</v>
      </c>
      <c r="AU18" s="802">
        <v>109</v>
      </c>
      <c r="AV18" s="803">
        <v>-2468</v>
      </c>
      <c r="AW18" s="217">
        <v>0</v>
      </c>
      <c r="AX18" s="217">
        <v>0</v>
      </c>
      <c r="AY18" s="217">
        <v>0</v>
      </c>
    </row>
    <row r="19" spans="1:51" ht="15" customHeight="1" x14ac:dyDescent="0.2">
      <c r="A19" s="421">
        <v>13</v>
      </c>
      <c r="B19" s="214" t="s">
        <v>17</v>
      </c>
      <c r="C19" s="218"/>
      <c r="D19" s="216"/>
      <c r="E19" s="216"/>
      <c r="F19" s="218"/>
      <c r="G19" s="216"/>
      <c r="H19" s="216"/>
      <c r="I19" s="1197"/>
      <c r="J19" s="216"/>
      <c r="K19" s="216"/>
      <c r="L19" s="218"/>
      <c r="M19" s="216"/>
      <c r="N19" s="216"/>
      <c r="O19" s="218"/>
      <c r="P19" s="216"/>
      <c r="Q19" s="216"/>
      <c r="R19" s="219">
        <v>60983</v>
      </c>
      <c r="S19" s="219">
        <v>6776</v>
      </c>
      <c r="T19" s="216">
        <v>-17229</v>
      </c>
      <c r="U19" s="216"/>
      <c r="V19" s="220"/>
      <c r="W19" s="219"/>
      <c r="X19" s="216"/>
      <c r="Y19" s="219"/>
      <c r="Z19" s="216"/>
      <c r="AA19" s="219"/>
      <c r="AB19" s="216"/>
      <c r="AC19" s="216"/>
      <c r="AD19" s="219"/>
      <c r="AE19" s="222"/>
      <c r="AF19" s="223"/>
      <c r="AG19" s="224"/>
      <c r="AH19" s="215"/>
      <c r="AI19" s="223"/>
      <c r="AJ19" s="215"/>
      <c r="AK19" s="225"/>
      <c r="AL19" s="226"/>
      <c r="AM19" s="224">
        <v>21205</v>
      </c>
      <c r="AN19" s="227">
        <v>-53</v>
      </c>
      <c r="AO19" s="224"/>
      <c r="AP19" s="225">
        <v>0</v>
      </c>
      <c r="AQ19" s="224">
        <v>21152</v>
      </c>
      <c r="AR19" s="225"/>
      <c r="AS19" s="225"/>
      <c r="AT19" s="224">
        <v>832</v>
      </c>
      <c r="AU19" s="802">
        <v>61933</v>
      </c>
      <c r="AV19" s="803">
        <v>890</v>
      </c>
      <c r="AW19" s="217">
        <v>53</v>
      </c>
      <c r="AX19" s="217">
        <v>53</v>
      </c>
      <c r="AY19" s="217">
        <v>0</v>
      </c>
    </row>
    <row r="20" spans="1:51" ht="15" customHeight="1" x14ac:dyDescent="0.2">
      <c r="A20" s="421">
        <v>14</v>
      </c>
      <c r="B20" s="214" t="s">
        <v>18</v>
      </c>
      <c r="C20" s="218"/>
      <c r="D20" s="216"/>
      <c r="E20" s="216"/>
      <c r="F20" s="218"/>
      <c r="G20" s="216"/>
      <c r="H20" s="216"/>
      <c r="I20" s="1197"/>
      <c r="J20" s="216"/>
      <c r="K20" s="216"/>
      <c r="L20" s="218"/>
      <c r="M20" s="216"/>
      <c r="N20" s="216"/>
      <c r="O20" s="218"/>
      <c r="P20" s="216"/>
      <c r="Q20" s="216"/>
      <c r="R20" s="219">
        <v>28993</v>
      </c>
      <c r="S20" s="219">
        <v>3221</v>
      </c>
      <c r="T20" s="216">
        <v>0</v>
      </c>
      <c r="U20" s="216"/>
      <c r="V20" s="220"/>
      <c r="W20" s="219"/>
      <c r="X20" s="216"/>
      <c r="Y20" s="219"/>
      <c r="Z20" s="216"/>
      <c r="AA20" s="219"/>
      <c r="AB20" s="216"/>
      <c r="AC20" s="216"/>
      <c r="AD20" s="219"/>
      <c r="AE20" s="222"/>
      <c r="AF20" s="223"/>
      <c r="AG20" s="224"/>
      <c r="AH20" s="215"/>
      <c r="AI20" s="223"/>
      <c r="AJ20" s="215"/>
      <c r="AK20" s="225"/>
      <c r="AL20" s="226"/>
      <c r="AM20" s="224">
        <v>11165</v>
      </c>
      <c r="AN20" s="227">
        <v>-28</v>
      </c>
      <c r="AO20" s="224"/>
      <c r="AP20" s="225">
        <v>0</v>
      </c>
      <c r="AQ20" s="224">
        <v>11137</v>
      </c>
      <c r="AR20" s="225"/>
      <c r="AS20" s="225"/>
      <c r="AT20" s="224">
        <v>1053</v>
      </c>
      <c r="AU20" s="802">
        <v>40058</v>
      </c>
      <c r="AV20" s="803">
        <v>3464</v>
      </c>
      <c r="AW20" s="217">
        <v>28</v>
      </c>
      <c r="AX20" s="217">
        <v>28</v>
      </c>
      <c r="AY20" s="217">
        <v>0</v>
      </c>
    </row>
    <row r="21" spans="1:51" ht="15" customHeight="1" x14ac:dyDescent="0.2">
      <c r="A21" s="422">
        <v>15</v>
      </c>
      <c r="B21" s="228" t="s">
        <v>19</v>
      </c>
      <c r="C21" s="232"/>
      <c r="D21" s="230"/>
      <c r="E21" s="230"/>
      <c r="F21" s="232"/>
      <c r="G21" s="230"/>
      <c r="H21" s="230"/>
      <c r="I21" s="1198"/>
      <c r="J21" s="230"/>
      <c r="K21" s="230"/>
      <c r="L21" s="232"/>
      <c r="M21" s="230"/>
      <c r="N21" s="230"/>
      <c r="O21" s="232"/>
      <c r="P21" s="230"/>
      <c r="Q21" s="230"/>
      <c r="R21" s="233">
        <v>5754</v>
      </c>
      <c r="S21" s="233">
        <v>639</v>
      </c>
      <c r="T21" s="230">
        <v>16209</v>
      </c>
      <c r="U21" s="230"/>
      <c r="V21" s="234"/>
      <c r="W21" s="233"/>
      <c r="X21" s="230"/>
      <c r="Y21" s="233"/>
      <c r="Z21" s="230"/>
      <c r="AA21" s="233"/>
      <c r="AB21" s="236"/>
      <c r="AC21" s="230"/>
      <c r="AD21" s="237"/>
      <c r="AE21" s="237"/>
      <c r="AF21" s="238"/>
      <c r="AG21" s="239"/>
      <c r="AH21" s="229"/>
      <c r="AI21" s="238"/>
      <c r="AJ21" s="229"/>
      <c r="AK21" s="240"/>
      <c r="AL21" s="241"/>
      <c r="AM21" s="239">
        <v>14945</v>
      </c>
      <c r="AN21" s="242">
        <v>-37</v>
      </c>
      <c r="AO21" s="239"/>
      <c r="AP21" s="240">
        <v>0</v>
      </c>
      <c r="AQ21" s="239">
        <v>14908</v>
      </c>
      <c r="AR21" s="240"/>
      <c r="AS21" s="240"/>
      <c r="AT21" s="239">
        <v>3249</v>
      </c>
      <c r="AU21" s="804">
        <v>39511</v>
      </c>
      <c r="AV21" s="805">
        <v>8443</v>
      </c>
      <c r="AW21" s="231">
        <v>37</v>
      </c>
      <c r="AX21" s="231">
        <v>37</v>
      </c>
      <c r="AY21" s="231">
        <v>0</v>
      </c>
    </row>
    <row r="22" spans="1:51" ht="15" customHeight="1" x14ac:dyDescent="0.2">
      <c r="A22" s="420">
        <v>16</v>
      </c>
      <c r="B22" s="197" t="s">
        <v>20</v>
      </c>
      <c r="C22" s="201"/>
      <c r="D22" s="199"/>
      <c r="E22" s="199"/>
      <c r="F22" s="201"/>
      <c r="G22" s="199"/>
      <c r="H22" s="199"/>
      <c r="I22" s="1196"/>
      <c r="J22" s="199"/>
      <c r="K22" s="199"/>
      <c r="L22" s="201"/>
      <c r="M22" s="199"/>
      <c r="N22" s="199"/>
      <c r="O22" s="201"/>
      <c r="P22" s="199"/>
      <c r="Q22" s="199"/>
      <c r="R22" s="202">
        <v>19559</v>
      </c>
      <c r="S22" s="202">
        <v>2173</v>
      </c>
      <c r="T22" s="199">
        <v>29394</v>
      </c>
      <c r="U22" s="199"/>
      <c r="V22" s="203"/>
      <c r="W22" s="202"/>
      <c r="X22" s="199"/>
      <c r="Y22" s="202"/>
      <c r="Z22" s="199"/>
      <c r="AA22" s="202"/>
      <c r="AB22" s="199"/>
      <c r="AC22" s="199"/>
      <c r="AD22" s="202"/>
      <c r="AE22" s="204"/>
      <c r="AF22" s="205"/>
      <c r="AG22" s="206"/>
      <c r="AH22" s="198"/>
      <c r="AI22" s="205"/>
      <c r="AJ22" s="198"/>
      <c r="AK22" s="207"/>
      <c r="AL22" s="208"/>
      <c r="AM22" s="206">
        <v>265715</v>
      </c>
      <c r="AN22" s="209">
        <v>-664</v>
      </c>
      <c r="AO22" s="206"/>
      <c r="AP22" s="207">
        <v>0</v>
      </c>
      <c r="AQ22" s="206">
        <v>265051</v>
      </c>
      <c r="AR22" s="207"/>
      <c r="AS22" s="207"/>
      <c r="AT22" s="206">
        <v>46684</v>
      </c>
      <c r="AU22" s="800">
        <v>311951</v>
      </c>
      <c r="AV22" s="801">
        <v>55157</v>
      </c>
      <c r="AW22" s="200">
        <v>664</v>
      </c>
      <c r="AX22" s="200">
        <v>664</v>
      </c>
      <c r="AY22" s="200">
        <v>0</v>
      </c>
    </row>
    <row r="23" spans="1:51" ht="15" customHeight="1" x14ac:dyDescent="0.2">
      <c r="A23" s="421">
        <v>17</v>
      </c>
      <c r="B23" s="214" t="s">
        <v>21</v>
      </c>
      <c r="C23" s="218"/>
      <c r="D23" s="216"/>
      <c r="E23" s="216"/>
      <c r="F23" s="218"/>
      <c r="G23" s="216"/>
      <c r="H23" s="216"/>
      <c r="I23" s="1197"/>
      <c r="J23" s="216"/>
      <c r="K23" s="216"/>
      <c r="L23" s="218"/>
      <c r="M23" s="216"/>
      <c r="N23" s="216"/>
      <c r="O23" s="218"/>
      <c r="P23" s="216"/>
      <c r="Q23" s="216"/>
      <c r="R23" s="219">
        <v>1190985</v>
      </c>
      <c r="S23" s="219">
        <v>132332</v>
      </c>
      <c r="T23" s="216">
        <v>-51262</v>
      </c>
      <c r="U23" s="1716"/>
      <c r="V23" s="220"/>
      <c r="W23" s="219"/>
      <c r="X23" s="216"/>
      <c r="Y23" s="219"/>
      <c r="Z23" s="216"/>
      <c r="AA23" s="219"/>
      <c r="AB23" s="216"/>
      <c r="AC23" s="216"/>
      <c r="AD23" s="219"/>
      <c r="AE23" s="222"/>
      <c r="AF23" s="223"/>
      <c r="AG23" s="224"/>
      <c r="AH23" s="215"/>
      <c r="AI23" s="223"/>
      <c r="AJ23" s="215"/>
      <c r="AK23" s="225"/>
      <c r="AL23" s="226"/>
      <c r="AM23" s="224">
        <v>2145108</v>
      </c>
      <c r="AN23" s="227">
        <v>-5363</v>
      </c>
      <c r="AO23" s="224"/>
      <c r="AP23" s="225">
        <v>-3402</v>
      </c>
      <c r="AQ23" s="224">
        <v>2136343</v>
      </c>
      <c r="AR23" s="225"/>
      <c r="AS23" s="225"/>
      <c r="AT23" s="224">
        <v>178625</v>
      </c>
      <c r="AU23" s="802">
        <v>3303367</v>
      </c>
      <c r="AV23" s="803">
        <v>279303</v>
      </c>
      <c r="AW23" s="217">
        <v>5363</v>
      </c>
      <c r="AX23" s="217">
        <v>5363</v>
      </c>
      <c r="AY23" s="217">
        <v>0</v>
      </c>
    </row>
    <row r="24" spans="1:51" ht="15" customHeight="1" x14ac:dyDescent="0.2">
      <c r="A24" s="421">
        <v>18</v>
      </c>
      <c r="B24" s="214" t="s">
        <v>22</v>
      </c>
      <c r="C24" s="218"/>
      <c r="D24" s="216"/>
      <c r="E24" s="216"/>
      <c r="F24" s="218"/>
      <c r="G24" s="216"/>
      <c r="H24" s="216"/>
      <c r="I24" s="1197"/>
      <c r="J24" s="216"/>
      <c r="K24" s="216"/>
      <c r="L24" s="218"/>
      <c r="M24" s="216"/>
      <c r="N24" s="216"/>
      <c r="O24" s="218"/>
      <c r="P24" s="216"/>
      <c r="Q24" s="216"/>
      <c r="R24" s="219">
        <v>28899</v>
      </c>
      <c r="S24" s="219">
        <v>3211</v>
      </c>
      <c r="T24" s="216">
        <v>-28734</v>
      </c>
      <c r="U24" s="216"/>
      <c r="V24" s="220"/>
      <c r="W24" s="219"/>
      <c r="X24" s="216"/>
      <c r="Y24" s="219"/>
      <c r="Z24" s="216"/>
      <c r="AA24" s="219"/>
      <c r="AB24" s="216"/>
      <c r="AC24" s="216"/>
      <c r="AD24" s="219"/>
      <c r="AE24" s="222"/>
      <c r="AF24" s="223"/>
      <c r="AG24" s="224"/>
      <c r="AH24" s="215"/>
      <c r="AI24" s="223"/>
      <c r="AJ24" s="215"/>
      <c r="AK24" s="225"/>
      <c r="AL24" s="226"/>
      <c r="AM24" s="224">
        <v>0</v>
      </c>
      <c r="AN24" s="227">
        <v>0</v>
      </c>
      <c r="AO24" s="224"/>
      <c r="AP24" s="225">
        <v>0</v>
      </c>
      <c r="AQ24" s="224">
        <v>0</v>
      </c>
      <c r="AR24" s="225"/>
      <c r="AS24" s="225"/>
      <c r="AT24" s="224">
        <v>-2068</v>
      </c>
      <c r="AU24" s="802">
        <v>165</v>
      </c>
      <c r="AV24" s="803">
        <v>-6830</v>
      </c>
      <c r="AW24" s="217">
        <v>0</v>
      </c>
      <c r="AX24" s="217">
        <v>0</v>
      </c>
      <c r="AY24" s="217">
        <v>0</v>
      </c>
    </row>
    <row r="25" spans="1:51" ht="15" customHeight="1" x14ac:dyDescent="0.2">
      <c r="A25" s="421">
        <v>19</v>
      </c>
      <c r="B25" s="214" t="s">
        <v>23</v>
      </c>
      <c r="C25" s="218"/>
      <c r="D25" s="216"/>
      <c r="E25" s="216"/>
      <c r="F25" s="218"/>
      <c r="G25" s="216"/>
      <c r="H25" s="216"/>
      <c r="I25" s="1197"/>
      <c r="J25" s="216"/>
      <c r="K25" s="216"/>
      <c r="L25" s="218"/>
      <c r="M25" s="216"/>
      <c r="N25" s="216"/>
      <c r="O25" s="218"/>
      <c r="P25" s="216"/>
      <c r="Q25" s="216"/>
      <c r="R25" s="219">
        <v>141916</v>
      </c>
      <c r="S25" s="219">
        <v>15768</v>
      </c>
      <c r="T25" s="216">
        <v>-272</v>
      </c>
      <c r="U25" s="216"/>
      <c r="V25" s="220"/>
      <c r="W25" s="219"/>
      <c r="X25" s="216"/>
      <c r="Y25" s="219"/>
      <c r="Z25" s="216"/>
      <c r="AA25" s="219"/>
      <c r="AB25" s="216"/>
      <c r="AC25" s="216"/>
      <c r="AD25" s="219"/>
      <c r="AE25" s="222"/>
      <c r="AF25" s="223"/>
      <c r="AG25" s="224"/>
      <c r="AH25" s="215"/>
      <c r="AI25" s="223"/>
      <c r="AJ25" s="215"/>
      <c r="AK25" s="225"/>
      <c r="AL25" s="226"/>
      <c r="AM25" s="224">
        <v>128078</v>
      </c>
      <c r="AN25" s="227">
        <v>-320</v>
      </c>
      <c r="AO25" s="224"/>
      <c r="AP25" s="225">
        <v>0</v>
      </c>
      <c r="AQ25" s="224">
        <v>127758</v>
      </c>
      <c r="AR25" s="225"/>
      <c r="AS25" s="225"/>
      <c r="AT25" s="224">
        <v>11362</v>
      </c>
      <c r="AU25" s="802">
        <v>269360</v>
      </c>
      <c r="AV25" s="803">
        <v>24418</v>
      </c>
      <c r="AW25" s="217">
        <v>320</v>
      </c>
      <c r="AX25" s="217">
        <v>320</v>
      </c>
      <c r="AY25" s="217">
        <v>0</v>
      </c>
    </row>
    <row r="26" spans="1:51" ht="15" customHeight="1" x14ac:dyDescent="0.2">
      <c r="A26" s="422">
        <v>20</v>
      </c>
      <c r="B26" s="228" t="s">
        <v>24</v>
      </c>
      <c r="C26" s="232"/>
      <c r="D26" s="230"/>
      <c r="E26" s="230"/>
      <c r="F26" s="232"/>
      <c r="G26" s="230"/>
      <c r="H26" s="230"/>
      <c r="I26" s="1198"/>
      <c r="J26" s="230"/>
      <c r="K26" s="230"/>
      <c r="L26" s="232"/>
      <c r="M26" s="230"/>
      <c r="N26" s="230"/>
      <c r="O26" s="232"/>
      <c r="P26" s="230"/>
      <c r="Q26" s="230"/>
      <c r="R26" s="233">
        <v>127355</v>
      </c>
      <c r="S26" s="233">
        <v>14151</v>
      </c>
      <c r="T26" s="230">
        <v>-5172</v>
      </c>
      <c r="U26" s="230"/>
      <c r="V26" s="234"/>
      <c r="W26" s="233"/>
      <c r="X26" s="230"/>
      <c r="Y26" s="233"/>
      <c r="Z26" s="230"/>
      <c r="AA26" s="233"/>
      <c r="AB26" s="236"/>
      <c r="AC26" s="230"/>
      <c r="AD26" s="237"/>
      <c r="AE26" s="237"/>
      <c r="AF26" s="238"/>
      <c r="AG26" s="239"/>
      <c r="AH26" s="229"/>
      <c r="AI26" s="238"/>
      <c r="AJ26" s="229"/>
      <c r="AK26" s="240"/>
      <c r="AL26" s="241"/>
      <c r="AM26" s="239">
        <v>49944</v>
      </c>
      <c r="AN26" s="242">
        <v>-125</v>
      </c>
      <c r="AO26" s="239"/>
      <c r="AP26" s="240">
        <v>0</v>
      </c>
      <c r="AQ26" s="239">
        <v>49819</v>
      </c>
      <c r="AR26" s="240"/>
      <c r="AS26" s="240"/>
      <c r="AT26" s="239">
        <v>4128</v>
      </c>
      <c r="AU26" s="804">
        <v>174521</v>
      </c>
      <c r="AV26" s="805">
        <v>14130</v>
      </c>
      <c r="AW26" s="231">
        <v>125</v>
      </c>
      <c r="AX26" s="231">
        <v>125</v>
      </c>
      <c r="AY26" s="231">
        <v>0</v>
      </c>
    </row>
    <row r="27" spans="1:51" ht="15" customHeight="1" x14ac:dyDescent="0.2">
      <c r="A27" s="420">
        <v>21</v>
      </c>
      <c r="B27" s="197" t="s">
        <v>25</v>
      </c>
      <c r="C27" s="201"/>
      <c r="D27" s="199"/>
      <c r="E27" s="199"/>
      <c r="F27" s="201"/>
      <c r="G27" s="199"/>
      <c r="H27" s="199"/>
      <c r="I27" s="1196"/>
      <c r="J27" s="199"/>
      <c r="K27" s="199"/>
      <c r="L27" s="201"/>
      <c r="M27" s="199"/>
      <c r="N27" s="199"/>
      <c r="O27" s="201"/>
      <c r="P27" s="199"/>
      <c r="Q27" s="199"/>
      <c r="R27" s="202">
        <v>79189</v>
      </c>
      <c r="S27" s="202">
        <v>8799</v>
      </c>
      <c r="T27" s="199">
        <v>-18181</v>
      </c>
      <c r="U27" s="199"/>
      <c r="V27" s="203"/>
      <c r="W27" s="202"/>
      <c r="X27" s="199"/>
      <c r="Y27" s="202"/>
      <c r="Z27" s="199"/>
      <c r="AA27" s="202"/>
      <c r="AB27" s="199"/>
      <c r="AC27" s="199"/>
      <c r="AD27" s="202"/>
      <c r="AE27" s="204"/>
      <c r="AF27" s="205"/>
      <c r="AG27" s="206"/>
      <c r="AH27" s="198"/>
      <c r="AI27" s="205"/>
      <c r="AJ27" s="198"/>
      <c r="AK27" s="207"/>
      <c r="AL27" s="208"/>
      <c r="AM27" s="206">
        <v>40370</v>
      </c>
      <c r="AN27" s="209">
        <v>-101</v>
      </c>
      <c r="AO27" s="206"/>
      <c r="AP27" s="207">
        <v>0</v>
      </c>
      <c r="AQ27" s="206">
        <v>40269</v>
      </c>
      <c r="AR27" s="207"/>
      <c r="AS27" s="207"/>
      <c r="AT27" s="206">
        <v>3044</v>
      </c>
      <c r="AU27" s="800">
        <v>113331</v>
      </c>
      <c r="AV27" s="801">
        <v>8796</v>
      </c>
      <c r="AW27" s="200">
        <v>101</v>
      </c>
      <c r="AX27" s="200">
        <v>101</v>
      </c>
      <c r="AY27" s="200">
        <v>0</v>
      </c>
    </row>
    <row r="28" spans="1:51" ht="15" customHeight="1" x14ac:dyDescent="0.2">
      <c r="A28" s="421">
        <v>22</v>
      </c>
      <c r="B28" s="214" t="s">
        <v>26</v>
      </c>
      <c r="C28" s="218"/>
      <c r="D28" s="216"/>
      <c r="E28" s="216"/>
      <c r="F28" s="218"/>
      <c r="G28" s="216"/>
      <c r="H28" s="216"/>
      <c r="I28" s="1197"/>
      <c r="J28" s="216"/>
      <c r="K28" s="216"/>
      <c r="L28" s="218"/>
      <c r="M28" s="216"/>
      <c r="N28" s="216"/>
      <c r="O28" s="218"/>
      <c r="P28" s="216"/>
      <c r="Q28" s="216"/>
      <c r="R28" s="219">
        <v>110854</v>
      </c>
      <c r="S28" s="219">
        <v>12317</v>
      </c>
      <c r="T28" s="216">
        <v>-11793</v>
      </c>
      <c r="U28" s="216"/>
      <c r="V28" s="220"/>
      <c r="W28" s="219"/>
      <c r="X28" s="216"/>
      <c r="Y28" s="219"/>
      <c r="Z28" s="216"/>
      <c r="AA28" s="219"/>
      <c r="AB28" s="216"/>
      <c r="AC28" s="216"/>
      <c r="AD28" s="219"/>
      <c r="AE28" s="222"/>
      <c r="AF28" s="223"/>
      <c r="AG28" s="224"/>
      <c r="AH28" s="215"/>
      <c r="AI28" s="223"/>
      <c r="AJ28" s="215"/>
      <c r="AK28" s="225"/>
      <c r="AL28" s="226"/>
      <c r="AM28" s="224">
        <v>31555</v>
      </c>
      <c r="AN28" s="227">
        <v>-79</v>
      </c>
      <c r="AO28" s="224"/>
      <c r="AP28" s="225">
        <v>0</v>
      </c>
      <c r="AQ28" s="224">
        <v>31476</v>
      </c>
      <c r="AR28" s="225"/>
      <c r="AS28" s="225"/>
      <c r="AT28" s="224">
        <v>3031</v>
      </c>
      <c r="AU28" s="802">
        <v>117136</v>
      </c>
      <c r="AV28" s="803">
        <v>6016</v>
      </c>
      <c r="AW28" s="217">
        <v>79</v>
      </c>
      <c r="AX28" s="217">
        <v>79</v>
      </c>
      <c r="AY28" s="217">
        <v>0</v>
      </c>
    </row>
    <row r="29" spans="1:51" ht="15" customHeight="1" x14ac:dyDescent="0.2">
      <c r="A29" s="421">
        <v>23</v>
      </c>
      <c r="B29" s="214" t="s">
        <v>27</v>
      </c>
      <c r="C29" s="218"/>
      <c r="D29" s="216"/>
      <c r="E29" s="216"/>
      <c r="F29" s="218"/>
      <c r="G29" s="216"/>
      <c r="H29" s="216"/>
      <c r="I29" s="1197"/>
      <c r="J29" s="216"/>
      <c r="K29" s="216"/>
      <c r="L29" s="218"/>
      <c r="M29" s="216"/>
      <c r="N29" s="216"/>
      <c r="O29" s="218"/>
      <c r="P29" s="216"/>
      <c r="Q29" s="216"/>
      <c r="R29" s="219">
        <v>299247</v>
      </c>
      <c r="S29" s="219">
        <v>33250</v>
      </c>
      <c r="T29" s="216">
        <v>10417</v>
      </c>
      <c r="U29" s="216"/>
      <c r="V29" s="220"/>
      <c r="W29" s="219"/>
      <c r="X29" s="216"/>
      <c r="Y29" s="219"/>
      <c r="Z29" s="216"/>
      <c r="AA29" s="219"/>
      <c r="AB29" s="216"/>
      <c r="AC29" s="216"/>
      <c r="AD29" s="219"/>
      <c r="AE29" s="222"/>
      <c r="AF29" s="223"/>
      <c r="AG29" s="224"/>
      <c r="AH29" s="215"/>
      <c r="AI29" s="223"/>
      <c r="AJ29" s="215"/>
      <c r="AK29" s="225"/>
      <c r="AL29" s="226"/>
      <c r="AM29" s="224">
        <v>237443</v>
      </c>
      <c r="AN29" s="227">
        <v>-594</v>
      </c>
      <c r="AO29" s="224"/>
      <c r="AP29" s="225">
        <v>-1667</v>
      </c>
      <c r="AQ29" s="224">
        <v>235182</v>
      </c>
      <c r="AR29" s="225"/>
      <c r="AS29" s="225"/>
      <c r="AT29" s="224">
        <v>25200</v>
      </c>
      <c r="AU29" s="802">
        <v>535668</v>
      </c>
      <c r="AV29" s="803">
        <v>51316</v>
      </c>
      <c r="AW29" s="217">
        <v>594</v>
      </c>
      <c r="AX29" s="217">
        <v>594</v>
      </c>
      <c r="AY29" s="217">
        <v>0</v>
      </c>
    </row>
    <row r="30" spans="1:51" ht="15" customHeight="1" x14ac:dyDescent="0.2">
      <c r="A30" s="421">
        <v>24</v>
      </c>
      <c r="B30" s="214" t="s">
        <v>28</v>
      </c>
      <c r="C30" s="218"/>
      <c r="D30" s="216"/>
      <c r="E30" s="216"/>
      <c r="F30" s="218"/>
      <c r="G30" s="216"/>
      <c r="H30" s="216"/>
      <c r="I30" s="1197"/>
      <c r="J30" s="216"/>
      <c r="K30" s="216"/>
      <c r="L30" s="218"/>
      <c r="M30" s="216"/>
      <c r="N30" s="216"/>
      <c r="O30" s="218"/>
      <c r="P30" s="216"/>
      <c r="Q30" s="216"/>
      <c r="R30" s="219">
        <v>33758</v>
      </c>
      <c r="S30" s="219">
        <v>3751</v>
      </c>
      <c r="T30" s="216">
        <v>-8451</v>
      </c>
      <c r="U30" s="216"/>
      <c r="V30" s="220"/>
      <c r="W30" s="219"/>
      <c r="X30" s="216"/>
      <c r="Y30" s="219"/>
      <c r="Z30" s="216"/>
      <c r="AA30" s="219"/>
      <c r="AB30" s="216"/>
      <c r="AC30" s="216"/>
      <c r="AD30" s="219"/>
      <c r="AE30" s="222"/>
      <c r="AF30" s="223"/>
      <c r="AG30" s="224"/>
      <c r="AH30" s="215"/>
      <c r="AI30" s="223"/>
      <c r="AJ30" s="215"/>
      <c r="AK30" s="225"/>
      <c r="AL30" s="226"/>
      <c r="AM30" s="224">
        <v>163776</v>
      </c>
      <c r="AN30" s="227">
        <v>-409</v>
      </c>
      <c r="AO30" s="224"/>
      <c r="AP30" s="225">
        <v>0</v>
      </c>
      <c r="AQ30" s="224">
        <v>163367</v>
      </c>
      <c r="AR30" s="225"/>
      <c r="AS30" s="225"/>
      <c r="AT30" s="224">
        <v>10831</v>
      </c>
      <c r="AU30" s="802">
        <v>188242</v>
      </c>
      <c r="AV30" s="803">
        <v>11437</v>
      </c>
      <c r="AW30" s="217">
        <v>409</v>
      </c>
      <c r="AX30" s="217">
        <v>409</v>
      </c>
      <c r="AY30" s="217">
        <v>0</v>
      </c>
    </row>
    <row r="31" spans="1:51" ht="15" customHeight="1" x14ac:dyDescent="0.2">
      <c r="A31" s="422">
        <v>25</v>
      </c>
      <c r="B31" s="228" t="s">
        <v>29</v>
      </c>
      <c r="C31" s="232"/>
      <c r="D31" s="230"/>
      <c r="E31" s="230"/>
      <c r="F31" s="232"/>
      <c r="G31" s="230"/>
      <c r="H31" s="230"/>
      <c r="I31" s="1198"/>
      <c r="J31" s="230"/>
      <c r="K31" s="230"/>
      <c r="L31" s="232"/>
      <c r="M31" s="230"/>
      <c r="N31" s="230"/>
      <c r="O31" s="232"/>
      <c r="P31" s="230"/>
      <c r="Q31" s="230"/>
      <c r="R31" s="233">
        <v>25865</v>
      </c>
      <c r="S31" s="233">
        <v>2874</v>
      </c>
      <c r="T31" s="230">
        <v>14203</v>
      </c>
      <c r="U31" s="230"/>
      <c r="V31" s="234"/>
      <c r="W31" s="233"/>
      <c r="X31" s="230"/>
      <c r="Y31" s="233"/>
      <c r="Z31" s="230"/>
      <c r="AA31" s="233"/>
      <c r="AB31" s="236"/>
      <c r="AC31" s="230"/>
      <c r="AD31" s="237"/>
      <c r="AE31" s="237"/>
      <c r="AF31" s="238"/>
      <c r="AG31" s="239"/>
      <c r="AH31" s="229"/>
      <c r="AI31" s="238"/>
      <c r="AJ31" s="229"/>
      <c r="AK31" s="240"/>
      <c r="AL31" s="241"/>
      <c r="AM31" s="239">
        <v>43287</v>
      </c>
      <c r="AN31" s="242">
        <v>-108</v>
      </c>
      <c r="AO31" s="239"/>
      <c r="AP31" s="240">
        <v>0</v>
      </c>
      <c r="AQ31" s="239">
        <v>43179</v>
      </c>
      <c r="AR31" s="240"/>
      <c r="AS31" s="240"/>
      <c r="AT31" s="239">
        <v>6768</v>
      </c>
      <c r="AU31" s="804">
        <v>86803</v>
      </c>
      <c r="AV31" s="805">
        <v>13374</v>
      </c>
      <c r="AW31" s="231">
        <v>108</v>
      </c>
      <c r="AX31" s="231">
        <v>108</v>
      </c>
      <c r="AY31" s="231">
        <v>0</v>
      </c>
    </row>
    <row r="32" spans="1:51" ht="15" customHeight="1" x14ac:dyDescent="0.2">
      <c r="A32" s="420">
        <v>26</v>
      </c>
      <c r="B32" s="197" t="s">
        <v>30</v>
      </c>
      <c r="C32" s="201"/>
      <c r="D32" s="199"/>
      <c r="E32" s="199"/>
      <c r="F32" s="201"/>
      <c r="G32" s="199"/>
      <c r="H32" s="199"/>
      <c r="I32" s="1196"/>
      <c r="J32" s="199"/>
      <c r="K32" s="199"/>
      <c r="L32" s="201"/>
      <c r="M32" s="199"/>
      <c r="N32" s="199"/>
      <c r="O32" s="201"/>
      <c r="P32" s="199"/>
      <c r="Q32" s="199"/>
      <c r="R32" s="202">
        <v>1026481</v>
      </c>
      <c r="S32" s="202">
        <v>114053</v>
      </c>
      <c r="T32" s="199">
        <v>245812</v>
      </c>
      <c r="U32" s="1711"/>
      <c r="V32" s="203"/>
      <c r="W32" s="202"/>
      <c r="X32" s="199"/>
      <c r="Y32" s="202"/>
      <c r="Z32" s="199"/>
      <c r="AA32" s="202"/>
      <c r="AB32" s="199"/>
      <c r="AC32" s="199"/>
      <c r="AD32" s="202"/>
      <c r="AE32" s="204"/>
      <c r="AF32" s="205"/>
      <c r="AG32" s="206"/>
      <c r="AH32" s="198"/>
      <c r="AI32" s="205"/>
      <c r="AJ32" s="198"/>
      <c r="AK32" s="207"/>
      <c r="AL32" s="208"/>
      <c r="AM32" s="206">
        <v>1798365</v>
      </c>
      <c r="AN32" s="209">
        <v>-4496</v>
      </c>
      <c r="AO32" s="206"/>
      <c r="AP32" s="207">
        <v>0</v>
      </c>
      <c r="AQ32" s="206">
        <v>1793869</v>
      </c>
      <c r="AR32" s="207"/>
      <c r="AS32" s="207"/>
      <c r="AT32" s="206">
        <v>221162</v>
      </c>
      <c r="AU32" s="800">
        <v>3079780</v>
      </c>
      <c r="AV32" s="801">
        <v>375815</v>
      </c>
      <c r="AW32" s="200">
        <v>4496</v>
      </c>
      <c r="AX32" s="200">
        <v>4496</v>
      </c>
      <c r="AY32" s="200">
        <v>0</v>
      </c>
    </row>
    <row r="33" spans="1:51" ht="15" customHeight="1" x14ac:dyDescent="0.2">
      <c r="A33" s="421">
        <v>27</v>
      </c>
      <c r="B33" s="214" t="s">
        <v>31</v>
      </c>
      <c r="C33" s="218"/>
      <c r="D33" s="216"/>
      <c r="E33" s="216"/>
      <c r="F33" s="218"/>
      <c r="G33" s="216"/>
      <c r="H33" s="216"/>
      <c r="I33" s="1197"/>
      <c r="J33" s="216"/>
      <c r="K33" s="216"/>
      <c r="L33" s="218"/>
      <c r="M33" s="216"/>
      <c r="N33" s="216"/>
      <c r="O33" s="218"/>
      <c r="P33" s="216"/>
      <c r="Q33" s="216"/>
      <c r="R33" s="219">
        <v>46651</v>
      </c>
      <c r="S33" s="219">
        <v>5183</v>
      </c>
      <c r="T33" s="216">
        <v>67883</v>
      </c>
      <c r="U33" s="216"/>
      <c r="V33" s="220"/>
      <c r="W33" s="219"/>
      <c r="X33" s="216"/>
      <c r="Y33" s="219"/>
      <c r="Z33" s="216"/>
      <c r="AA33" s="219"/>
      <c r="AB33" s="216"/>
      <c r="AC33" s="216"/>
      <c r="AD33" s="219"/>
      <c r="AE33" s="222"/>
      <c r="AF33" s="223"/>
      <c r="AG33" s="224"/>
      <c r="AH33" s="215"/>
      <c r="AI33" s="223"/>
      <c r="AJ33" s="215"/>
      <c r="AK33" s="225"/>
      <c r="AL33" s="226"/>
      <c r="AM33" s="224">
        <v>81941</v>
      </c>
      <c r="AN33" s="227">
        <v>-205</v>
      </c>
      <c r="AO33" s="224"/>
      <c r="AP33" s="225">
        <v>0</v>
      </c>
      <c r="AQ33" s="224">
        <v>81736</v>
      </c>
      <c r="AR33" s="225"/>
      <c r="AS33" s="225"/>
      <c r="AT33" s="224">
        <v>15076</v>
      </c>
      <c r="AU33" s="802">
        <v>188802</v>
      </c>
      <c r="AV33" s="803">
        <v>34085</v>
      </c>
      <c r="AW33" s="217">
        <v>205</v>
      </c>
      <c r="AX33" s="217">
        <v>205</v>
      </c>
      <c r="AY33" s="217">
        <v>0</v>
      </c>
    </row>
    <row r="34" spans="1:51" ht="15" customHeight="1" x14ac:dyDescent="0.2">
      <c r="A34" s="421">
        <v>28</v>
      </c>
      <c r="B34" s="214" t="s">
        <v>32</v>
      </c>
      <c r="C34" s="218"/>
      <c r="D34" s="216"/>
      <c r="E34" s="216"/>
      <c r="F34" s="218"/>
      <c r="G34" s="216"/>
      <c r="H34" s="216"/>
      <c r="I34" s="1197"/>
      <c r="J34" s="216"/>
      <c r="K34" s="216"/>
      <c r="L34" s="218"/>
      <c r="M34" s="216"/>
      <c r="N34" s="216"/>
      <c r="O34" s="218"/>
      <c r="P34" s="216"/>
      <c r="Q34" s="216"/>
      <c r="R34" s="219">
        <v>522108</v>
      </c>
      <c r="S34" s="219">
        <v>58012</v>
      </c>
      <c r="T34" s="216">
        <v>-1461</v>
      </c>
      <c r="U34" s="1716"/>
      <c r="V34" s="220"/>
      <c r="W34" s="219"/>
      <c r="X34" s="216"/>
      <c r="Y34" s="219"/>
      <c r="Z34" s="216"/>
      <c r="AA34" s="219"/>
      <c r="AB34" s="216"/>
      <c r="AC34" s="216"/>
      <c r="AD34" s="219"/>
      <c r="AE34" s="222"/>
      <c r="AF34" s="223"/>
      <c r="AG34" s="224"/>
      <c r="AH34" s="215"/>
      <c r="AI34" s="223"/>
      <c r="AJ34" s="215"/>
      <c r="AK34" s="225"/>
      <c r="AL34" s="226"/>
      <c r="AM34" s="224">
        <v>757920</v>
      </c>
      <c r="AN34" s="227">
        <v>-1895</v>
      </c>
      <c r="AO34" s="224"/>
      <c r="AP34" s="225">
        <v>-2604</v>
      </c>
      <c r="AQ34" s="224">
        <v>753421</v>
      </c>
      <c r="AR34" s="225"/>
      <c r="AS34" s="225"/>
      <c r="AT34" s="224">
        <v>77302</v>
      </c>
      <c r="AU34" s="802">
        <v>1307245</v>
      </c>
      <c r="AV34" s="803">
        <v>132773</v>
      </c>
      <c r="AW34" s="217">
        <v>1895</v>
      </c>
      <c r="AX34" s="217">
        <v>1895</v>
      </c>
      <c r="AY34" s="217">
        <v>0</v>
      </c>
    </row>
    <row r="35" spans="1:51" ht="15" customHeight="1" x14ac:dyDescent="0.2">
      <c r="A35" s="421">
        <v>29</v>
      </c>
      <c r="B35" s="214" t="s">
        <v>33</v>
      </c>
      <c r="C35" s="218"/>
      <c r="D35" s="216"/>
      <c r="E35" s="216"/>
      <c r="F35" s="218"/>
      <c r="G35" s="216"/>
      <c r="H35" s="216"/>
      <c r="I35" s="1197"/>
      <c r="J35" s="216"/>
      <c r="K35" s="216"/>
      <c r="L35" s="218"/>
      <c r="M35" s="216"/>
      <c r="N35" s="216"/>
      <c r="O35" s="218"/>
      <c r="P35" s="216"/>
      <c r="Q35" s="216"/>
      <c r="R35" s="219">
        <v>292795</v>
      </c>
      <c r="S35" s="219">
        <v>32533</v>
      </c>
      <c r="T35" s="216">
        <v>33174</v>
      </c>
      <c r="U35" s="216"/>
      <c r="V35" s="220"/>
      <c r="W35" s="219"/>
      <c r="X35" s="216"/>
      <c r="Y35" s="219"/>
      <c r="Z35" s="216"/>
      <c r="AA35" s="219"/>
      <c r="AB35" s="216"/>
      <c r="AC35" s="216"/>
      <c r="AD35" s="219"/>
      <c r="AE35" s="222"/>
      <c r="AF35" s="223"/>
      <c r="AG35" s="224"/>
      <c r="AH35" s="215"/>
      <c r="AI35" s="223"/>
      <c r="AJ35" s="215"/>
      <c r="AK35" s="225"/>
      <c r="AL35" s="226"/>
      <c r="AM35" s="224">
        <v>317464</v>
      </c>
      <c r="AN35" s="227">
        <v>-794</v>
      </c>
      <c r="AO35" s="224"/>
      <c r="AP35" s="225">
        <v>0</v>
      </c>
      <c r="AQ35" s="224">
        <v>316670</v>
      </c>
      <c r="AR35" s="225"/>
      <c r="AS35" s="225"/>
      <c r="AT35" s="224">
        <v>32896</v>
      </c>
      <c r="AU35" s="802">
        <v>630588</v>
      </c>
      <c r="AV35" s="803">
        <v>64580</v>
      </c>
      <c r="AW35" s="217">
        <v>794</v>
      </c>
      <c r="AX35" s="217">
        <v>794</v>
      </c>
      <c r="AY35" s="217">
        <v>0</v>
      </c>
    </row>
    <row r="36" spans="1:51" ht="15" customHeight="1" x14ac:dyDescent="0.2">
      <c r="A36" s="422">
        <v>30</v>
      </c>
      <c r="B36" s="228" t="s">
        <v>34</v>
      </c>
      <c r="C36" s="232"/>
      <c r="D36" s="230"/>
      <c r="E36" s="230"/>
      <c r="F36" s="232"/>
      <c r="G36" s="230"/>
      <c r="H36" s="230"/>
      <c r="I36" s="1198"/>
      <c r="J36" s="230"/>
      <c r="K36" s="230"/>
      <c r="L36" s="232"/>
      <c r="M36" s="230"/>
      <c r="N36" s="230"/>
      <c r="O36" s="232"/>
      <c r="P36" s="230"/>
      <c r="Q36" s="230"/>
      <c r="R36" s="233">
        <v>64956</v>
      </c>
      <c r="S36" s="233">
        <v>7217</v>
      </c>
      <c r="T36" s="230">
        <v>30680</v>
      </c>
      <c r="U36" s="230"/>
      <c r="V36" s="234"/>
      <c r="W36" s="233"/>
      <c r="X36" s="230"/>
      <c r="Y36" s="233"/>
      <c r="Z36" s="230"/>
      <c r="AA36" s="233"/>
      <c r="AB36" s="236"/>
      <c r="AC36" s="230"/>
      <c r="AD36" s="237"/>
      <c r="AE36" s="237"/>
      <c r="AF36" s="238"/>
      <c r="AG36" s="239"/>
      <c r="AH36" s="229"/>
      <c r="AI36" s="238"/>
      <c r="AJ36" s="229"/>
      <c r="AK36" s="240"/>
      <c r="AL36" s="241"/>
      <c r="AM36" s="239">
        <v>78408</v>
      </c>
      <c r="AN36" s="242">
        <v>-196</v>
      </c>
      <c r="AO36" s="239"/>
      <c r="AP36" s="240">
        <v>0</v>
      </c>
      <c r="AQ36" s="239">
        <v>78212</v>
      </c>
      <c r="AR36" s="240"/>
      <c r="AS36" s="240"/>
      <c r="AT36" s="239">
        <v>10445</v>
      </c>
      <c r="AU36" s="804">
        <v>173609</v>
      </c>
      <c r="AV36" s="805">
        <v>23495</v>
      </c>
      <c r="AW36" s="231">
        <v>196</v>
      </c>
      <c r="AX36" s="231">
        <v>196</v>
      </c>
      <c r="AY36" s="231">
        <v>0</v>
      </c>
    </row>
    <row r="37" spans="1:51" ht="15" customHeight="1" x14ac:dyDescent="0.2">
      <c r="A37" s="420">
        <v>31</v>
      </c>
      <c r="B37" s="197" t="s">
        <v>35</v>
      </c>
      <c r="C37" s="201"/>
      <c r="D37" s="199"/>
      <c r="E37" s="199"/>
      <c r="F37" s="201"/>
      <c r="G37" s="199"/>
      <c r="H37" s="199"/>
      <c r="I37" s="1196"/>
      <c r="J37" s="199"/>
      <c r="K37" s="199"/>
      <c r="L37" s="201"/>
      <c r="M37" s="199"/>
      <c r="N37" s="199"/>
      <c r="O37" s="201"/>
      <c r="P37" s="199"/>
      <c r="Q37" s="199"/>
      <c r="R37" s="202">
        <v>67167</v>
      </c>
      <c r="S37" s="202">
        <v>7463</v>
      </c>
      <c r="T37" s="199">
        <v>-7378</v>
      </c>
      <c r="U37" s="199"/>
      <c r="V37" s="203"/>
      <c r="W37" s="202"/>
      <c r="X37" s="199"/>
      <c r="Y37" s="202"/>
      <c r="Z37" s="199"/>
      <c r="AA37" s="202"/>
      <c r="AB37" s="199"/>
      <c r="AC37" s="199"/>
      <c r="AD37" s="202"/>
      <c r="AE37" s="204"/>
      <c r="AF37" s="205"/>
      <c r="AG37" s="206"/>
      <c r="AH37" s="198"/>
      <c r="AI37" s="205"/>
      <c r="AJ37" s="198"/>
      <c r="AK37" s="207"/>
      <c r="AL37" s="208"/>
      <c r="AM37" s="206">
        <v>90617</v>
      </c>
      <c r="AN37" s="209">
        <v>-227</v>
      </c>
      <c r="AO37" s="206"/>
      <c r="AP37" s="207">
        <v>0</v>
      </c>
      <c r="AQ37" s="206">
        <v>90390</v>
      </c>
      <c r="AR37" s="207"/>
      <c r="AS37" s="207"/>
      <c r="AT37" s="206">
        <v>7540</v>
      </c>
      <c r="AU37" s="800">
        <v>152262</v>
      </c>
      <c r="AV37" s="801">
        <v>13135</v>
      </c>
      <c r="AW37" s="200">
        <v>227</v>
      </c>
      <c r="AX37" s="200">
        <v>227</v>
      </c>
      <c r="AY37" s="200">
        <v>0</v>
      </c>
    </row>
    <row r="38" spans="1:51" ht="15" customHeight="1" x14ac:dyDescent="0.2">
      <c r="A38" s="421">
        <v>32</v>
      </c>
      <c r="B38" s="214" t="s">
        <v>36</v>
      </c>
      <c r="C38" s="218"/>
      <c r="D38" s="216"/>
      <c r="E38" s="216"/>
      <c r="F38" s="218"/>
      <c r="G38" s="216"/>
      <c r="H38" s="216"/>
      <c r="I38" s="1197"/>
      <c r="J38" s="216"/>
      <c r="K38" s="216"/>
      <c r="L38" s="218"/>
      <c r="M38" s="216"/>
      <c r="N38" s="216"/>
      <c r="O38" s="218"/>
      <c r="P38" s="216"/>
      <c r="Q38" s="216"/>
      <c r="R38" s="219">
        <v>1733117</v>
      </c>
      <c r="S38" s="219">
        <v>192569</v>
      </c>
      <c r="T38" s="216">
        <v>265939</v>
      </c>
      <c r="U38" s="216"/>
      <c r="V38" s="220"/>
      <c r="W38" s="219"/>
      <c r="X38" s="216"/>
      <c r="Y38" s="219"/>
      <c r="Z38" s="216"/>
      <c r="AA38" s="219"/>
      <c r="AB38" s="216"/>
      <c r="AC38" s="216"/>
      <c r="AD38" s="219"/>
      <c r="AE38" s="222"/>
      <c r="AF38" s="223"/>
      <c r="AG38" s="224"/>
      <c r="AH38" s="215"/>
      <c r="AI38" s="223"/>
      <c r="AJ38" s="215"/>
      <c r="AK38" s="225"/>
      <c r="AL38" s="226"/>
      <c r="AM38" s="224">
        <v>975298</v>
      </c>
      <c r="AN38" s="227">
        <v>-2438</v>
      </c>
      <c r="AO38" s="224"/>
      <c r="AP38" s="225">
        <v>-2373</v>
      </c>
      <c r="AQ38" s="224">
        <v>970487</v>
      </c>
      <c r="AR38" s="225"/>
      <c r="AS38" s="225"/>
      <c r="AT38" s="224">
        <v>103277</v>
      </c>
      <c r="AU38" s="802">
        <v>2923164</v>
      </c>
      <c r="AV38" s="803">
        <v>311267</v>
      </c>
      <c r="AW38" s="217">
        <v>2438</v>
      </c>
      <c r="AX38" s="217">
        <v>2438</v>
      </c>
      <c r="AY38" s="217">
        <v>0</v>
      </c>
    </row>
    <row r="39" spans="1:51" ht="15" customHeight="1" x14ac:dyDescent="0.2">
      <c r="A39" s="421">
        <v>33</v>
      </c>
      <c r="B39" s="214" t="s">
        <v>37</v>
      </c>
      <c r="C39" s="218"/>
      <c r="D39" s="216"/>
      <c r="E39" s="216"/>
      <c r="F39" s="218"/>
      <c r="G39" s="216"/>
      <c r="H39" s="216"/>
      <c r="I39" s="1197"/>
      <c r="J39" s="216"/>
      <c r="K39" s="216"/>
      <c r="L39" s="218"/>
      <c r="M39" s="216"/>
      <c r="N39" s="216"/>
      <c r="O39" s="218"/>
      <c r="P39" s="216"/>
      <c r="Q39" s="216"/>
      <c r="R39" s="219">
        <v>1335174</v>
      </c>
      <c r="S39" s="219">
        <v>148353</v>
      </c>
      <c r="T39" s="216">
        <v>-906778</v>
      </c>
      <c r="U39" s="216"/>
      <c r="V39" s="220"/>
      <c r="W39" s="219"/>
      <c r="X39" s="216"/>
      <c r="Y39" s="219"/>
      <c r="Z39" s="216"/>
      <c r="AA39" s="219"/>
      <c r="AB39" s="216"/>
      <c r="AC39" s="216"/>
      <c r="AD39" s="219"/>
      <c r="AE39" s="222"/>
      <c r="AF39" s="223"/>
      <c r="AG39" s="224"/>
      <c r="AH39" s="215"/>
      <c r="AI39" s="223"/>
      <c r="AJ39" s="215"/>
      <c r="AK39" s="225"/>
      <c r="AL39" s="226"/>
      <c r="AM39" s="224">
        <v>323771</v>
      </c>
      <c r="AN39" s="227">
        <v>-809</v>
      </c>
      <c r="AO39" s="224"/>
      <c r="AP39" s="225">
        <v>0</v>
      </c>
      <c r="AQ39" s="224">
        <v>322962</v>
      </c>
      <c r="AR39" s="225"/>
      <c r="AS39" s="225"/>
      <c r="AT39" s="224">
        <v>-85464</v>
      </c>
      <c r="AU39" s="802">
        <v>743067</v>
      </c>
      <c r="AV39" s="803">
        <v>-202409</v>
      </c>
      <c r="AW39" s="217">
        <v>809</v>
      </c>
      <c r="AX39" s="217">
        <v>809</v>
      </c>
      <c r="AY39" s="217">
        <v>0</v>
      </c>
    </row>
    <row r="40" spans="1:51" ht="15" customHeight="1" x14ac:dyDescent="0.2">
      <c r="A40" s="421">
        <v>34</v>
      </c>
      <c r="B40" s="214" t="s">
        <v>38</v>
      </c>
      <c r="C40" s="218"/>
      <c r="D40" s="216"/>
      <c r="E40" s="216"/>
      <c r="F40" s="218"/>
      <c r="G40" s="216"/>
      <c r="H40" s="216"/>
      <c r="I40" s="1197"/>
      <c r="J40" s="216"/>
      <c r="K40" s="216"/>
      <c r="L40" s="218"/>
      <c r="M40" s="216"/>
      <c r="N40" s="216"/>
      <c r="O40" s="218"/>
      <c r="P40" s="216"/>
      <c r="Q40" s="216"/>
      <c r="R40" s="219">
        <v>156931</v>
      </c>
      <c r="S40" s="219">
        <v>17437</v>
      </c>
      <c r="T40" s="216">
        <v>38187</v>
      </c>
      <c r="U40" s="216"/>
      <c r="V40" s="220"/>
      <c r="W40" s="219"/>
      <c r="X40" s="216"/>
      <c r="Y40" s="219"/>
      <c r="Z40" s="216"/>
      <c r="AA40" s="219"/>
      <c r="AB40" s="216"/>
      <c r="AC40" s="216"/>
      <c r="AD40" s="219"/>
      <c r="AE40" s="222"/>
      <c r="AF40" s="223"/>
      <c r="AG40" s="224"/>
      <c r="AH40" s="215"/>
      <c r="AI40" s="223"/>
      <c r="AJ40" s="215"/>
      <c r="AK40" s="225"/>
      <c r="AL40" s="226"/>
      <c r="AM40" s="224">
        <v>129343</v>
      </c>
      <c r="AN40" s="227">
        <v>-323</v>
      </c>
      <c r="AO40" s="224"/>
      <c r="AP40" s="225">
        <v>0</v>
      </c>
      <c r="AQ40" s="224">
        <v>129020</v>
      </c>
      <c r="AR40" s="225"/>
      <c r="AS40" s="225"/>
      <c r="AT40" s="224">
        <v>15987</v>
      </c>
      <c r="AU40" s="802">
        <v>320966</v>
      </c>
      <c r="AV40" s="803">
        <v>37882</v>
      </c>
      <c r="AW40" s="217">
        <v>323</v>
      </c>
      <c r="AX40" s="217">
        <v>323</v>
      </c>
      <c r="AY40" s="217">
        <v>0</v>
      </c>
    </row>
    <row r="41" spans="1:51" ht="15" customHeight="1" x14ac:dyDescent="0.2">
      <c r="A41" s="422">
        <v>35</v>
      </c>
      <c r="B41" s="228" t="s">
        <v>39</v>
      </c>
      <c r="C41" s="232"/>
      <c r="D41" s="230"/>
      <c r="E41" s="230"/>
      <c r="F41" s="232"/>
      <c r="G41" s="230"/>
      <c r="H41" s="230"/>
      <c r="I41" s="1198"/>
      <c r="J41" s="230"/>
      <c r="K41" s="230"/>
      <c r="L41" s="232"/>
      <c r="M41" s="230"/>
      <c r="N41" s="230"/>
      <c r="O41" s="232"/>
      <c r="P41" s="230"/>
      <c r="Q41" s="230"/>
      <c r="R41" s="233">
        <v>51903</v>
      </c>
      <c r="S41" s="233">
        <v>5767</v>
      </c>
      <c r="T41" s="230">
        <v>28198</v>
      </c>
      <c r="U41" s="230"/>
      <c r="V41" s="234"/>
      <c r="W41" s="233"/>
      <c r="X41" s="230"/>
      <c r="Y41" s="233"/>
      <c r="Z41" s="230"/>
      <c r="AA41" s="233"/>
      <c r="AB41" s="236"/>
      <c r="AC41" s="230"/>
      <c r="AD41" s="237"/>
      <c r="AE41" s="237"/>
      <c r="AF41" s="238"/>
      <c r="AG41" s="239"/>
      <c r="AH41" s="229"/>
      <c r="AI41" s="238"/>
      <c r="AJ41" s="229"/>
      <c r="AK41" s="240"/>
      <c r="AL41" s="241"/>
      <c r="AM41" s="239">
        <v>74633</v>
      </c>
      <c r="AN41" s="242">
        <v>-187</v>
      </c>
      <c r="AO41" s="239"/>
      <c r="AP41" s="240">
        <v>0</v>
      </c>
      <c r="AQ41" s="239">
        <v>74446</v>
      </c>
      <c r="AR41" s="240"/>
      <c r="AS41" s="240"/>
      <c r="AT41" s="239">
        <v>11732</v>
      </c>
      <c r="AU41" s="804">
        <v>150291</v>
      </c>
      <c r="AV41" s="805">
        <v>22066</v>
      </c>
      <c r="AW41" s="231">
        <v>187</v>
      </c>
      <c r="AX41" s="231">
        <v>187</v>
      </c>
      <c r="AY41" s="231">
        <v>0</v>
      </c>
    </row>
    <row r="42" spans="1:51" ht="15" customHeight="1" x14ac:dyDescent="0.2">
      <c r="A42" s="420">
        <v>36</v>
      </c>
      <c r="B42" s="197" t="s">
        <v>40</v>
      </c>
      <c r="C42" s="201"/>
      <c r="D42" s="199"/>
      <c r="E42" s="199"/>
      <c r="F42" s="201"/>
      <c r="G42" s="199"/>
      <c r="H42" s="199"/>
      <c r="I42" s="1196"/>
      <c r="J42" s="199"/>
      <c r="K42" s="199"/>
      <c r="L42" s="201"/>
      <c r="M42" s="199"/>
      <c r="N42" s="199"/>
      <c r="O42" s="201"/>
      <c r="P42" s="199"/>
      <c r="Q42" s="199"/>
      <c r="R42" s="202">
        <v>311181</v>
      </c>
      <c r="S42" s="202">
        <v>34576</v>
      </c>
      <c r="T42" s="199">
        <v>119969</v>
      </c>
      <c r="U42" s="199"/>
      <c r="V42" s="203"/>
      <c r="W42" s="202"/>
      <c r="X42" s="199"/>
      <c r="Y42" s="202"/>
      <c r="Z42" s="199"/>
      <c r="AA42" s="202"/>
      <c r="AB42" s="199"/>
      <c r="AC42" s="199"/>
      <c r="AD42" s="202"/>
      <c r="AE42" s="204"/>
      <c r="AF42" s="205"/>
      <c r="AG42" s="206"/>
      <c r="AH42" s="198"/>
      <c r="AI42" s="205"/>
      <c r="AJ42" s="198"/>
      <c r="AK42" s="207"/>
      <c r="AL42" s="208"/>
      <c r="AM42" s="206">
        <v>655876</v>
      </c>
      <c r="AN42" s="209">
        <v>-1640</v>
      </c>
      <c r="AO42" s="206"/>
      <c r="AP42" s="207">
        <v>0</v>
      </c>
      <c r="AQ42" s="206">
        <v>654236</v>
      </c>
      <c r="AR42" s="207"/>
      <c r="AS42" s="207"/>
      <c r="AT42" s="206">
        <v>85982</v>
      </c>
      <c r="AU42" s="800">
        <v>1088800</v>
      </c>
      <c r="AV42" s="801">
        <v>143981</v>
      </c>
      <c r="AW42" s="200">
        <v>1640</v>
      </c>
      <c r="AX42" s="200">
        <v>1653</v>
      </c>
      <c r="AY42" s="200">
        <v>-13</v>
      </c>
    </row>
    <row r="43" spans="1:51" ht="15" customHeight="1" x14ac:dyDescent="0.2">
      <c r="A43" s="421">
        <v>37</v>
      </c>
      <c r="B43" s="214" t="s">
        <v>41</v>
      </c>
      <c r="C43" s="218"/>
      <c r="D43" s="216"/>
      <c r="E43" s="216"/>
      <c r="F43" s="218"/>
      <c r="G43" s="216"/>
      <c r="H43" s="216"/>
      <c r="I43" s="1197"/>
      <c r="J43" s="216"/>
      <c r="K43" s="216"/>
      <c r="L43" s="218"/>
      <c r="M43" s="216"/>
      <c r="N43" s="216"/>
      <c r="O43" s="218"/>
      <c r="P43" s="216"/>
      <c r="Q43" s="216"/>
      <c r="R43" s="219">
        <v>526494</v>
      </c>
      <c r="S43" s="219">
        <v>58499</v>
      </c>
      <c r="T43" s="216">
        <v>-107556</v>
      </c>
      <c r="U43" s="216"/>
      <c r="V43" s="220"/>
      <c r="W43" s="219"/>
      <c r="X43" s="216"/>
      <c r="Y43" s="219"/>
      <c r="Z43" s="216"/>
      <c r="AA43" s="219"/>
      <c r="AB43" s="216"/>
      <c r="AC43" s="216"/>
      <c r="AD43" s="219"/>
      <c r="AE43" s="222"/>
      <c r="AF43" s="223"/>
      <c r="AG43" s="224"/>
      <c r="AH43" s="215"/>
      <c r="AI43" s="223"/>
      <c r="AJ43" s="215"/>
      <c r="AK43" s="225"/>
      <c r="AL43" s="226"/>
      <c r="AM43" s="224">
        <v>295420</v>
      </c>
      <c r="AN43" s="227">
        <v>-739</v>
      </c>
      <c r="AO43" s="224"/>
      <c r="AP43" s="225">
        <v>0</v>
      </c>
      <c r="AQ43" s="224">
        <v>294681</v>
      </c>
      <c r="AR43" s="225"/>
      <c r="AS43" s="225"/>
      <c r="AT43" s="224">
        <v>13467</v>
      </c>
      <c r="AU43" s="802">
        <v>700738</v>
      </c>
      <c r="AV43" s="803">
        <v>27452</v>
      </c>
      <c r="AW43" s="217">
        <v>739</v>
      </c>
      <c r="AX43" s="217">
        <v>739</v>
      </c>
      <c r="AY43" s="217">
        <v>0</v>
      </c>
    </row>
    <row r="44" spans="1:51" ht="15" customHeight="1" x14ac:dyDescent="0.2">
      <c r="A44" s="421">
        <v>38</v>
      </c>
      <c r="B44" s="214" t="s">
        <v>42</v>
      </c>
      <c r="C44" s="218"/>
      <c r="D44" s="216"/>
      <c r="E44" s="216"/>
      <c r="F44" s="218"/>
      <c r="G44" s="216"/>
      <c r="H44" s="216"/>
      <c r="I44" s="1197"/>
      <c r="J44" s="216"/>
      <c r="K44" s="216"/>
      <c r="L44" s="218"/>
      <c r="M44" s="216"/>
      <c r="N44" s="216"/>
      <c r="O44" s="218"/>
      <c r="P44" s="216"/>
      <c r="Q44" s="216"/>
      <c r="R44" s="219">
        <v>33461</v>
      </c>
      <c r="S44" s="219">
        <v>3718</v>
      </c>
      <c r="T44" s="216">
        <v>10703</v>
      </c>
      <c r="U44" s="216"/>
      <c r="V44" s="220"/>
      <c r="W44" s="219"/>
      <c r="X44" s="216"/>
      <c r="Y44" s="219"/>
      <c r="Z44" s="216"/>
      <c r="AA44" s="219"/>
      <c r="AB44" s="216"/>
      <c r="AC44" s="216"/>
      <c r="AD44" s="219"/>
      <c r="AE44" s="222"/>
      <c r="AF44" s="223"/>
      <c r="AG44" s="224"/>
      <c r="AH44" s="215"/>
      <c r="AI44" s="223"/>
      <c r="AJ44" s="215"/>
      <c r="AK44" s="225"/>
      <c r="AL44" s="226"/>
      <c r="AM44" s="224">
        <v>195893</v>
      </c>
      <c r="AN44" s="227">
        <v>-490</v>
      </c>
      <c r="AO44" s="224"/>
      <c r="AP44" s="225">
        <v>0</v>
      </c>
      <c r="AQ44" s="224">
        <v>195403</v>
      </c>
      <c r="AR44" s="225"/>
      <c r="AS44" s="225"/>
      <c r="AT44" s="224">
        <v>27222</v>
      </c>
      <c r="AU44" s="802">
        <v>244259</v>
      </c>
      <c r="AV44" s="803">
        <v>33874</v>
      </c>
      <c r="AW44" s="217">
        <v>490</v>
      </c>
      <c r="AX44" s="217">
        <v>490</v>
      </c>
      <c r="AY44" s="217">
        <v>0</v>
      </c>
    </row>
    <row r="45" spans="1:51" ht="15" customHeight="1" x14ac:dyDescent="0.2">
      <c r="A45" s="421">
        <v>39</v>
      </c>
      <c r="B45" s="214" t="s">
        <v>43</v>
      </c>
      <c r="C45" s="218"/>
      <c r="D45" s="216"/>
      <c r="E45" s="216"/>
      <c r="F45" s="218"/>
      <c r="G45" s="216"/>
      <c r="H45" s="216"/>
      <c r="I45" s="1197"/>
      <c r="J45" s="216"/>
      <c r="K45" s="216"/>
      <c r="L45" s="218"/>
      <c r="M45" s="216"/>
      <c r="N45" s="216"/>
      <c r="O45" s="218"/>
      <c r="P45" s="216"/>
      <c r="Q45" s="216"/>
      <c r="R45" s="219">
        <v>67622</v>
      </c>
      <c r="S45" s="219">
        <v>7514</v>
      </c>
      <c r="T45" s="216">
        <v>6642</v>
      </c>
      <c r="U45" s="216"/>
      <c r="V45" s="220"/>
      <c r="W45" s="219"/>
      <c r="X45" s="216"/>
      <c r="Y45" s="219"/>
      <c r="Z45" s="216"/>
      <c r="AA45" s="219"/>
      <c r="AB45" s="216"/>
      <c r="AC45" s="216"/>
      <c r="AD45" s="219"/>
      <c r="AE45" s="222"/>
      <c r="AF45" s="223"/>
      <c r="AG45" s="224"/>
      <c r="AH45" s="215"/>
      <c r="AI45" s="223"/>
      <c r="AJ45" s="215"/>
      <c r="AK45" s="225"/>
      <c r="AL45" s="226"/>
      <c r="AM45" s="224">
        <v>165113</v>
      </c>
      <c r="AN45" s="227">
        <v>-413</v>
      </c>
      <c r="AO45" s="224"/>
      <c r="AP45" s="225">
        <v>0</v>
      </c>
      <c r="AQ45" s="224">
        <v>164700</v>
      </c>
      <c r="AR45" s="225"/>
      <c r="AS45" s="225"/>
      <c r="AT45" s="224">
        <v>16335</v>
      </c>
      <c r="AU45" s="802">
        <v>233981</v>
      </c>
      <c r="AV45" s="803">
        <v>22414</v>
      </c>
      <c r="AW45" s="217">
        <v>413</v>
      </c>
      <c r="AX45" s="217">
        <v>413</v>
      </c>
      <c r="AY45" s="217">
        <v>0</v>
      </c>
    </row>
    <row r="46" spans="1:51" ht="15" customHeight="1" x14ac:dyDescent="0.2">
      <c r="A46" s="422">
        <v>40</v>
      </c>
      <c r="B46" s="228" t="s">
        <v>44</v>
      </c>
      <c r="C46" s="232"/>
      <c r="D46" s="230"/>
      <c r="E46" s="230"/>
      <c r="F46" s="232"/>
      <c r="G46" s="230"/>
      <c r="H46" s="230"/>
      <c r="I46" s="1198"/>
      <c r="J46" s="230"/>
      <c r="K46" s="230"/>
      <c r="L46" s="232"/>
      <c r="M46" s="230"/>
      <c r="N46" s="230"/>
      <c r="O46" s="232"/>
      <c r="P46" s="230"/>
      <c r="Q46" s="230"/>
      <c r="R46" s="233">
        <v>412042</v>
      </c>
      <c r="S46" s="233">
        <v>45782</v>
      </c>
      <c r="T46" s="230">
        <v>-42497</v>
      </c>
      <c r="U46" s="230"/>
      <c r="V46" s="234"/>
      <c r="W46" s="233"/>
      <c r="X46" s="230"/>
      <c r="Y46" s="233"/>
      <c r="Z46" s="230"/>
      <c r="AA46" s="233"/>
      <c r="AB46" s="236"/>
      <c r="AC46" s="230"/>
      <c r="AD46" s="237"/>
      <c r="AE46" s="237"/>
      <c r="AF46" s="238"/>
      <c r="AG46" s="239"/>
      <c r="AH46" s="229"/>
      <c r="AI46" s="238"/>
      <c r="AJ46" s="229"/>
      <c r="AK46" s="240"/>
      <c r="AL46" s="241"/>
      <c r="AM46" s="239">
        <v>254250</v>
      </c>
      <c r="AN46" s="242">
        <v>-636</v>
      </c>
      <c r="AO46" s="239"/>
      <c r="AP46" s="240">
        <v>0</v>
      </c>
      <c r="AQ46" s="239">
        <v>253614</v>
      </c>
      <c r="AR46" s="240"/>
      <c r="AS46" s="240"/>
      <c r="AT46" s="239">
        <v>11820</v>
      </c>
      <c r="AU46" s="804">
        <v>599987</v>
      </c>
      <c r="AV46" s="805">
        <v>29912</v>
      </c>
      <c r="AW46" s="231">
        <v>636</v>
      </c>
      <c r="AX46" s="231">
        <v>636</v>
      </c>
      <c r="AY46" s="231">
        <v>0</v>
      </c>
    </row>
    <row r="47" spans="1:51" ht="15" customHeight="1" x14ac:dyDescent="0.2">
      <c r="A47" s="420">
        <v>41</v>
      </c>
      <c r="B47" s="197" t="s">
        <v>45</v>
      </c>
      <c r="C47" s="201"/>
      <c r="D47" s="199"/>
      <c r="E47" s="199"/>
      <c r="F47" s="201"/>
      <c r="G47" s="199"/>
      <c r="H47" s="199"/>
      <c r="I47" s="1196"/>
      <c r="J47" s="199"/>
      <c r="K47" s="199"/>
      <c r="L47" s="201"/>
      <c r="M47" s="199"/>
      <c r="N47" s="199"/>
      <c r="O47" s="201"/>
      <c r="P47" s="199"/>
      <c r="Q47" s="199"/>
      <c r="R47" s="202">
        <v>5499</v>
      </c>
      <c r="S47" s="202">
        <v>611</v>
      </c>
      <c r="T47" s="199">
        <v>0</v>
      </c>
      <c r="U47" s="199"/>
      <c r="V47" s="203"/>
      <c r="W47" s="202"/>
      <c r="X47" s="199"/>
      <c r="Y47" s="202"/>
      <c r="Z47" s="199"/>
      <c r="AA47" s="202"/>
      <c r="AB47" s="199"/>
      <c r="AC47" s="199"/>
      <c r="AD47" s="202"/>
      <c r="AE47" s="204"/>
      <c r="AF47" s="205"/>
      <c r="AG47" s="206"/>
      <c r="AH47" s="198"/>
      <c r="AI47" s="205"/>
      <c r="AJ47" s="198"/>
      <c r="AK47" s="207"/>
      <c r="AL47" s="208"/>
      <c r="AM47" s="206">
        <v>19877</v>
      </c>
      <c r="AN47" s="209">
        <v>-50</v>
      </c>
      <c r="AO47" s="206"/>
      <c r="AP47" s="207">
        <v>0</v>
      </c>
      <c r="AQ47" s="206">
        <v>19827</v>
      </c>
      <c r="AR47" s="207"/>
      <c r="AS47" s="207"/>
      <c r="AT47" s="206">
        <v>840</v>
      </c>
      <c r="AU47" s="800">
        <v>24003</v>
      </c>
      <c r="AV47" s="801">
        <v>970</v>
      </c>
      <c r="AW47" s="200">
        <v>50</v>
      </c>
      <c r="AX47" s="200">
        <v>50</v>
      </c>
      <c r="AY47" s="200">
        <v>0</v>
      </c>
    </row>
    <row r="48" spans="1:51" ht="15" customHeight="1" x14ac:dyDescent="0.2">
      <c r="A48" s="421">
        <v>42</v>
      </c>
      <c r="B48" s="214" t="s">
        <v>46</v>
      </c>
      <c r="C48" s="218"/>
      <c r="D48" s="216"/>
      <c r="E48" s="216"/>
      <c r="F48" s="218"/>
      <c r="G48" s="216"/>
      <c r="H48" s="216"/>
      <c r="I48" s="1197"/>
      <c r="J48" s="216"/>
      <c r="K48" s="216"/>
      <c r="L48" s="218"/>
      <c r="M48" s="216"/>
      <c r="N48" s="216"/>
      <c r="O48" s="218"/>
      <c r="P48" s="216"/>
      <c r="Q48" s="216"/>
      <c r="R48" s="219">
        <v>87246</v>
      </c>
      <c r="S48" s="219">
        <v>9694</v>
      </c>
      <c r="T48" s="216">
        <v>-22904</v>
      </c>
      <c r="U48" s="216"/>
      <c r="V48" s="220"/>
      <c r="W48" s="219"/>
      <c r="X48" s="216"/>
      <c r="Y48" s="219"/>
      <c r="Z48" s="216"/>
      <c r="AA48" s="219"/>
      <c r="AB48" s="216"/>
      <c r="AC48" s="216"/>
      <c r="AD48" s="219"/>
      <c r="AE48" s="222"/>
      <c r="AF48" s="223"/>
      <c r="AG48" s="224"/>
      <c r="AH48" s="215"/>
      <c r="AI48" s="223"/>
      <c r="AJ48" s="215"/>
      <c r="AK48" s="225"/>
      <c r="AL48" s="226"/>
      <c r="AM48" s="224">
        <v>56451</v>
      </c>
      <c r="AN48" s="227">
        <v>-141</v>
      </c>
      <c r="AO48" s="224"/>
      <c r="AP48" s="225">
        <v>0</v>
      </c>
      <c r="AQ48" s="224">
        <v>56310</v>
      </c>
      <c r="AR48" s="225"/>
      <c r="AS48" s="225"/>
      <c r="AT48" s="224">
        <v>1098</v>
      </c>
      <c r="AU48" s="802">
        <v>120491</v>
      </c>
      <c r="AV48" s="803">
        <v>2640</v>
      </c>
      <c r="AW48" s="217">
        <v>141</v>
      </c>
      <c r="AX48" s="217">
        <v>141</v>
      </c>
      <c r="AY48" s="217">
        <v>0</v>
      </c>
    </row>
    <row r="49" spans="1:51" ht="15" customHeight="1" x14ac:dyDescent="0.2">
      <c r="A49" s="421">
        <v>43</v>
      </c>
      <c r="B49" s="214" t="s">
        <v>47</v>
      </c>
      <c r="C49" s="218"/>
      <c r="D49" s="216"/>
      <c r="E49" s="216"/>
      <c r="F49" s="218"/>
      <c r="G49" s="216"/>
      <c r="H49" s="216"/>
      <c r="I49" s="1197"/>
      <c r="J49" s="216"/>
      <c r="K49" s="216"/>
      <c r="L49" s="218"/>
      <c r="M49" s="216"/>
      <c r="N49" s="216"/>
      <c r="O49" s="218"/>
      <c r="P49" s="216"/>
      <c r="Q49" s="216"/>
      <c r="R49" s="219">
        <v>62960</v>
      </c>
      <c r="S49" s="219">
        <v>6996</v>
      </c>
      <c r="T49" s="216">
        <v>-13747</v>
      </c>
      <c r="U49" s="216"/>
      <c r="V49" s="220"/>
      <c r="W49" s="219"/>
      <c r="X49" s="216"/>
      <c r="Y49" s="219"/>
      <c r="Z49" s="216"/>
      <c r="AA49" s="219"/>
      <c r="AB49" s="216"/>
      <c r="AC49" s="216"/>
      <c r="AD49" s="219"/>
      <c r="AE49" s="222"/>
      <c r="AF49" s="223"/>
      <c r="AG49" s="224"/>
      <c r="AH49" s="215"/>
      <c r="AI49" s="223"/>
      <c r="AJ49" s="215"/>
      <c r="AK49" s="225"/>
      <c r="AL49" s="226"/>
      <c r="AM49" s="224">
        <v>37051</v>
      </c>
      <c r="AN49" s="227">
        <v>-93</v>
      </c>
      <c r="AO49" s="224"/>
      <c r="AP49" s="225">
        <v>0</v>
      </c>
      <c r="AQ49" s="224">
        <v>36958</v>
      </c>
      <c r="AR49" s="225"/>
      <c r="AS49" s="225"/>
      <c r="AT49" s="224">
        <v>1770</v>
      </c>
      <c r="AU49" s="802">
        <v>81017</v>
      </c>
      <c r="AV49" s="803">
        <v>2316</v>
      </c>
      <c r="AW49" s="217">
        <v>93</v>
      </c>
      <c r="AX49" s="217">
        <v>93</v>
      </c>
      <c r="AY49" s="217">
        <v>0</v>
      </c>
    </row>
    <row r="50" spans="1:51" ht="15" customHeight="1" x14ac:dyDescent="0.2">
      <c r="A50" s="421">
        <v>44</v>
      </c>
      <c r="B50" s="214" t="s">
        <v>48</v>
      </c>
      <c r="C50" s="218"/>
      <c r="D50" s="216"/>
      <c r="E50" s="216"/>
      <c r="F50" s="218"/>
      <c r="G50" s="216"/>
      <c r="H50" s="216"/>
      <c r="I50" s="1197"/>
      <c r="J50" s="216"/>
      <c r="K50" s="216"/>
      <c r="L50" s="218"/>
      <c r="M50" s="216"/>
      <c r="N50" s="216"/>
      <c r="O50" s="218"/>
      <c r="P50" s="216"/>
      <c r="Q50" s="216"/>
      <c r="R50" s="219">
        <v>37957</v>
      </c>
      <c r="S50" s="219">
        <v>4217</v>
      </c>
      <c r="T50" s="216">
        <v>22987</v>
      </c>
      <c r="U50" s="216"/>
      <c r="V50" s="220"/>
      <c r="W50" s="219"/>
      <c r="X50" s="216"/>
      <c r="Y50" s="219"/>
      <c r="Z50" s="216"/>
      <c r="AA50" s="219"/>
      <c r="AB50" s="216"/>
      <c r="AC50" s="216"/>
      <c r="AD50" s="219"/>
      <c r="AE50" s="222"/>
      <c r="AF50" s="223"/>
      <c r="AG50" s="224"/>
      <c r="AH50" s="215"/>
      <c r="AI50" s="223"/>
      <c r="AJ50" s="215"/>
      <c r="AK50" s="225"/>
      <c r="AL50" s="226"/>
      <c r="AM50" s="224">
        <v>53935</v>
      </c>
      <c r="AN50" s="227">
        <v>-135</v>
      </c>
      <c r="AO50" s="224"/>
      <c r="AP50" s="225">
        <v>0</v>
      </c>
      <c r="AQ50" s="224">
        <v>53800</v>
      </c>
      <c r="AR50" s="225"/>
      <c r="AS50" s="225"/>
      <c r="AT50" s="224">
        <v>9076</v>
      </c>
      <c r="AU50" s="802">
        <v>123994</v>
      </c>
      <c r="AV50" s="803">
        <v>21813</v>
      </c>
      <c r="AW50" s="217">
        <v>135</v>
      </c>
      <c r="AX50" s="217">
        <v>135</v>
      </c>
      <c r="AY50" s="217">
        <v>0</v>
      </c>
    </row>
    <row r="51" spans="1:51" ht="15" customHeight="1" x14ac:dyDescent="0.2">
      <c r="A51" s="422">
        <v>45</v>
      </c>
      <c r="B51" s="228" t="s">
        <v>49</v>
      </c>
      <c r="C51" s="232"/>
      <c r="D51" s="230"/>
      <c r="E51" s="230"/>
      <c r="F51" s="232"/>
      <c r="G51" s="230"/>
      <c r="H51" s="230"/>
      <c r="I51" s="1198"/>
      <c r="J51" s="230"/>
      <c r="K51" s="230"/>
      <c r="L51" s="232"/>
      <c r="M51" s="230"/>
      <c r="N51" s="230"/>
      <c r="O51" s="232"/>
      <c r="P51" s="230"/>
      <c r="Q51" s="230"/>
      <c r="R51" s="233">
        <v>40429</v>
      </c>
      <c r="S51" s="233">
        <v>4492</v>
      </c>
      <c r="T51" s="230">
        <v>22582</v>
      </c>
      <c r="U51" s="230"/>
      <c r="V51" s="234"/>
      <c r="W51" s="233"/>
      <c r="X51" s="230"/>
      <c r="Y51" s="233"/>
      <c r="Z51" s="230"/>
      <c r="AA51" s="233"/>
      <c r="AB51" s="236"/>
      <c r="AC51" s="230"/>
      <c r="AD51" s="237"/>
      <c r="AE51" s="237"/>
      <c r="AF51" s="238"/>
      <c r="AG51" s="239"/>
      <c r="AH51" s="229"/>
      <c r="AI51" s="238"/>
      <c r="AJ51" s="229"/>
      <c r="AK51" s="240"/>
      <c r="AL51" s="241"/>
      <c r="AM51" s="239">
        <v>322849</v>
      </c>
      <c r="AN51" s="242">
        <v>-807</v>
      </c>
      <c r="AO51" s="239"/>
      <c r="AP51" s="240">
        <v>0</v>
      </c>
      <c r="AQ51" s="239">
        <v>322042</v>
      </c>
      <c r="AR51" s="240"/>
      <c r="AS51" s="240"/>
      <c r="AT51" s="239">
        <v>47243</v>
      </c>
      <c r="AU51" s="804">
        <v>378241</v>
      </c>
      <c r="AV51" s="805">
        <v>55209</v>
      </c>
      <c r="AW51" s="231">
        <v>807</v>
      </c>
      <c r="AX51" s="231">
        <v>807</v>
      </c>
      <c r="AY51" s="231">
        <v>0</v>
      </c>
    </row>
    <row r="52" spans="1:51" ht="15" customHeight="1" x14ac:dyDescent="0.2">
      <c r="A52" s="420">
        <v>46</v>
      </c>
      <c r="B52" s="197" t="s">
        <v>50</v>
      </c>
      <c r="C52" s="201"/>
      <c r="D52" s="199"/>
      <c r="E52" s="199"/>
      <c r="F52" s="201"/>
      <c r="G52" s="199"/>
      <c r="H52" s="199"/>
      <c r="I52" s="1196"/>
      <c r="J52" s="199"/>
      <c r="K52" s="199"/>
      <c r="L52" s="201"/>
      <c r="M52" s="199"/>
      <c r="N52" s="199"/>
      <c r="O52" s="201"/>
      <c r="P52" s="199"/>
      <c r="Q52" s="199"/>
      <c r="R52" s="202">
        <v>58585</v>
      </c>
      <c r="S52" s="202">
        <v>6509</v>
      </c>
      <c r="T52" s="199">
        <v>73132</v>
      </c>
      <c r="U52" s="199"/>
      <c r="V52" s="203"/>
      <c r="W52" s="202"/>
      <c r="X52" s="199"/>
      <c r="Y52" s="202"/>
      <c r="Z52" s="199"/>
      <c r="AA52" s="202"/>
      <c r="AB52" s="199"/>
      <c r="AC52" s="199"/>
      <c r="AD52" s="202"/>
      <c r="AE52" s="204"/>
      <c r="AF52" s="205"/>
      <c r="AG52" s="206"/>
      <c r="AH52" s="198"/>
      <c r="AI52" s="205"/>
      <c r="AJ52" s="198"/>
      <c r="AK52" s="207"/>
      <c r="AL52" s="208"/>
      <c r="AM52" s="206">
        <v>72587</v>
      </c>
      <c r="AN52" s="209">
        <v>-181</v>
      </c>
      <c r="AO52" s="206"/>
      <c r="AP52" s="207">
        <v>0</v>
      </c>
      <c r="AQ52" s="206">
        <v>72406</v>
      </c>
      <c r="AR52" s="207"/>
      <c r="AS52" s="207"/>
      <c r="AT52" s="206">
        <v>13918</v>
      </c>
      <c r="AU52" s="800">
        <v>204828</v>
      </c>
      <c r="AV52" s="801">
        <v>37282</v>
      </c>
      <c r="AW52" s="200">
        <v>181</v>
      </c>
      <c r="AX52" s="200">
        <v>181</v>
      </c>
      <c r="AY52" s="200">
        <v>0</v>
      </c>
    </row>
    <row r="53" spans="1:51" ht="15" customHeight="1" x14ac:dyDescent="0.2">
      <c r="A53" s="421">
        <v>47</v>
      </c>
      <c r="B53" s="214" t="s">
        <v>51</v>
      </c>
      <c r="C53" s="218"/>
      <c r="D53" s="216"/>
      <c r="E53" s="216"/>
      <c r="F53" s="218"/>
      <c r="G53" s="216"/>
      <c r="H53" s="216"/>
      <c r="I53" s="1197"/>
      <c r="J53" s="216"/>
      <c r="K53" s="216"/>
      <c r="L53" s="218"/>
      <c r="M53" s="216"/>
      <c r="N53" s="216"/>
      <c r="O53" s="218"/>
      <c r="P53" s="216"/>
      <c r="Q53" s="216"/>
      <c r="R53" s="219">
        <v>18112</v>
      </c>
      <c r="S53" s="219">
        <v>2012</v>
      </c>
      <c r="T53" s="216">
        <v>-8587</v>
      </c>
      <c r="U53" s="216"/>
      <c r="V53" s="220"/>
      <c r="W53" s="219"/>
      <c r="X53" s="216"/>
      <c r="Y53" s="219"/>
      <c r="Z53" s="216"/>
      <c r="AA53" s="219"/>
      <c r="AB53" s="216"/>
      <c r="AC53" s="216"/>
      <c r="AD53" s="219"/>
      <c r="AE53" s="222"/>
      <c r="AF53" s="223"/>
      <c r="AG53" s="224"/>
      <c r="AH53" s="215"/>
      <c r="AI53" s="223"/>
      <c r="AJ53" s="215"/>
      <c r="AK53" s="225"/>
      <c r="AL53" s="226"/>
      <c r="AM53" s="224">
        <v>49527</v>
      </c>
      <c r="AN53" s="227">
        <v>-124</v>
      </c>
      <c r="AO53" s="224"/>
      <c r="AP53" s="225">
        <v>0</v>
      </c>
      <c r="AQ53" s="224">
        <v>49403</v>
      </c>
      <c r="AR53" s="225"/>
      <c r="AS53" s="225"/>
      <c r="AT53" s="224">
        <v>-3900</v>
      </c>
      <c r="AU53" s="802">
        <v>60049</v>
      </c>
      <c r="AV53" s="803">
        <v>-4249</v>
      </c>
      <c r="AW53" s="217">
        <v>124</v>
      </c>
      <c r="AX53" s="217">
        <v>124</v>
      </c>
      <c r="AY53" s="217">
        <v>0</v>
      </c>
    </row>
    <row r="54" spans="1:51" ht="15" customHeight="1" x14ac:dyDescent="0.2">
      <c r="A54" s="421">
        <v>48</v>
      </c>
      <c r="B54" s="214" t="s">
        <v>89</v>
      </c>
      <c r="C54" s="218"/>
      <c r="D54" s="216"/>
      <c r="E54" s="216"/>
      <c r="F54" s="218"/>
      <c r="G54" s="216"/>
      <c r="H54" s="216"/>
      <c r="I54" s="1197"/>
      <c r="J54" s="216"/>
      <c r="K54" s="216"/>
      <c r="L54" s="218"/>
      <c r="M54" s="216"/>
      <c r="N54" s="216"/>
      <c r="O54" s="218"/>
      <c r="P54" s="216"/>
      <c r="Q54" s="216"/>
      <c r="R54" s="219">
        <v>198749</v>
      </c>
      <c r="S54" s="219">
        <v>22083</v>
      </c>
      <c r="T54" s="216">
        <v>99490</v>
      </c>
      <c r="U54" s="216"/>
      <c r="V54" s="220"/>
      <c r="W54" s="219"/>
      <c r="X54" s="216"/>
      <c r="Y54" s="219"/>
      <c r="Z54" s="216"/>
      <c r="AA54" s="219"/>
      <c r="AB54" s="216"/>
      <c r="AC54" s="216"/>
      <c r="AD54" s="219"/>
      <c r="AE54" s="222"/>
      <c r="AF54" s="223"/>
      <c r="AG54" s="224"/>
      <c r="AH54" s="215"/>
      <c r="AI54" s="223"/>
      <c r="AJ54" s="215"/>
      <c r="AK54" s="225"/>
      <c r="AL54" s="226"/>
      <c r="AM54" s="224">
        <v>590097</v>
      </c>
      <c r="AN54" s="227">
        <v>-1475</v>
      </c>
      <c r="AO54" s="224"/>
      <c r="AP54" s="225">
        <v>0</v>
      </c>
      <c r="AQ54" s="224">
        <v>588622</v>
      </c>
      <c r="AR54" s="225"/>
      <c r="AS54" s="225"/>
      <c r="AT54" s="224">
        <v>84902</v>
      </c>
      <c r="AU54" s="802">
        <v>873031</v>
      </c>
      <c r="AV54" s="803">
        <v>122963</v>
      </c>
      <c r="AW54" s="217">
        <v>1475</v>
      </c>
      <c r="AX54" s="217">
        <v>1475</v>
      </c>
      <c r="AY54" s="217">
        <v>0</v>
      </c>
    </row>
    <row r="55" spans="1:51" ht="15" customHeight="1" x14ac:dyDescent="0.2">
      <c r="A55" s="421">
        <v>49</v>
      </c>
      <c r="B55" s="214" t="s">
        <v>52</v>
      </c>
      <c r="C55" s="218"/>
      <c r="D55" s="216"/>
      <c r="E55" s="216"/>
      <c r="F55" s="218"/>
      <c r="G55" s="216"/>
      <c r="H55" s="216"/>
      <c r="I55" s="1197"/>
      <c r="J55" s="216"/>
      <c r="K55" s="216"/>
      <c r="L55" s="218"/>
      <c r="M55" s="216"/>
      <c r="N55" s="216"/>
      <c r="O55" s="218"/>
      <c r="P55" s="216"/>
      <c r="Q55" s="216"/>
      <c r="R55" s="219">
        <v>418699</v>
      </c>
      <c r="S55" s="219">
        <v>46522</v>
      </c>
      <c r="T55" s="216">
        <v>54567</v>
      </c>
      <c r="U55" s="216"/>
      <c r="V55" s="220"/>
      <c r="W55" s="219"/>
      <c r="X55" s="216"/>
      <c r="Y55" s="219"/>
      <c r="Z55" s="216"/>
      <c r="AA55" s="219"/>
      <c r="AB55" s="216"/>
      <c r="AC55" s="216"/>
      <c r="AD55" s="219"/>
      <c r="AE55" s="222"/>
      <c r="AF55" s="223"/>
      <c r="AG55" s="224"/>
      <c r="AH55" s="215"/>
      <c r="AI55" s="223"/>
      <c r="AJ55" s="215"/>
      <c r="AK55" s="225"/>
      <c r="AL55" s="226"/>
      <c r="AM55" s="224">
        <v>310606</v>
      </c>
      <c r="AN55" s="227">
        <v>-777</v>
      </c>
      <c r="AO55" s="224"/>
      <c r="AP55" s="225">
        <v>0</v>
      </c>
      <c r="AQ55" s="224">
        <v>309829</v>
      </c>
      <c r="AR55" s="225"/>
      <c r="AS55" s="225"/>
      <c r="AT55" s="224">
        <v>35742</v>
      </c>
      <c r="AU55" s="802">
        <v>818390</v>
      </c>
      <c r="AV55" s="803">
        <v>94793</v>
      </c>
      <c r="AW55" s="217">
        <v>777</v>
      </c>
      <c r="AX55" s="217">
        <v>777</v>
      </c>
      <c r="AY55" s="217">
        <v>0</v>
      </c>
    </row>
    <row r="56" spans="1:51" ht="15" customHeight="1" x14ac:dyDescent="0.2">
      <c r="A56" s="422">
        <v>50</v>
      </c>
      <c r="B56" s="228" t="s">
        <v>53</v>
      </c>
      <c r="C56" s="232"/>
      <c r="D56" s="230"/>
      <c r="E56" s="230"/>
      <c r="F56" s="232"/>
      <c r="G56" s="230"/>
      <c r="H56" s="230"/>
      <c r="I56" s="1198"/>
      <c r="J56" s="230"/>
      <c r="K56" s="230"/>
      <c r="L56" s="232"/>
      <c r="M56" s="230"/>
      <c r="N56" s="230"/>
      <c r="O56" s="232"/>
      <c r="P56" s="230"/>
      <c r="Q56" s="230"/>
      <c r="R56" s="233">
        <v>90239</v>
      </c>
      <c r="S56" s="233">
        <v>10027</v>
      </c>
      <c r="T56" s="230">
        <v>38382</v>
      </c>
      <c r="U56" s="230"/>
      <c r="V56" s="234"/>
      <c r="W56" s="233"/>
      <c r="X56" s="230"/>
      <c r="Y56" s="233"/>
      <c r="Z56" s="230"/>
      <c r="AA56" s="233"/>
      <c r="AB56" s="236"/>
      <c r="AC56" s="230"/>
      <c r="AD56" s="237"/>
      <c r="AE56" s="237"/>
      <c r="AF56" s="238"/>
      <c r="AG56" s="239"/>
      <c r="AH56" s="229"/>
      <c r="AI56" s="238"/>
      <c r="AJ56" s="229"/>
      <c r="AK56" s="240"/>
      <c r="AL56" s="241"/>
      <c r="AM56" s="239">
        <v>101379</v>
      </c>
      <c r="AN56" s="242">
        <v>-253</v>
      </c>
      <c r="AO56" s="239"/>
      <c r="AP56" s="240">
        <v>0</v>
      </c>
      <c r="AQ56" s="239">
        <v>101126</v>
      </c>
      <c r="AR56" s="240"/>
      <c r="AS56" s="240"/>
      <c r="AT56" s="239">
        <v>14326</v>
      </c>
      <c r="AU56" s="804">
        <v>228850</v>
      </c>
      <c r="AV56" s="805">
        <v>31255</v>
      </c>
      <c r="AW56" s="231">
        <v>253</v>
      </c>
      <c r="AX56" s="231">
        <v>253</v>
      </c>
      <c r="AY56" s="231">
        <v>0</v>
      </c>
    </row>
    <row r="57" spans="1:51" ht="15" customHeight="1" x14ac:dyDescent="0.2">
      <c r="A57" s="420">
        <v>51</v>
      </c>
      <c r="B57" s="197" t="s">
        <v>54</v>
      </c>
      <c r="C57" s="201"/>
      <c r="D57" s="199"/>
      <c r="E57" s="199"/>
      <c r="F57" s="201"/>
      <c r="G57" s="199"/>
      <c r="H57" s="199"/>
      <c r="I57" s="1196"/>
      <c r="J57" s="199"/>
      <c r="K57" s="199"/>
      <c r="L57" s="201"/>
      <c r="M57" s="199"/>
      <c r="N57" s="199"/>
      <c r="O57" s="201"/>
      <c r="P57" s="199"/>
      <c r="Q57" s="199"/>
      <c r="R57" s="202">
        <v>109802</v>
      </c>
      <c r="S57" s="202">
        <v>12200</v>
      </c>
      <c r="T57" s="199">
        <v>159463</v>
      </c>
      <c r="U57" s="199"/>
      <c r="V57" s="203"/>
      <c r="W57" s="202"/>
      <c r="X57" s="199"/>
      <c r="Y57" s="202"/>
      <c r="Z57" s="199"/>
      <c r="AA57" s="202"/>
      <c r="AB57" s="199"/>
      <c r="AC57" s="199"/>
      <c r="AD57" s="202"/>
      <c r="AE57" s="204"/>
      <c r="AF57" s="205"/>
      <c r="AG57" s="206"/>
      <c r="AH57" s="198"/>
      <c r="AI57" s="205"/>
      <c r="AJ57" s="198"/>
      <c r="AK57" s="207"/>
      <c r="AL57" s="208"/>
      <c r="AM57" s="206">
        <v>232446</v>
      </c>
      <c r="AN57" s="209">
        <v>-581</v>
      </c>
      <c r="AO57" s="206"/>
      <c r="AP57" s="207">
        <v>0</v>
      </c>
      <c r="AQ57" s="206">
        <v>231865</v>
      </c>
      <c r="AR57" s="207"/>
      <c r="AS57" s="207"/>
      <c r="AT57" s="206">
        <v>41953</v>
      </c>
      <c r="AU57" s="800">
        <v>491619</v>
      </c>
      <c r="AV57" s="801">
        <v>89998</v>
      </c>
      <c r="AW57" s="200">
        <v>581</v>
      </c>
      <c r="AX57" s="200">
        <v>581</v>
      </c>
      <c r="AY57" s="200">
        <v>0</v>
      </c>
    </row>
    <row r="58" spans="1:51" ht="15" customHeight="1" x14ac:dyDescent="0.2">
      <c r="A58" s="421">
        <v>52</v>
      </c>
      <c r="B58" s="214" t="s">
        <v>55</v>
      </c>
      <c r="C58" s="218"/>
      <c r="D58" s="216"/>
      <c r="E58" s="216"/>
      <c r="F58" s="218"/>
      <c r="G58" s="216"/>
      <c r="H58" s="216"/>
      <c r="I58" s="1197"/>
      <c r="J58" s="216"/>
      <c r="K58" s="216"/>
      <c r="L58" s="218"/>
      <c r="M58" s="216"/>
      <c r="N58" s="216"/>
      <c r="O58" s="218"/>
      <c r="P58" s="216"/>
      <c r="Q58" s="216"/>
      <c r="R58" s="219">
        <v>1797310</v>
      </c>
      <c r="S58" s="219">
        <v>199701</v>
      </c>
      <c r="T58" s="216">
        <v>215312</v>
      </c>
      <c r="U58" s="216"/>
      <c r="V58" s="220"/>
      <c r="W58" s="219"/>
      <c r="X58" s="216"/>
      <c r="Y58" s="219"/>
      <c r="Z58" s="216"/>
      <c r="AA58" s="219"/>
      <c r="AB58" s="216"/>
      <c r="AC58" s="216"/>
      <c r="AD58" s="219"/>
      <c r="AE58" s="222"/>
      <c r="AF58" s="223"/>
      <c r="AG58" s="224"/>
      <c r="AH58" s="215"/>
      <c r="AI58" s="223"/>
      <c r="AJ58" s="215"/>
      <c r="AK58" s="225"/>
      <c r="AL58" s="226"/>
      <c r="AM58" s="224">
        <v>2624124</v>
      </c>
      <c r="AN58" s="227">
        <v>-6560</v>
      </c>
      <c r="AO58" s="224"/>
      <c r="AP58" s="225">
        <v>-5486</v>
      </c>
      <c r="AQ58" s="224">
        <v>2612078</v>
      </c>
      <c r="AR58" s="225"/>
      <c r="AS58" s="225"/>
      <c r="AT58" s="224">
        <v>275238</v>
      </c>
      <c r="AU58" s="802">
        <v>4594777</v>
      </c>
      <c r="AV58" s="803">
        <v>485905</v>
      </c>
      <c r="AW58" s="217">
        <v>6560</v>
      </c>
      <c r="AX58" s="217">
        <v>6560</v>
      </c>
      <c r="AY58" s="217">
        <v>0</v>
      </c>
    </row>
    <row r="59" spans="1:51" ht="15" customHeight="1" x14ac:dyDescent="0.2">
      <c r="A59" s="421">
        <v>53</v>
      </c>
      <c r="B59" s="214" t="s">
        <v>56</v>
      </c>
      <c r="C59" s="218"/>
      <c r="D59" s="216"/>
      <c r="E59" s="216"/>
      <c r="F59" s="218"/>
      <c r="G59" s="216"/>
      <c r="H59" s="216"/>
      <c r="I59" s="1197"/>
      <c r="J59" s="216"/>
      <c r="K59" s="216"/>
      <c r="L59" s="218"/>
      <c r="M59" s="216"/>
      <c r="N59" s="216"/>
      <c r="O59" s="218"/>
      <c r="P59" s="216"/>
      <c r="Q59" s="216"/>
      <c r="R59" s="219">
        <v>1207792</v>
      </c>
      <c r="S59" s="219">
        <v>134199</v>
      </c>
      <c r="T59" s="216">
        <v>100150</v>
      </c>
      <c r="U59" s="216"/>
      <c r="V59" s="220"/>
      <c r="W59" s="219"/>
      <c r="X59" s="216"/>
      <c r="Y59" s="219"/>
      <c r="Z59" s="216"/>
      <c r="AA59" s="219"/>
      <c r="AB59" s="216"/>
      <c r="AC59" s="216"/>
      <c r="AD59" s="219"/>
      <c r="AE59" s="222"/>
      <c r="AF59" s="223"/>
      <c r="AG59" s="224"/>
      <c r="AH59" s="215"/>
      <c r="AI59" s="223"/>
      <c r="AJ59" s="215"/>
      <c r="AK59" s="225"/>
      <c r="AL59" s="226"/>
      <c r="AM59" s="224">
        <v>759639</v>
      </c>
      <c r="AN59" s="227">
        <v>-1899</v>
      </c>
      <c r="AO59" s="224"/>
      <c r="AP59" s="225">
        <v>0</v>
      </c>
      <c r="AQ59" s="224">
        <v>757740</v>
      </c>
      <c r="AR59" s="225"/>
      <c r="AS59" s="225"/>
      <c r="AT59" s="224">
        <v>85977</v>
      </c>
      <c r="AU59" s="802">
        <v>2064727</v>
      </c>
      <c r="AV59" s="803">
        <v>216598</v>
      </c>
      <c r="AW59" s="217">
        <v>1899</v>
      </c>
      <c r="AX59" s="217">
        <v>1899</v>
      </c>
      <c r="AY59" s="217">
        <v>0</v>
      </c>
    </row>
    <row r="60" spans="1:51" ht="15" customHeight="1" x14ac:dyDescent="0.2">
      <c r="A60" s="421">
        <v>54</v>
      </c>
      <c r="B60" s="214" t="s">
        <v>57</v>
      </c>
      <c r="C60" s="218"/>
      <c r="D60" s="216"/>
      <c r="E60" s="216"/>
      <c r="F60" s="218"/>
      <c r="G60" s="216"/>
      <c r="H60" s="216"/>
      <c r="I60" s="1197"/>
      <c r="J60" s="216"/>
      <c r="K60" s="216"/>
      <c r="L60" s="218"/>
      <c r="M60" s="216"/>
      <c r="N60" s="216"/>
      <c r="O60" s="218"/>
      <c r="P60" s="216"/>
      <c r="Q60" s="216"/>
      <c r="R60" s="219">
        <v>32965</v>
      </c>
      <c r="S60" s="219">
        <v>3663</v>
      </c>
      <c r="T60" s="216">
        <v>-4177</v>
      </c>
      <c r="U60" s="216"/>
      <c r="V60" s="220"/>
      <c r="W60" s="219"/>
      <c r="X60" s="216"/>
      <c r="Y60" s="219"/>
      <c r="Z60" s="216"/>
      <c r="AA60" s="219"/>
      <c r="AB60" s="216"/>
      <c r="AC60" s="216"/>
      <c r="AD60" s="219"/>
      <c r="AE60" s="222"/>
      <c r="AF60" s="223"/>
      <c r="AG60" s="224"/>
      <c r="AH60" s="215"/>
      <c r="AI60" s="223"/>
      <c r="AJ60" s="215"/>
      <c r="AK60" s="225"/>
      <c r="AL60" s="226"/>
      <c r="AM60" s="224">
        <v>33931</v>
      </c>
      <c r="AN60" s="227">
        <v>-85</v>
      </c>
      <c r="AO60" s="224"/>
      <c r="AP60" s="225">
        <v>0</v>
      </c>
      <c r="AQ60" s="224">
        <v>33846</v>
      </c>
      <c r="AR60" s="225"/>
      <c r="AS60" s="225"/>
      <c r="AT60" s="224">
        <v>1124</v>
      </c>
      <c r="AU60" s="802">
        <v>56312</v>
      </c>
      <c r="AV60" s="803">
        <v>1259</v>
      </c>
      <c r="AW60" s="217">
        <v>85</v>
      </c>
      <c r="AX60" s="217">
        <v>85</v>
      </c>
      <c r="AY60" s="217">
        <v>0</v>
      </c>
    </row>
    <row r="61" spans="1:51" ht="15" customHeight="1" x14ac:dyDescent="0.2">
      <c r="A61" s="422">
        <v>55</v>
      </c>
      <c r="B61" s="228" t="s">
        <v>58</v>
      </c>
      <c r="C61" s="232"/>
      <c r="D61" s="230"/>
      <c r="E61" s="230"/>
      <c r="F61" s="232"/>
      <c r="G61" s="230"/>
      <c r="H61" s="230"/>
      <c r="I61" s="1198"/>
      <c r="J61" s="230"/>
      <c r="K61" s="230"/>
      <c r="L61" s="232"/>
      <c r="M61" s="230"/>
      <c r="N61" s="230"/>
      <c r="O61" s="232"/>
      <c r="P61" s="230"/>
      <c r="Q61" s="230"/>
      <c r="R61" s="233">
        <v>618674</v>
      </c>
      <c r="S61" s="233">
        <v>68742</v>
      </c>
      <c r="T61" s="230">
        <v>87990</v>
      </c>
      <c r="U61" s="230"/>
      <c r="V61" s="234"/>
      <c r="W61" s="233"/>
      <c r="X61" s="230"/>
      <c r="Y61" s="233"/>
      <c r="Z61" s="230"/>
      <c r="AA61" s="233"/>
      <c r="AB61" s="236"/>
      <c r="AC61" s="230"/>
      <c r="AD61" s="237"/>
      <c r="AE61" s="237"/>
      <c r="AF61" s="238"/>
      <c r="AG61" s="239"/>
      <c r="AH61" s="229"/>
      <c r="AI61" s="238"/>
      <c r="AJ61" s="229"/>
      <c r="AK61" s="240"/>
      <c r="AL61" s="241"/>
      <c r="AM61" s="239">
        <v>621754</v>
      </c>
      <c r="AN61" s="242">
        <v>-1554</v>
      </c>
      <c r="AO61" s="239"/>
      <c r="AP61" s="240">
        <v>0</v>
      </c>
      <c r="AQ61" s="239">
        <v>620200</v>
      </c>
      <c r="AR61" s="240"/>
      <c r="AS61" s="240"/>
      <c r="AT61" s="239">
        <v>76910</v>
      </c>
      <c r="AU61" s="804">
        <v>1323163</v>
      </c>
      <c r="AV61" s="805">
        <v>152508</v>
      </c>
      <c r="AW61" s="231">
        <v>1554</v>
      </c>
      <c r="AX61" s="231">
        <v>1554</v>
      </c>
      <c r="AY61" s="231">
        <v>0</v>
      </c>
    </row>
    <row r="62" spans="1:51" ht="15" customHeight="1" x14ac:dyDescent="0.2">
      <c r="A62" s="420">
        <v>56</v>
      </c>
      <c r="B62" s="197" t="s">
        <v>59</v>
      </c>
      <c r="C62" s="201"/>
      <c r="D62" s="199"/>
      <c r="E62" s="199"/>
      <c r="F62" s="201"/>
      <c r="G62" s="199"/>
      <c r="H62" s="199"/>
      <c r="I62" s="1196"/>
      <c r="J62" s="199"/>
      <c r="K62" s="199"/>
      <c r="L62" s="201"/>
      <c r="M62" s="199"/>
      <c r="N62" s="199"/>
      <c r="O62" s="201"/>
      <c r="P62" s="199"/>
      <c r="Q62" s="199"/>
      <c r="R62" s="202">
        <v>54005</v>
      </c>
      <c r="S62" s="202">
        <v>6001</v>
      </c>
      <c r="T62" s="199">
        <v>-9437</v>
      </c>
      <c r="U62" s="199"/>
      <c r="V62" s="203"/>
      <c r="W62" s="202"/>
      <c r="X62" s="199"/>
      <c r="Y62" s="202"/>
      <c r="Z62" s="199"/>
      <c r="AA62" s="202"/>
      <c r="AB62" s="199"/>
      <c r="AC62" s="199"/>
      <c r="AD62" s="202"/>
      <c r="AE62" s="204"/>
      <c r="AF62" s="205"/>
      <c r="AG62" s="206"/>
      <c r="AH62" s="198"/>
      <c r="AI62" s="205"/>
      <c r="AJ62" s="198"/>
      <c r="AK62" s="207"/>
      <c r="AL62" s="208"/>
      <c r="AM62" s="206">
        <v>38067</v>
      </c>
      <c r="AN62" s="209">
        <v>-95</v>
      </c>
      <c r="AO62" s="206"/>
      <c r="AP62" s="207">
        <v>0</v>
      </c>
      <c r="AQ62" s="206">
        <v>37972</v>
      </c>
      <c r="AR62" s="207"/>
      <c r="AS62" s="207"/>
      <c r="AT62" s="206">
        <v>3399</v>
      </c>
      <c r="AU62" s="800">
        <v>87971</v>
      </c>
      <c r="AV62" s="801">
        <v>6920</v>
      </c>
      <c r="AW62" s="200">
        <v>95</v>
      </c>
      <c r="AX62" s="200">
        <v>95</v>
      </c>
      <c r="AY62" s="200">
        <v>0</v>
      </c>
    </row>
    <row r="63" spans="1:51" ht="15" customHeight="1" x14ac:dyDescent="0.2">
      <c r="A63" s="421">
        <v>57</v>
      </c>
      <c r="B63" s="214" t="s">
        <v>60</v>
      </c>
      <c r="C63" s="218"/>
      <c r="D63" s="216"/>
      <c r="E63" s="216"/>
      <c r="F63" s="218"/>
      <c r="G63" s="216"/>
      <c r="H63" s="216"/>
      <c r="I63" s="1197"/>
      <c r="J63" s="216"/>
      <c r="K63" s="216"/>
      <c r="L63" s="218"/>
      <c r="M63" s="216"/>
      <c r="N63" s="216"/>
      <c r="O63" s="218"/>
      <c r="P63" s="216"/>
      <c r="Q63" s="216"/>
      <c r="R63" s="219">
        <v>90658</v>
      </c>
      <c r="S63" s="219">
        <v>10073</v>
      </c>
      <c r="T63" s="216">
        <v>-1881</v>
      </c>
      <c r="U63" s="216"/>
      <c r="V63" s="220"/>
      <c r="W63" s="219"/>
      <c r="X63" s="216"/>
      <c r="Y63" s="219"/>
      <c r="Z63" s="216"/>
      <c r="AA63" s="219"/>
      <c r="AB63" s="216"/>
      <c r="AC63" s="216"/>
      <c r="AD63" s="219"/>
      <c r="AE63" s="222"/>
      <c r="AF63" s="223"/>
      <c r="AG63" s="224"/>
      <c r="AH63" s="215"/>
      <c r="AI63" s="223"/>
      <c r="AJ63" s="215"/>
      <c r="AK63" s="225"/>
      <c r="AL63" s="226"/>
      <c r="AM63" s="224">
        <v>39123</v>
      </c>
      <c r="AN63" s="227">
        <v>-98</v>
      </c>
      <c r="AO63" s="224"/>
      <c r="AP63" s="225">
        <v>0</v>
      </c>
      <c r="AQ63" s="224">
        <v>39025</v>
      </c>
      <c r="AR63" s="225"/>
      <c r="AS63" s="225"/>
      <c r="AT63" s="224">
        <v>3837</v>
      </c>
      <c r="AU63" s="802">
        <v>132411</v>
      </c>
      <c r="AV63" s="803">
        <v>12110</v>
      </c>
      <c r="AW63" s="217">
        <v>98</v>
      </c>
      <c r="AX63" s="217">
        <v>98</v>
      </c>
      <c r="AY63" s="217">
        <v>0</v>
      </c>
    </row>
    <row r="64" spans="1:51" ht="15" customHeight="1" x14ac:dyDescent="0.2">
      <c r="A64" s="421">
        <v>58</v>
      </c>
      <c r="B64" s="214" t="s">
        <v>61</v>
      </c>
      <c r="C64" s="218"/>
      <c r="D64" s="216"/>
      <c r="E64" s="216"/>
      <c r="F64" s="218"/>
      <c r="G64" s="216"/>
      <c r="H64" s="216"/>
      <c r="I64" s="1197"/>
      <c r="J64" s="216"/>
      <c r="K64" s="216"/>
      <c r="L64" s="218"/>
      <c r="M64" s="216"/>
      <c r="N64" s="216"/>
      <c r="O64" s="218"/>
      <c r="P64" s="216"/>
      <c r="Q64" s="216"/>
      <c r="R64" s="219">
        <v>134757</v>
      </c>
      <c r="S64" s="219">
        <v>14973</v>
      </c>
      <c r="T64" s="216">
        <v>-17532</v>
      </c>
      <c r="U64" s="216"/>
      <c r="V64" s="220"/>
      <c r="W64" s="219"/>
      <c r="X64" s="216"/>
      <c r="Y64" s="219"/>
      <c r="Z64" s="216"/>
      <c r="AA64" s="219"/>
      <c r="AB64" s="216"/>
      <c r="AC64" s="216"/>
      <c r="AD64" s="219"/>
      <c r="AE64" s="222"/>
      <c r="AF64" s="223"/>
      <c r="AG64" s="224"/>
      <c r="AH64" s="215"/>
      <c r="AI64" s="223"/>
      <c r="AJ64" s="215"/>
      <c r="AK64" s="225"/>
      <c r="AL64" s="226"/>
      <c r="AM64" s="224">
        <v>55020</v>
      </c>
      <c r="AN64" s="227">
        <v>-138</v>
      </c>
      <c r="AO64" s="224"/>
      <c r="AP64" s="225">
        <v>0</v>
      </c>
      <c r="AQ64" s="224">
        <v>54882</v>
      </c>
      <c r="AR64" s="225"/>
      <c r="AS64" s="225"/>
      <c r="AT64" s="224">
        <v>5211</v>
      </c>
      <c r="AU64" s="802">
        <v>183723</v>
      </c>
      <c r="AV64" s="803">
        <v>15018</v>
      </c>
      <c r="AW64" s="217">
        <v>138</v>
      </c>
      <c r="AX64" s="217">
        <v>138</v>
      </c>
      <c r="AY64" s="217">
        <v>0</v>
      </c>
    </row>
    <row r="65" spans="1:51" ht="15" customHeight="1" x14ac:dyDescent="0.2">
      <c r="A65" s="421">
        <v>59</v>
      </c>
      <c r="B65" s="214" t="s">
        <v>62</v>
      </c>
      <c r="C65" s="218"/>
      <c r="D65" s="216"/>
      <c r="E65" s="216"/>
      <c r="F65" s="218"/>
      <c r="G65" s="216"/>
      <c r="H65" s="216"/>
      <c r="I65" s="1197"/>
      <c r="J65" s="216"/>
      <c r="K65" s="216"/>
      <c r="L65" s="218"/>
      <c r="M65" s="216"/>
      <c r="N65" s="216"/>
      <c r="O65" s="218"/>
      <c r="P65" s="216"/>
      <c r="Q65" s="216"/>
      <c r="R65" s="219">
        <v>279801</v>
      </c>
      <c r="S65" s="219">
        <v>31089</v>
      </c>
      <c r="T65" s="216">
        <v>-14600</v>
      </c>
      <c r="U65" s="216"/>
      <c r="V65" s="220"/>
      <c r="W65" s="219"/>
      <c r="X65" s="216"/>
      <c r="Y65" s="219"/>
      <c r="Z65" s="216"/>
      <c r="AA65" s="219"/>
      <c r="AB65" s="216"/>
      <c r="AC65" s="216"/>
      <c r="AD65" s="219"/>
      <c r="AE65" s="222"/>
      <c r="AF65" s="223"/>
      <c r="AG65" s="224"/>
      <c r="AH65" s="215"/>
      <c r="AI65" s="223"/>
      <c r="AJ65" s="215"/>
      <c r="AK65" s="225"/>
      <c r="AL65" s="226"/>
      <c r="AM65" s="224">
        <v>73447</v>
      </c>
      <c r="AN65" s="227">
        <v>-184</v>
      </c>
      <c r="AO65" s="224"/>
      <c r="AP65" s="225">
        <v>0</v>
      </c>
      <c r="AQ65" s="224">
        <v>73263</v>
      </c>
      <c r="AR65" s="225"/>
      <c r="AS65" s="225"/>
      <c r="AT65" s="224">
        <v>6783</v>
      </c>
      <c r="AU65" s="802">
        <v>338687</v>
      </c>
      <c r="AV65" s="803">
        <v>26623</v>
      </c>
      <c r="AW65" s="217">
        <v>184</v>
      </c>
      <c r="AX65" s="217">
        <v>184</v>
      </c>
      <c r="AY65" s="217">
        <v>0</v>
      </c>
    </row>
    <row r="66" spans="1:51" ht="15" customHeight="1" x14ac:dyDescent="0.2">
      <c r="A66" s="422">
        <v>60</v>
      </c>
      <c r="B66" s="228" t="s">
        <v>63</v>
      </c>
      <c r="C66" s="232"/>
      <c r="D66" s="230"/>
      <c r="E66" s="230"/>
      <c r="F66" s="232"/>
      <c r="G66" s="230"/>
      <c r="H66" s="230"/>
      <c r="I66" s="1198"/>
      <c r="J66" s="230"/>
      <c r="K66" s="230"/>
      <c r="L66" s="232"/>
      <c r="M66" s="230"/>
      <c r="N66" s="230"/>
      <c r="O66" s="232"/>
      <c r="P66" s="230"/>
      <c r="Q66" s="230"/>
      <c r="R66" s="233">
        <v>174798</v>
      </c>
      <c r="S66" s="233">
        <v>19422</v>
      </c>
      <c r="T66" s="230">
        <v>-14526</v>
      </c>
      <c r="U66" s="230"/>
      <c r="V66" s="234"/>
      <c r="W66" s="233"/>
      <c r="X66" s="230"/>
      <c r="Y66" s="233"/>
      <c r="Z66" s="230"/>
      <c r="AA66" s="233"/>
      <c r="AB66" s="236"/>
      <c r="AC66" s="230"/>
      <c r="AD66" s="237"/>
      <c r="AE66" s="237"/>
      <c r="AF66" s="238"/>
      <c r="AG66" s="239"/>
      <c r="AH66" s="229"/>
      <c r="AI66" s="238"/>
      <c r="AJ66" s="229"/>
      <c r="AK66" s="240"/>
      <c r="AL66" s="241"/>
      <c r="AM66" s="239">
        <v>131521</v>
      </c>
      <c r="AN66" s="242">
        <v>-329</v>
      </c>
      <c r="AO66" s="239"/>
      <c r="AP66" s="240">
        <v>0</v>
      </c>
      <c r="AQ66" s="239">
        <v>131192</v>
      </c>
      <c r="AR66" s="240"/>
      <c r="AS66" s="240"/>
      <c r="AT66" s="239">
        <v>14026</v>
      </c>
      <c r="AU66" s="804">
        <v>293540</v>
      </c>
      <c r="AV66" s="805">
        <v>27050</v>
      </c>
      <c r="AW66" s="231">
        <v>329</v>
      </c>
      <c r="AX66" s="231">
        <v>329</v>
      </c>
      <c r="AY66" s="231">
        <v>0</v>
      </c>
    </row>
    <row r="67" spans="1:51" ht="15" customHeight="1" x14ac:dyDescent="0.2">
      <c r="A67" s="420">
        <v>61</v>
      </c>
      <c r="B67" s="197" t="s">
        <v>64</v>
      </c>
      <c r="C67" s="201"/>
      <c r="D67" s="199"/>
      <c r="E67" s="199"/>
      <c r="F67" s="201"/>
      <c r="G67" s="199"/>
      <c r="H67" s="199"/>
      <c r="I67" s="1196"/>
      <c r="J67" s="199"/>
      <c r="K67" s="199"/>
      <c r="L67" s="201"/>
      <c r="M67" s="199"/>
      <c r="N67" s="199"/>
      <c r="O67" s="201"/>
      <c r="P67" s="199"/>
      <c r="Q67" s="199"/>
      <c r="R67" s="202">
        <v>84959</v>
      </c>
      <c r="S67" s="202">
        <v>9440</v>
      </c>
      <c r="T67" s="199">
        <v>73146</v>
      </c>
      <c r="U67" s="199"/>
      <c r="V67" s="203"/>
      <c r="W67" s="202"/>
      <c r="X67" s="199"/>
      <c r="Y67" s="202"/>
      <c r="Z67" s="199"/>
      <c r="AA67" s="202"/>
      <c r="AB67" s="199"/>
      <c r="AC67" s="199"/>
      <c r="AD67" s="202"/>
      <c r="AE67" s="204"/>
      <c r="AF67" s="205"/>
      <c r="AG67" s="206"/>
      <c r="AH67" s="198"/>
      <c r="AI67" s="205"/>
      <c r="AJ67" s="198"/>
      <c r="AK67" s="207"/>
      <c r="AL67" s="208"/>
      <c r="AM67" s="206">
        <v>512626</v>
      </c>
      <c r="AN67" s="209">
        <v>-1282</v>
      </c>
      <c r="AO67" s="206"/>
      <c r="AP67" s="207">
        <v>0</v>
      </c>
      <c r="AQ67" s="206">
        <v>511344</v>
      </c>
      <c r="AR67" s="207"/>
      <c r="AS67" s="207"/>
      <c r="AT67" s="206">
        <v>82800</v>
      </c>
      <c r="AU67" s="800">
        <v>671698</v>
      </c>
      <c r="AV67" s="801">
        <v>109714</v>
      </c>
      <c r="AW67" s="200">
        <v>1282</v>
      </c>
      <c r="AX67" s="200">
        <v>1282</v>
      </c>
      <c r="AY67" s="200">
        <v>0</v>
      </c>
    </row>
    <row r="68" spans="1:51" ht="15" customHeight="1" x14ac:dyDescent="0.2">
      <c r="A68" s="421">
        <v>62</v>
      </c>
      <c r="B68" s="214" t="s">
        <v>65</v>
      </c>
      <c r="C68" s="218"/>
      <c r="D68" s="216"/>
      <c r="E68" s="216"/>
      <c r="F68" s="218"/>
      <c r="G68" s="216"/>
      <c r="H68" s="216"/>
      <c r="I68" s="1197"/>
      <c r="J68" s="216"/>
      <c r="K68" s="216"/>
      <c r="L68" s="218"/>
      <c r="M68" s="216"/>
      <c r="N68" s="216"/>
      <c r="O68" s="218"/>
      <c r="P68" s="216"/>
      <c r="Q68" s="216"/>
      <c r="R68" s="219">
        <v>86815</v>
      </c>
      <c r="S68" s="219">
        <v>9646</v>
      </c>
      <c r="T68" s="216">
        <v>-13107</v>
      </c>
      <c r="U68" s="216"/>
      <c r="V68" s="220"/>
      <c r="W68" s="219"/>
      <c r="X68" s="216"/>
      <c r="Y68" s="219"/>
      <c r="Z68" s="216"/>
      <c r="AA68" s="219"/>
      <c r="AB68" s="216"/>
      <c r="AC68" s="216"/>
      <c r="AD68" s="219"/>
      <c r="AE68" s="222"/>
      <c r="AF68" s="223"/>
      <c r="AG68" s="224"/>
      <c r="AH68" s="215"/>
      <c r="AI68" s="223"/>
      <c r="AJ68" s="215"/>
      <c r="AK68" s="225"/>
      <c r="AL68" s="226"/>
      <c r="AM68" s="224">
        <v>28740</v>
      </c>
      <c r="AN68" s="227">
        <v>-72</v>
      </c>
      <c r="AO68" s="224"/>
      <c r="AP68" s="225">
        <v>0</v>
      </c>
      <c r="AQ68" s="224">
        <v>28668</v>
      </c>
      <c r="AR68" s="225"/>
      <c r="AS68" s="225"/>
      <c r="AT68" s="224">
        <v>1169</v>
      </c>
      <c r="AU68" s="802">
        <v>94780</v>
      </c>
      <c r="AV68" s="803">
        <v>3263</v>
      </c>
      <c r="AW68" s="217">
        <v>72</v>
      </c>
      <c r="AX68" s="217">
        <v>72</v>
      </c>
      <c r="AY68" s="217">
        <v>0</v>
      </c>
    </row>
    <row r="69" spans="1:51" ht="15" customHeight="1" x14ac:dyDescent="0.2">
      <c r="A69" s="421">
        <v>63</v>
      </c>
      <c r="B69" s="214" t="s">
        <v>66</v>
      </c>
      <c r="C69" s="218"/>
      <c r="D69" s="216"/>
      <c r="E69" s="216"/>
      <c r="F69" s="218"/>
      <c r="G69" s="216"/>
      <c r="H69" s="216"/>
      <c r="I69" s="1197"/>
      <c r="J69" s="216"/>
      <c r="K69" s="216"/>
      <c r="L69" s="218"/>
      <c r="M69" s="216"/>
      <c r="N69" s="216"/>
      <c r="O69" s="218"/>
      <c r="P69" s="216"/>
      <c r="Q69" s="216"/>
      <c r="R69" s="219">
        <v>24175</v>
      </c>
      <c r="S69" s="219">
        <v>2686</v>
      </c>
      <c r="T69" s="216">
        <v>30529</v>
      </c>
      <c r="U69" s="216"/>
      <c r="V69" s="220"/>
      <c r="W69" s="219"/>
      <c r="X69" s="216"/>
      <c r="Y69" s="219"/>
      <c r="Z69" s="216"/>
      <c r="AA69" s="219"/>
      <c r="AB69" s="216"/>
      <c r="AC69" s="216"/>
      <c r="AD69" s="219"/>
      <c r="AE69" s="222"/>
      <c r="AF69" s="223"/>
      <c r="AG69" s="224"/>
      <c r="AH69" s="215"/>
      <c r="AI69" s="223"/>
      <c r="AJ69" s="215"/>
      <c r="AK69" s="225"/>
      <c r="AL69" s="226"/>
      <c r="AM69" s="224">
        <v>169087</v>
      </c>
      <c r="AN69" s="227">
        <v>-423</v>
      </c>
      <c r="AO69" s="224"/>
      <c r="AP69" s="225">
        <v>0</v>
      </c>
      <c r="AQ69" s="224">
        <v>168664</v>
      </c>
      <c r="AR69" s="225"/>
      <c r="AS69" s="225"/>
      <c r="AT69" s="224">
        <v>27624</v>
      </c>
      <c r="AU69" s="802">
        <v>220354</v>
      </c>
      <c r="AV69" s="803">
        <v>37413</v>
      </c>
      <c r="AW69" s="217">
        <v>423</v>
      </c>
      <c r="AX69" s="217">
        <v>423</v>
      </c>
      <c r="AY69" s="217">
        <v>0</v>
      </c>
    </row>
    <row r="70" spans="1:51" ht="15" customHeight="1" x14ac:dyDescent="0.2">
      <c r="A70" s="421">
        <v>64</v>
      </c>
      <c r="B70" s="214" t="s">
        <v>67</v>
      </c>
      <c r="C70" s="218"/>
      <c r="D70" s="216"/>
      <c r="E70" s="216"/>
      <c r="F70" s="218"/>
      <c r="G70" s="216"/>
      <c r="H70" s="216"/>
      <c r="I70" s="1197"/>
      <c r="J70" s="216"/>
      <c r="K70" s="216"/>
      <c r="L70" s="218"/>
      <c r="M70" s="216"/>
      <c r="N70" s="216"/>
      <c r="O70" s="218"/>
      <c r="P70" s="216"/>
      <c r="Q70" s="216"/>
      <c r="R70" s="219">
        <v>33155</v>
      </c>
      <c r="S70" s="219">
        <v>3684</v>
      </c>
      <c r="T70" s="216">
        <v>-4661</v>
      </c>
      <c r="U70" s="216"/>
      <c r="V70" s="220"/>
      <c r="W70" s="219"/>
      <c r="X70" s="216"/>
      <c r="Y70" s="219"/>
      <c r="Z70" s="216"/>
      <c r="AA70" s="219"/>
      <c r="AB70" s="216"/>
      <c r="AC70" s="216"/>
      <c r="AD70" s="219"/>
      <c r="AE70" s="222"/>
      <c r="AF70" s="223"/>
      <c r="AG70" s="224"/>
      <c r="AH70" s="215"/>
      <c r="AI70" s="223"/>
      <c r="AJ70" s="215"/>
      <c r="AK70" s="225"/>
      <c r="AL70" s="226"/>
      <c r="AM70" s="224">
        <v>12474</v>
      </c>
      <c r="AN70" s="227">
        <v>-31</v>
      </c>
      <c r="AO70" s="224"/>
      <c r="AP70" s="225">
        <v>0</v>
      </c>
      <c r="AQ70" s="224">
        <v>12443</v>
      </c>
      <c r="AR70" s="225"/>
      <c r="AS70" s="225"/>
      <c r="AT70" s="224">
        <v>550</v>
      </c>
      <c r="AU70" s="802">
        <v>40866</v>
      </c>
      <c r="AV70" s="803">
        <v>2143</v>
      </c>
      <c r="AW70" s="217">
        <v>31</v>
      </c>
      <c r="AX70" s="217">
        <v>31</v>
      </c>
      <c r="AY70" s="217">
        <v>0</v>
      </c>
    </row>
    <row r="71" spans="1:51" ht="15" customHeight="1" x14ac:dyDescent="0.2">
      <c r="A71" s="422">
        <v>65</v>
      </c>
      <c r="B71" s="228" t="s">
        <v>68</v>
      </c>
      <c r="C71" s="232"/>
      <c r="D71" s="230"/>
      <c r="E71" s="230"/>
      <c r="F71" s="232"/>
      <c r="G71" s="230"/>
      <c r="H71" s="230"/>
      <c r="I71" s="1198"/>
      <c r="J71" s="230"/>
      <c r="K71" s="230"/>
      <c r="L71" s="232"/>
      <c r="M71" s="230"/>
      <c r="N71" s="230"/>
      <c r="O71" s="232"/>
      <c r="P71" s="230"/>
      <c r="Q71" s="230"/>
      <c r="R71" s="233">
        <v>22572</v>
      </c>
      <c r="S71" s="233">
        <v>2508</v>
      </c>
      <c r="T71" s="230">
        <v>57977</v>
      </c>
      <c r="U71" s="230"/>
      <c r="V71" s="234"/>
      <c r="W71" s="233"/>
      <c r="X71" s="230"/>
      <c r="Y71" s="233"/>
      <c r="Z71" s="230"/>
      <c r="AA71" s="233"/>
      <c r="AB71" s="236"/>
      <c r="AC71" s="230"/>
      <c r="AD71" s="237"/>
      <c r="AE71" s="237"/>
      <c r="AF71" s="238"/>
      <c r="AG71" s="239"/>
      <c r="AH71" s="229"/>
      <c r="AI71" s="238"/>
      <c r="AJ71" s="229"/>
      <c r="AK71" s="240"/>
      <c r="AL71" s="241"/>
      <c r="AM71" s="239">
        <v>88403</v>
      </c>
      <c r="AN71" s="242">
        <v>-221</v>
      </c>
      <c r="AO71" s="239"/>
      <c r="AP71" s="240">
        <v>0</v>
      </c>
      <c r="AQ71" s="239">
        <v>88182</v>
      </c>
      <c r="AR71" s="240"/>
      <c r="AS71" s="240"/>
      <c r="AT71" s="239">
        <v>18740</v>
      </c>
      <c r="AU71" s="804">
        <v>178327</v>
      </c>
      <c r="AV71" s="805">
        <v>38068</v>
      </c>
      <c r="AW71" s="231">
        <v>221</v>
      </c>
      <c r="AX71" s="231">
        <v>221</v>
      </c>
      <c r="AY71" s="231">
        <v>0</v>
      </c>
    </row>
    <row r="72" spans="1:51" ht="15" customHeight="1" x14ac:dyDescent="0.2">
      <c r="A72" s="420">
        <v>66</v>
      </c>
      <c r="B72" s="197" t="s">
        <v>69</v>
      </c>
      <c r="C72" s="201"/>
      <c r="D72" s="199"/>
      <c r="E72" s="199"/>
      <c r="F72" s="201"/>
      <c r="G72" s="199"/>
      <c r="H72" s="199"/>
      <c r="I72" s="1196"/>
      <c r="J72" s="199"/>
      <c r="K72" s="199"/>
      <c r="L72" s="201"/>
      <c r="M72" s="199"/>
      <c r="N72" s="199"/>
      <c r="O72" s="201"/>
      <c r="P72" s="199"/>
      <c r="Q72" s="199"/>
      <c r="R72" s="202">
        <v>130197</v>
      </c>
      <c r="S72" s="202">
        <v>14466</v>
      </c>
      <c r="T72" s="199">
        <v>52793</v>
      </c>
      <c r="U72" s="199"/>
      <c r="V72" s="203"/>
      <c r="W72" s="202"/>
      <c r="X72" s="199"/>
      <c r="Y72" s="202"/>
      <c r="Z72" s="199"/>
      <c r="AA72" s="202"/>
      <c r="AB72" s="199"/>
      <c r="AC72" s="199"/>
      <c r="AD72" s="202"/>
      <c r="AE72" s="204"/>
      <c r="AF72" s="205"/>
      <c r="AG72" s="206"/>
      <c r="AH72" s="198"/>
      <c r="AI72" s="205"/>
      <c r="AJ72" s="198"/>
      <c r="AK72" s="207"/>
      <c r="AL72" s="208"/>
      <c r="AM72" s="206">
        <v>167814</v>
      </c>
      <c r="AN72" s="209">
        <v>-420</v>
      </c>
      <c r="AO72" s="206"/>
      <c r="AP72" s="207">
        <v>0</v>
      </c>
      <c r="AQ72" s="206">
        <v>167394</v>
      </c>
      <c r="AR72" s="207"/>
      <c r="AS72" s="207"/>
      <c r="AT72" s="206">
        <v>25923</v>
      </c>
      <c r="AU72" s="800">
        <v>347356</v>
      </c>
      <c r="AV72" s="801">
        <v>50742</v>
      </c>
      <c r="AW72" s="806">
        <v>420</v>
      </c>
      <c r="AX72" s="806">
        <v>420</v>
      </c>
      <c r="AY72" s="806">
        <v>0</v>
      </c>
    </row>
    <row r="73" spans="1:51" ht="15" customHeight="1" x14ac:dyDescent="0.2">
      <c r="A73" s="421">
        <v>67</v>
      </c>
      <c r="B73" s="214" t="s">
        <v>3</v>
      </c>
      <c r="C73" s="218"/>
      <c r="D73" s="216"/>
      <c r="E73" s="216"/>
      <c r="F73" s="218"/>
      <c r="G73" s="216"/>
      <c r="H73" s="216"/>
      <c r="I73" s="1197"/>
      <c r="J73" s="216"/>
      <c r="K73" s="216"/>
      <c r="L73" s="218"/>
      <c r="M73" s="216"/>
      <c r="N73" s="216"/>
      <c r="O73" s="218"/>
      <c r="P73" s="216"/>
      <c r="Q73" s="216"/>
      <c r="R73" s="219">
        <v>156344</v>
      </c>
      <c r="S73" s="219">
        <v>17372</v>
      </c>
      <c r="T73" s="216">
        <v>136568</v>
      </c>
      <c r="U73" s="216"/>
      <c r="V73" s="220"/>
      <c r="W73" s="219"/>
      <c r="X73" s="216"/>
      <c r="Y73" s="219"/>
      <c r="Z73" s="216"/>
      <c r="AA73" s="219"/>
      <c r="AB73" s="216"/>
      <c r="AC73" s="216"/>
      <c r="AD73" s="219"/>
      <c r="AE73" s="222"/>
      <c r="AF73" s="223"/>
      <c r="AG73" s="224"/>
      <c r="AH73" s="215"/>
      <c r="AI73" s="223"/>
      <c r="AJ73" s="215"/>
      <c r="AK73" s="225"/>
      <c r="AL73" s="226"/>
      <c r="AM73" s="224">
        <v>282089</v>
      </c>
      <c r="AN73" s="227">
        <v>-705</v>
      </c>
      <c r="AO73" s="224"/>
      <c r="AP73" s="225">
        <v>0</v>
      </c>
      <c r="AQ73" s="224">
        <v>281384</v>
      </c>
      <c r="AR73" s="225"/>
      <c r="AS73" s="225"/>
      <c r="AT73" s="224">
        <v>45424</v>
      </c>
      <c r="AU73" s="802">
        <v>582826</v>
      </c>
      <c r="AV73" s="803">
        <v>96288</v>
      </c>
      <c r="AW73" s="806">
        <v>705</v>
      </c>
      <c r="AX73" s="806">
        <v>705</v>
      </c>
      <c r="AY73" s="806">
        <v>0</v>
      </c>
    </row>
    <row r="74" spans="1:51" ht="15" customHeight="1" x14ac:dyDescent="0.2">
      <c r="A74" s="421">
        <v>68</v>
      </c>
      <c r="B74" s="214" t="s">
        <v>2</v>
      </c>
      <c r="C74" s="218"/>
      <c r="D74" s="216"/>
      <c r="E74" s="216"/>
      <c r="F74" s="218"/>
      <c r="G74" s="216"/>
      <c r="H74" s="216"/>
      <c r="I74" s="1197"/>
      <c r="J74" s="216"/>
      <c r="K74" s="216"/>
      <c r="L74" s="218"/>
      <c r="M74" s="216"/>
      <c r="N74" s="216"/>
      <c r="O74" s="218"/>
      <c r="P74" s="216"/>
      <c r="Q74" s="216"/>
      <c r="R74" s="219">
        <v>59601</v>
      </c>
      <c r="S74" s="219">
        <v>6622</v>
      </c>
      <c r="T74" s="216">
        <v>107957</v>
      </c>
      <c r="U74" s="216"/>
      <c r="V74" s="220"/>
      <c r="W74" s="219"/>
      <c r="X74" s="216"/>
      <c r="Y74" s="219"/>
      <c r="Z74" s="216"/>
      <c r="AA74" s="219"/>
      <c r="AB74" s="216"/>
      <c r="AC74" s="216"/>
      <c r="AD74" s="219"/>
      <c r="AE74" s="222"/>
      <c r="AF74" s="223"/>
      <c r="AG74" s="224"/>
      <c r="AH74" s="215"/>
      <c r="AI74" s="223"/>
      <c r="AJ74" s="215"/>
      <c r="AK74" s="225"/>
      <c r="AL74" s="226"/>
      <c r="AM74" s="224">
        <v>126538</v>
      </c>
      <c r="AN74" s="227">
        <v>-316</v>
      </c>
      <c r="AO74" s="224"/>
      <c r="AP74" s="225">
        <v>0</v>
      </c>
      <c r="AQ74" s="224">
        <v>126222</v>
      </c>
      <c r="AR74" s="225"/>
      <c r="AS74" s="225"/>
      <c r="AT74" s="224">
        <v>26438</v>
      </c>
      <c r="AU74" s="802">
        <v>296131</v>
      </c>
      <c r="AV74" s="803">
        <v>59008</v>
      </c>
      <c r="AW74" s="806">
        <v>316</v>
      </c>
      <c r="AX74" s="806">
        <v>316</v>
      </c>
      <c r="AY74" s="806">
        <v>0</v>
      </c>
    </row>
    <row r="75" spans="1:51" ht="15" customHeight="1" x14ac:dyDescent="0.2">
      <c r="A75" s="421">
        <v>69</v>
      </c>
      <c r="B75" s="214" t="s">
        <v>91</v>
      </c>
      <c r="C75" s="218"/>
      <c r="D75" s="216"/>
      <c r="E75" s="216"/>
      <c r="F75" s="218"/>
      <c r="G75" s="216"/>
      <c r="H75" s="216"/>
      <c r="I75" s="1197"/>
      <c r="J75" s="216"/>
      <c r="K75" s="216"/>
      <c r="L75" s="218"/>
      <c r="M75" s="216"/>
      <c r="N75" s="216"/>
      <c r="O75" s="218"/>
      <c r="P75" s="216"/>
      <c r="Q75" s="216"/>
      <c r="R75" s="219">
        <v>96891</v>
      </c>
      <c r="S75" s="219">
        <v>10766</v>
      </c>
      <c r="T75" s="216">
        <v>97907</v>
      </c>
      <c r="U75" s="216"/>
      <c r="V75" s="220"/>
      <c r="W75" s="219"/>
      <c r="X75" s="216"/>
      <c r="Y75" s="219"/>
      <c r="Z75" s="216"/>
      <c r="AA75" s="219"/>
      <c r="AB75" s="216"/>
      <c r="AC75" s="216"/>
      <c r="AD75" s="219"/>
      <c r="AE75" s="222"/>
      <c r="AF75" s="223"/>
      <c r="AG75" s="224"/>
      <c r="AH75" s="215"/>
      <c r="AI75" s="223"/>
      <c r="AJ75" s="215"/>
      <c r="AK75" s="225"/>
      <c r="AL75" s="226"/>
      <c r="AM75" s="224">
        <v>144711</v>
      </c>
      <c r="AN75" s="227">
        <v>-362</v>
      </c>
      <c r="AO75" s="224"/>
      <c r="AP75" s="225">
        <v>0</v>
      </c>
      <c r="AQ75" s="224">
        <v>144349</v>
      </c>
      <c r="AR75" s="225"/>
      <c r="AS75" s="225"/>
      <c r="AT75" s="224">
        <v>25982</v>
      </c>
      <c r="AU75" s="802">
        <v>343487</v>
      </c>
      <c r="AV75" s="803">
        <v>59657</v>
      </c>
      <c r="AW75" s="1258">
        <v>362</v>
      </c>
      <c r="AX75" s="1258">
        <v>362</v>
      </c>
      <c r="AY75" s="1258">
        <v>0</v>
      </c>
    </row>
    <row r="76" spans="1:51" s="88" customFormat="1" ht="15" customHeight="1" thickBot="1" x14ac:dyDescent="0.25">
      <c r="A76" s="1760" t="s">
        <v>429</v>
      </c>
      <c r="B76" s="1761"/>
      <c r="C76" s="1451">
        <v>3491</v>
      </c>
      <c r="D76" s="1449"/>
      <c r="E76" s="1034">
        <v>13966881.394361369</v>
      </c>
      <c r="F76" s="1452">
        <v>2147</v>
      </c>
      <c r="G76" s="1594"/>
      <c r="H76" s="1036">
        <v>1160226.4507526066</v>
      </c>
      <c r="I76" s="1453">
        <v>2158</v>
      </c>
      <c r="J76" s="1594"/>
      <c r="K76" s="1036">
        <v>316945.51364197786</v>
      </c>
      <c r="L76" s="1452">
        <v>433</v>
      </c>
      <c r="M76" s="1594"/>
      <c r="N76" s="1036">
        <v>1588533.210198195</v>
      </c>
      <c r="O76" s="1452">
        <v>198</v>
      </c>
      <c r="P76" s="1594"/>
      <c r="Q76" s="1036">
        <v>281143.9068192984</v>
      </c>
      <c r="R76" s="1037">
        <v>17313732</v>
      </c>
      <c r="S76" s="1037">
        <v>1923749</v>
      </c>
      <c r="T76" s="1036">
        <v>1020480</v>
      </c>
      <c r="U76" s="1036">
        <v>-22382</v>
      </c>
      <c r="V76" s="1038">
        <v>998098</v>
      </c>
      <c r="W76" s="1037">
        <v>18311830</v>
      </c>
      <c r="X76" s="1036">
        <v>-45777</v>
      </c>
      <c r="Y76" s="1037">
        <v>18266053</v>
      </c>
      <c r="Z76" s="1036">
        <v>-19752</v>
      </c>
      <c r="AA76" s="1037">
        <v>18246301</v>
      </c>
      <c r="AB76" s="1036">
        <v>16494175</v>
      </c>
      <c r="AC76" s="1036">
        <v>1752126</v>
      </c>
      <c r="AD76" s="1037">
        <v>1752126</v>
      </c>
      <c r="AE76" s="1039">
        <v>18246301</v>
      </c>
      <c r="AF76" s="1594"/>
      <c r="AG76" s="1040">
        <v>18305693</v>
      </c>
      <c r="AH76" s="1035">
        <v>217</v>
      </c>
      <c r="AI76" s="1036">
        <v>1374438</v>
      </c>
      <c r="AJ76" s="1035">
        <v>0</v>
      </c>
      <c r="AK76" s="1036">
        <v>-14188</v>
      </c>
      <c r="AL76" s="1038">
        <v>1360250</v>
      </c>
      <c r="AM76" s="1040">
        <v>19665943</v>
      </c>
      <c r="AN76" s="1036">
        <v>-49168</v>
      </c>
      <c r="AO76" s="1040">
        <v>19616775</v>
      </c>
      <c r="AP76" s="1036">
        <v>-15532</v>
      </c>
      <c r="AQ76" s="1040">
        <v>19601243</v>
      </c>
      <c r="AR76" s="1036">
        <v>17556439</v>
      </c>
      <c r="AS76" s="1036">
        <v>2044804</v>
      </c>
      <c r="AT76" s="1040">
        <v>2044804</v>
      </c>
      <c r="AU76" s="1259">
        <v>37847544</v>
      </c>
      <c r="AV76" s="1260">
        <v>3796930</v>
      </c>
      <c r="AW76" s="1036">
        <v>49168</v>
      </c>
      <c r="AX76" s="1036">
        <v>49181</v>
      </c>
      <c r="AY76" s="1036">
        <v>-13</v>
      </c>
    </row>
    <row r="77" spans="1:51" s="1204" customFormat="1" ht="15" customHeight="1" thickTop="1" x14ac:dyDescent="0.2">
      <c r="A77" s="1738" t="s">
        <v>398</v>
      </c>
      <c r="B77" s="2000"/>
      <c r="C77" s="809"/>
      <c r="D77" s="810"/>
      <c r="E77" s="810"/>
      <c r="F77" s="809"/>
      <c r="G77" s="810"/>
      <c r="H77" s="810"/>
      <c r="I77" s="1199"/>
      <c r="J77" s="810"/>
      <c r="K77" s="810"/>
      <c r="L77" s="809"/>
      <c r="M77" s="810"/>
      <c r="N77" s="810"/>
      <c r="O77" s="809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1"/>
      <c r="AB77" s="811"/>
      <c r="AC77" s="810"/>
      <c r="AD77" s="811"/>
      <c r="AE77" s="811"/>
      <c r="AF77" s="811"/>
      <c r="AG77" s="811"/>
      <c r="AH77" s="809"/>
      <c r="AI77" s="811"/>
      <c r="AJ77" s="809"/>
      <c r="AK77" s="811"/>
      <c r="AL77" s="811"/>
      <c r="AM77" s="811"/>
      <c r="AN77" s="811"/>
      <c r="AO77" s="811"/>
      <c r="AP77" s="811"/>
      <c r="AQ77" s="811"/>
      <c r="AR77" s="811"/>
      <c r="AS77" s="811"/>
      <c r="AT77" s="811"/>
      <c r="AU77" s="1042">
        <v>0</v>
      </c>
      <c r="AV77" s="1042">
        <v>0</v>
      </c>
      <c r="AW77" s="811"/>
      <c r="AX77" s="811"/>
      <c r="AY77" s="811"/>
    </row>
    <row r="78" spans="1:51" s="88" customFormat="1" ht="15" customHeight="1" x14ac:dyDescent="0.2">
      <c r="A78" s="1740" t="s">
        <v>1301</v>
      </c>
      <c r="B78" s="1741"/>
      <c r="C78" s="809"/>
      <c r="D78" s="810"/>
      <c r="E78" s="810"/>
      <c r="F78" s="809"/>
      <c r="G78" s="810"/>
      <c r="H78" s="810"/>
      <c r="I78" s="1199"/>
      <c r="J78" s="810"/>
      <c r="K78" s="810"/>
      <c r="L78" s="809"/>
      <c r="M78" s="810"/>
      <c r="N78" s="810"/>
      <c r="O78" s="809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222">
        <v>0</v>
      </c>
      <c r="AB78" s="811">
        <v>0</v>
      </c>
      <c r="AC78" s="810">
        <v>0</v>
      </c>
      <c r="AD78" s="222">
        <v>0</v>
      </c>
      <c r="AE78" s="222">
        <v>0</v>
      </c>
      <c r="AF78" s="810"/>
      <c r="AG78" s="810"/>
      <c r="AH78" s="809"/>
      <c r="AI78" s="810"/>
      <c r="AJ78" s="809"/>
      <c r="AK78" s="810"/>
      <c r="AL78" s="810"/>
      <c r="AM78" s="810"/>
      <c r="AN78" s="810"/>
      <c r="AO78" s="810"/>
      <c r="AP78" s="810"/>
      <c r="AQ78" s="810"/>
      <c r="AR78" s="810"/>
      <c r="AS78" s="810"/>
      <c r="AT78" s="810"/>
      <c r="AU78" s="812">
        <v>0</v>
      </c>
      <c r="AV78" s="812">
        <v>0</v>
      </c>
      <c r="AW78" s="810"/>
      <c r="AX78" s="810"/>
      <c r="AY78" s="810"/>
    </row>
    <row r="79" spans="1:51" s="88" customFormat="1" ht="15" customHeight="1" x14ac:dyDescent="0.2">
      <c r="A79" s="1742" t="s">
        <v>1302</v>
      </c>
      <c r="B79" s="1743"/>
      <c r="C79" s="809"/>
      <c r="D79" s="810"/>
      <c r="E79" s="810"/>
      <c r="F79" s="809"/>
      <c r="G79" s="810"/>
      <c r="H79" s="810"/>
      <c r="I79" s="1199"/>
      <c r="J79" s="810"/>
      <c r="K79" s="810"/>
      <c r="L79" s="809"/>
      <c r="M79" s="810"/>
      <c r="N79" s="810"/>
      <c r="O79" s="809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1"/>
      <c r="AB79" s="811"/>
      <c r="AC79" s="810"/>
      <c r="AD79" s="811"/>
      <c r="AE79" s="222">
        <v>0</v>
      </c>
      <c r="AF79" s="810"/>
      <c r="AG79" s="810"/>
      <c r="AH79" s="809"/>
      <c r="AI79" s="810"/>
      <c r="AJ79" s="809"/>
      <c r="AK79" s="810"/>
      <c r="AL79" s="810"/>
      <c r="AM79" s="810"/>
      <c r="AN79" s="810"/>
      <c r="AO79" s="810"/>
      <c r="AP79" s="810"/>
      <c r="AQ79" s="810"/>
      <c r="AR79" s="810"/>
      <c r="AS79" s="810"/>
      <c r="AT79" s="810"/>
      <c r="AU79" s="812">
        <v>0</v>
      </c>
      <c r="AV79" s="810"/>
      <c r="AW79" s="810"/>
      <c r="AX79" s="810"/>
      <c r="AY79" s="810"/>
    </row>
    <row r="80" spans="1:51" ht="15" customHeight="1" x14ac:dyDescent="0.2">
      <c r="A80" s="1744" t="s">
        <v>1028</v>
      </c>
      <c r="B80" s="1745"/>
      <c r="C80" s="809"/>
      <c r="D80" s="810"/>
      <c r="E80" s="810"/>
      <c r="F80" s="809"/>
      <c r="G80" s="810"/>
      <c r="H80" s="810"/>
      <c r="I80" s="1199"/>
      <c r="J80" s="810"/>
      <c r="K80" s="810"/>
      <c r="L80" s="809"/>
      <c r="M80" s="810"/>
      <c r="N80" s="810"/>
      <c r="O80" s="809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1"/>
      <c r="AB80" s="811"/>
      <c r="AC80" s="810"/>
      <c r="AD80" s="811"/>
      <c r="AE80" s="222">
        <v>140262</v>
      </c>
      <c r="AF80" s="810"/>
      <c r="AG80" s="810"/>
      <c r="AH80" s="809"/>
      <c r="AI80" s="810"/>
      <c r="AJ80" s="809"/>
      <c r="AK80" s="810"/>
      <c r="AL80" s="810"/>
      <c r="AM80" s="810"/>
      <c r="AN80" s="810"/>
      <c r="AO80" s="810"/>
      <c r="AP80" s="810"/>
      <c r="AQ80" s="810"/>
      <c r="AR80" s="810"/>
      <c r="AS80" s="810"/>
      <c r="AT80" s="810"/>
      <c r="AU80" s="812">
        <v>0</v>
      </c>
      <c r="AV80" s="810"/>
      <c r="AW80" s="810"/>
      <c r="AX80" s="810"/>
      <c r="AY80" s="810"/>
    </row>
    <row r="81" spans="1:51" s="88" customFormat="1" ht="15" customHeight="1" x14ac:dyDescent="0.2">
      <c r="A81" s="1744" t="s">
        <v>410</v>
      </c>
      <c r="B81" s="1745"/>
      <c r="C81" s="809"/>
      <c r="D81" s="810"/>
      <c r="E81" s="810"/>
      <c r="F81" s="809"/>
      <c r="G81" s="810"/>
      <c r="H81" s="810"/>
      <c r="I81" s="1199"/>
      <c r="J81" s="810"/>
      <c r="K81" s="810"/>
      <c r="L81" s="809"/>
      <c r="M81" s="810"/>
      <c r="N81" s="810"/>
      <c r="O81" s="809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1"/>
      <c r="AB81" s="811"/>
      <c r="AC81" s="810"/>
      <c r="AD81" s="811"/>
      <c r="AE81" s="222">
        <v>0</v>
      </c>
      <c r="AF81" s="810"/>
      <c r="AG81" s="810"/>
      <c r="AH81" s="809"/>
      <c r="AI81" s="810"/>
      <c r="AJ81" s="809"/>
      <c r="AK81" s="810"/>
      <c r="AL81" s="810"/>
      <c r="AM81" s="810"/>
      <c r="AN81" s="810"/>
      <c r="AO81" s="810"/>
      <c r="AP81" s="810"/>
      <c r="AQ81" s="810"/>
      <c r="AR81" s="810"/>
      <c r="AS81" s="810"/>
      <c r="AT81" s="810"/>
      <c r="AU81" s="812">
        <v>0</v>
      </c>
      <c r="AV81" s="810"/>
      <c r="AW81" s="810"/>
      <c r="AX81" s="810"/>
      <c r="AY81" s="810"/>
    </row>
    <row r="82" spans="1:51" s="88" customFormat="1" ht="15" customHeight="1" x14ac:dyDescent="0.2">
      <c r="A82" s="1734" t="s">
        <v>265</v>
      </c>
      <c r="B82" s="1735"/>
      <c r="C82" s="813"/>
      <c r="D82" s="814"/>
      <c r="E82" s="814"/>
      <c r="F82" s="813"/>
      <c r="G82" s="814"/>
      <c r="H82" s="814"/>
      <c r="I82" s="1200"/>
      <c r="J82" s="814"/>
      <c r="K82" s="814"/>
      <c r="L82" s="813"/>
      <c r="M82" s="814"/>
      <c r="N82" s="814"/>
      <c r="O82" s="813"/>
      <c r="P82" s="814"/>
      <c r="Q82" s="814"/>
      <c r="R82" s="814"/>
      <c r="S82" s="814"/>
      <c r="T82" s="814"/>
      <c r="U82" s="814"/>
      <c r="V82" s="814"/>
      <c r="W82" s="814"/>
      <c r="X82" s="814"/>
      <c r="Y82" s="814"/>
      <c r="Z82" s="814"/>
      <c r="AA82" s="1446">
        <v>130449</v>
      </c>
      <c r="AB82" s="1447">
        <v>119578</v>
      </c>
      <c r="AC82" s="1444">
        <v>10871</v>
      </c>
      <c r="AD82" s="1446">
        <v>10871</v>
      </c>
      <c r="AE82" s="1446">
        <v>130449</v>
      </c>
      <c r="AF82" s="814"/>
      <c r="AG82" s="814"/>
      <c r="AH82" s="813"/>
      <c r="AI82" s="814"/>
      <c r="AJ82" s="813"/>
      <c r="AK82" s="814"/>
      <c r="AL82" s="814"/>
      <c r="AM82" s="814"/>
      <c r="AN82" s="814"/>
      <c r="AO82" s="814"/>
      <c r="AP82" s="814"/>
      <c r="AQ82" s="814"/>
      <c r="AR82" s="814"/>
      <c r="AS82" s="814"/>
      <c r="AT82" s="814"/>
      <c r="AU82" s="815">
        <v>130449</v>
      </c>
      <c r="AV82" s="815">
        <v>10871</v>
      </c>
      <c r="AW82" s="814"/>
      <c r="AX82" s="814"/>
      <c r="AY82" s="814"/>
    </row>
    <row r="83" spans="1:51" s="88" customFormat="1" ht="15" customHeight="1" x14ac:dyDescent="0.2">
      <c r="A83" s="1744" t="s">
        <v>1189</v>
      </c>
      <c r="B83" s="1745"/>
      <c r="C83" s="1439"/>
      <c r="D83" s="1440"/>
      <c r="E83" s="1440"/>
      <c r="F83" s="1439"/>
      <c r="G83" s="1440"/>
      <c r="H83" s="1440"/>
      <c r="I83" s="1441"/>
      <c r="J83" s="1440"/>
      <c r="K83" s="1440"/>
      <c r="L83" s="1439"/>
      <c r="M83" s="1440"/>
      <c r="N83" s="1440"/>
      <c r="O83" s="1439"/>
      <c r="P83" s="1440"/>
      <c r="Q83" s="1440"/>
      <c r="R83" s="1440"/>
      <c r="S83" s="1440"/>
      <c r="T83" s="1440"/>
      <c r="U83" s="1440"/>
      <c r="V83" s="1440"/>
      <c r="W83" s="1440"/>
      <c r="X83" s="1440"/>
      <c r="Y83" s="1440"/>
      <c r="Z83" s="1440"/>
      <c r="AA83" s="222">
        <v>318100</v>
      </c>
      <c r="AB83" s="811">
        <v>289683</v>
      </c>
      <c r="AC83" s="810">
        <v>28417</v>
      </c>
      <c r="AD83" s="222">
        <v>28417</v>
      </c>
      <c r="AE83" s="222">
        <v>318100</v>
      </c>
      <c r="AF83" s="1440"/>
      <c r="AG83" s="1440"/>
      <c r="AH83" s="1439"/>
      <c r="AI83" s="1440"/>
      <c r="AJ83" s="1439"/>
      <c r="AK83" s="1440"/>
      <c r="AL83" s="1440"/>
      <c r="AM83" s="1440"/>
      <c r="AN83" s="1440"/>
      <c r="AO83" s="1440"/>
      <c r="AP83" s="1440"/>
      <c r="AQ83" s="1440"/>
      <c r="AR83" s="1440"/>
      <c r="AS83" s="1440"/>
      <c r="AT83" s="1440"/>
      <c r="AU83" s="1442">
        <v>318100</v>
      </c>
      <c r="AV83" s="1440">
        <v>28417</v>
      </c>
      <c r="AW83" s="1440"/>
      <c r="AX83" s="1440"/>
      <c r="AY83" s="1440"/>
    </row>
    <row r="84" spans="1:51" s="88" customFormat="1" ht="15" customHeight="1" x14ac:dyDescent="0.2">
      <c r="A84" s="1744" t="s">
        <v>1190</v>
      </c>
      <c r="B84" s="1745"/>
      <c r="C84" s="1439"/>
      <c r="D84" s="1440"/>
      <c r="E84" s="1440"/>
      <c r="F84" s="1439"/>
      <c r="G84" s="1440"/>
      <c r="H84" s="1440"/>
      <c r="I84" s="1441"/>
      <c r="J84" s="1440"/>
      <c r="K84" s="1440"/>
      <c r="L84" s="1439"/>
      <c r="M84" s="1440"/>
      <c r="N84" s="1440"/>
      <c r="O84" s="1439"/>
      <c r="P84" s="1440"/>
      <c r="Q84" s="1440"/>
      <c r="R84" s="1440"/>
      <c r="S84" s="1440"/>
      <c r="T84" s="1440"/>
      <c r="U84" s="1440"/>
      <c r="V84" s="1440"/>
      <c r="W84" s="1440"/>
      <c r="X84" s="1440"/>
      <c r="Y84" s="1440"/>
      <c r="Z84" s="1440"/>
      <c r="AA84" s="222">
        <v>254480</v>
      </c>
      <c r="AB84" s="811">
        <v>231746</v>
      </c>
      <c r="AC84" s="810">
        <v>22734</v>
      </c>
      <c r="AD84" s="222">
        <v>22734</v>
      </c>
      <c r="AE84" s="222">
        <v>254480</v>
      </c>
      <c r="AF84" s="1440"/>
      <c r="AG84" s="1440"/>
      <c r="AH84" s="1439"/>
      <c r="AI84" s="1440"/>
      <c r="AJ84" s="1439"/>
      <c r="AK84" s="1440"/>
      <c r="AL84" s="1440"/>
      <c r="AM84" s="1440"/>
      <c r="AN84" s="1440"/>
      <c r="AO84" s="1440"/>
      <c r="AP84" s="1440"/>
      <c r="AQ84" s="1440"/>
      <c r="AR84" s="1440"/>
      <c r="AS84" s="1440"/>
      <c r="AT84" s="1440"/>
      <c r="AU84" s="1442">
        <v>254480</v>
      </c>
      <c r="AV84" s="1440">
        <v>22734</v>
      </c>
      <c r="AW84" s="1440"/>
      <c r="AX84" s="1440"/>
      <c r="AY84" s="1440"/>
    </row>
    <row r="85" spans="1:51" s="88" customFormat="1" ht="15" customHeight="1" thickBot="1" x14ac:dyDescent="0.25">
      <c r="A85" s="1760" t="s">
        <v>430</v>
      </c>
      <c r="B85" s="1761"/>
      <c r="C85" s="1451">
        <v>3491</v>
      </c>
      <c r="D85" s="1449"/>
      <c r="E85" s="1034">
        <v>13966881.394361369</v>
      </c>
      <c r="F85" s="1452">
        <v>2147</v>
      </c>
      <c r="G85" s="1594"/>
      <c r="H85" s="1036">
        <v>1160226.4507526066</v>
      </c>
      <c r="I85" s="1453">
        <v>2158</v>
      </c>
      <c r="J85" s="1594"/>
      <c r="K85" s="1036">
        <v>316945.51364197786</v>
      </c>
      <c r="L85" s="1452">
        <v>433</v>
      </c>
      <c r="M85" s="1594"/>
      <c r="N85" s="1036">
        <v>1588533.210198195</v>
      </c>
      <c r="O85" s="1452">
        <v>198</v>
      </c>
      <c r="P85" s="1594"/>
      <c r="Q85" s="1036">
        <v>281143.9068192984</v>
      </c>
      <c r="R85" s="1037">
        <v>17313732</v>
      </c>
      <c r="S85" s="1037">
        <v>1923749</v>
      </c>
      <c r="T85" s="1036">
        <v>1020480</v>
      </c>
      <c r="U85" s="1036">
        <v>-22382</v>
      </c>
      <c r="V85" s="1038">
        <v>998098</v>
      </c>
      <c r="W85" s="1037">
        <v>18311830</v>
      </c>
      <c r="X85" s="1036">
        <v>-45777</v>
      </c>
      <c r="Y85" s="1037">
        <v>18266053</v>
      </c>
      <c r="Z85" s="1036">
        <v>-19752</v>
      </c>
      <c r="AA85" s="1037">
        <v>18949330</v>
      </c>
      <c r="AB85" s="1036">
        <v>17135182</v>
      </c>
      <c r="AC85" s="1036">
        <v>1814148</v>
      </c>
      <c r="AD85" s="1037">
        <v>1814148</v>
      </c>
      <c r="AE85" s="1039">
        <v>19089592</v>
      </c>
      <c r="AF85" s="1594"/>
      <c r="AG85" s="1040">
        <v>18305693</v>
      </c>
      <c r="AH85" s="1035">
        <v>217</v>
      </c>
      <c r="AI85" s="1036">
        <v>1374438</v>
      </c>
      <c r="AJ85" s="1035">
        <v>0</v>
      </c>
      <c r="AK85" s="1036">
        <v>-14188</v>
      </c>
      <c r="AL85" s="1038">
        <v>1360250</v>
      </c>
      <c r="AM85" s="1040">
        <v>19665943</v>
      </c>
      <c r="AN85" s="1036">
        <v>-49168</v>
      </c>
      <c r="AO85" s="1040">
        <v>19616775</v>
      </c>
      <c r="AP85" s="1036">
        <v>-15532</v>
      </c>
      <c r="AQ85" s="1040">
        <v>19601243</v>
      </c>
      <c r="AR85" s="1036">
        <v>17556439</v>
      </c>
      <c r="AS85" s="1036">
        <v>2044804</v>
      </c>
      <c r="AT85" s="1040">
        <v>2044804</v>
      </c>
      <c r="AU85" s="808">
        <v>38550573</v>
      </c>
      <c r="AV85" s="808">
        <v>3858952</v>
      </c>
      <c r="AW85" s="1036">
        <v>49168</v>
      </c>
      <c r="AX85" s="1036">
        <v>49181</v>
      </c>
      <c r="AY85" s="1036">
        <v>-13</v>
      </c>
    </row>
    <row r="86" spans="1:51" ht="16.149999999999999" customHeight="1" thickTop="1" x14ac:dyDescent="0.2"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179"/>
      <c r="Z86" s="82"/>
      <c r="AA86" s="82"/>
      <c r="AB86" s="82"/>
      <c r="AC86" s="82"/>
      <c r="AD86" s="82"/>
      <c r="AE86" s="82"/>
      <c r="AF86" s="82"/>
      <c r="AG86" s="82"/>
      <c r="AW86" s="1203"/>
      <c r="AY86" s="1203"/>
    </row>
    <row r="87" spans="1:51" ht="16.149999999999999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179"/>
      <c r="Z87" s="82"/>
      <c r="AA87" s="82"/>
      <c r="AB87" s="82"/>
      <c r="AC87" s="82"/>
      <c r="AD87" s="82"/>
      <c r="AE87" s="82"/>
      <c r="AF87" s="82"/>
      <c r="AG87" s="82"/>
    </row>
    <row r="88" spans="1:51" ht="16.149999999999999" customHeight="1" x14ac:dyDescent="0.2">
      <c r="D88" s="82"/>
      <c r="E88" s="82"/>
      <c r="F88" s="82"/>
      <c r="G88" s="82"/>
      <c r="H88" s="562"/>
      <c r="I88" s="562"/>
      <c r="J88" s="562"/>
      <c r="K88" s="562"/>
      <c r="L88" s="562"/>
      <c r="M88" s="562"/>
      <c r="N88" s="562"/>
      <c r="O88" s="562"/>
      <c r="P88" s="562"/>
      <c r="Q88" s="562"/>
      <c r="R88" s="82"/>
      <c r="S88" s="82"/>
      <c r="T88" s="82"/>
      <c r="U88" s="82"/>
      <c r="V88" s="82"/>
      <c r="W88" s="82"/>
      <c r="X88" s="82"/>
      <c r="Y88" s="179"/>
      <c r="Z88" s="82"/>
      <c r="AA88" s="82"/>
      <c r="AB88" s="82"/>
      <c r="AC88" s="82"/>
      <c r="AD88" s="82"/>
      <c r="AE88" s="82"/>
      <c r="AF88" s="82"/>
      <c r="AG88" s="82"/>
    </row>
    <row r="89" spans="1:51" ht="16.149999999999999" customHeight="1" x14ac:dyDescent="0.2">
      <c r="H89" s="32"/>
      <c r="I89" s="32"/>
      <c r="J89" s="1237"/>
      <c r="K89" s="1236"/>
      <c r="L89" s="1236"/>
      <c r="M89" s="1237"/>
      <c r="N89" s="1236"/>
      <c r="O89" s="1236"/>
      <c r="P89" s="1237"/>
      <c r="Q89" s="1236"/>
    </row>
    <row r="90" spans="1:51" x14ac:dyDescent="0.2">
      <c r="H90" s="32"/>
      <c r="I90" s="32"/>
      <c r="J90" s="1237"/>
      <c r="K90" s="1236"/>
      <c r="L90" s="1236"/>
      <c r="M90" s="1237"/>
      <c r="N90" s="1236"/>
      <c r="O90" s="1236"/>
      <c r="P90" s="1237"/>
      <c r="Q90" s="1236"/>
      <c r="X90" s="29" t="s">
        <v>1861</v>
      </c>
      <c r="AB90" s="29" t="s">
        <v>1677</v>
      </c>
      <c r="AD90" s="29">
        <v>1</v>
      </c>
      <c r="AT90" s="29">
        <v>1</v>
      </c>
    </row>
    <row r="91" spans="1:51" ht="13.5" thickBot="1" x14ac:dyDescent="0.25">
      <c r="H91" s="32"/>
      <c r="I91" s="32"/>
      <c r="J91" s="32"/>
      <c r="K91" s="32"/>
      <c r="L91" s="32"/>
      <c r="M91" s="32"/>
      <c r="N91" s="32"/>
      <c r="O91" s="32"/>
      <c r="P91" s="32"/>
      <c r="Q91" s="32"/>
      <c r="U91" s="82"/>
      <c r="AK91" s="29" t="s">
        <v>1867</v>
      </c>
      <c r="AR91" s="29" t="s">
        <v>1677</v>
      </c>
      <c r="AX91" s="1036">
        <v>49181</v>
      </c>
    </row>
    <row r="92" spans="1:51" ht="13.5" thickTop="1" x14ac:dyDescent="0.2">
      <c r="B92" s="866"/>
      <c r="X92" s="82"/>
      <c r="AK92" s="1714"/>
      <c r="AX92" s="82">
        <v>0</v>
      </c>
    </row>
    <row r="93" spans="1:51" x14ac:dyDescent="0.2">
      <c r="B93" s="865"/>
    </row>
    <row r="94" spans="1:51" x14ac:dyDescent="0.2">
      <c r="B94" s="865"/>
    </row>
    <row r="95" spans="1:51" x14ac:dyDescent="0.2">
      <c r="B95" s="865"/>
    </row>
    <row r="103" spans="50:50" x14ac:dyDescent="0.2">
      <c r="AX103" s="29" t="s">
        <v>1865</v>
      </c>
    </row>
    <row r="104" spans="50:50" x14ac:dyDescent="0.2">
      <c r="AX104" s="29" t="s">
        <v>1864</v>
      </c>
    </row>
    <row r="105" spans="50:50" x14ac:dyDescent="0.2">
      <c r="AX105" s="1714">
        <v>49181</v>
      </c>
    </row>
    <row r="107" spans="50:50" x14ac:dyDescent="0.2">
      <c r="AX107" s="31" t="s">
        <v>1752</v>
      </c>
    </row>
    <row r="108" spans="50:50" x14ac:dyDescent="0.2">
      <c r="AX108" s="31" t="s">
        <v>1751</v>
      </c>
    </row>
    <row r="109" spans="50:50" x14ac:dyDescent="0.2">
      <c r="AX109" s="31" t="s">
        <v>1745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L2:N2"/>
    <mergeCell ref="O2:Q2"/>
    <mergeCell ref="L1:V1"/>
    <mergeCell ref="AB2:AB3"/>
    <mergeCell ref="R2:R3"/>
    <mergeCell ref="S2:S3"/>
    <mergeCell ref="W2:W3"/>
    <mergeCell ref="X2:X3"/>
    <mergeCell ref="W1:AE1"/>
    <mergeCell ref="Z2:Z3"/>
    <mergeCell ref="T2:V2"/>
    <mergeCell ref="AD2:AD3"/>
    <mergeCell ref="AE2:AE3"/>
    <mergeCell ref="AH2:AL2"/>
    <mergeCell ref="AX2:AX3"/>
    <mergeCell ref="AN2:AN3"/>
    <mergeCell ref="AP2:AP3"/>
    <mergeCell ref="AV1:AV3"/>
    <mergeCell ref="AW2:AW3"/>
    <mergeCell ref="AY2:AY3"/>
    <mergeCell ref="Y2:Y3"/>
    <mergeCell ref="AA2:AA3"/>
    <mergeCell ref="AG2:AG3"/>
    <mergeCell ref="AU1:AU3"/>
    <mergeCell ref="AR2:AR3"/>
    <mergeCell ref="AS2:AS3"/>
    <mergeCell ref="AQ2:AQ3"/>
    <mergeCell ref="AM1:AT1"/>
    <mergeCell ref="AT2:AT3"/>
    <mergeCell ref="AM2:AM3"/>
    <mergeCell ref="AW1:AY1"/>
    <mergeCell ref="AF2:AF3"/>
    <mergeCell ref="AO2:AO3"/>
    <mergeCell ref="AC2:AC3"/>
    <mergeCell ref="AF1:AL1"/>
    <mergeCell ref="A85:B85"/>
    <mergeCell ref="A1:B3"/>
    <mergeCell ref="C1:K1"/>
    <mergeCell ref="C2:C3"/>
    <mergeCell ref="D2:E2"/>
    <mergeCell ref="F2:H2"/>
    <mergeCell ref="I2:K2"/>
    <mergeCell ref="A78:B78"/>
    <mergeCell ref="A76:B76"/>
    <mergeCell ref="A77:B77"/>
    <mergeCell ref="A79:B79"/>
    <mergeCell ref="A83:B83"/>
    <mergeCell ref="A84:B84"/>
    <mergeCell ref="A81:B81"/>
    <mergeCell ref="A82:B82"/>
    <mergeCell ref="A80:B80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June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83"/>
  <sheetViews>
    <sheetView workbookViewId="0">
      <selection sqref="A1:B3"/>
    </sheetView>
  </sheetViews>
  <sheetFormatPr defaultColWidth="8.85546875" defaultRowHeight="12.75" x14ac:dyDescent="0.2"/>
  <cols>
    <col min="1" max="1" width="4.7109375" style="31" customWidth="1"/>
    <col min="2" max="2" width="18.5703125" style="31" customWidth="1"/>
    <col min="3" max="3" width="16" style="31" customWidth="1"/>
    <col min="4" max="4" width="16.85546875" style="31" bestFit="1" customWidth="1"/>
    <col min="5" max="5" width="13.7109375" style="31" customWidth="1"/>
    <col min="6" max="7" width="16" style="31" customWidth="1"/>
    <col min="8" max="8" width="13.7109375" style="31" bestFit="1" customWidth="1"/>
    <col min="9" max="9" width="13.85546875" style="31" customWidth="1"/>
    <col min="10" max="10" width="15.5703125" style="31" bestFit="1" customWidth="1"/>
    <col min="11" max="11" width="13.7109375" style="31" customWidth="1"/>
    <col min="12" max="12" width="0" style="31" hidden="1" customWidth="1"/>
    <col min="13" max="16384" width="8.85546875" style="31"/>
  </cols>
  <sheetData>
    <row r="1" spans="1:12" ht="18.600000000000001" customHeight="1" x14ac:dyDescent="0.2">
      <c r="A1" s="1885" t="s">
        <v>0</v>
      </c>
      <c r="B1" s="1886"/>
      <c r="C1" s="2071" t="s">
        <v>354</v>
      </c>
      <c r="D1" s="2072"/>
      <c r="E1" s="2073"/>
      <c r="F1" s="2076" t="s">
        <v>355</v>
      </c>
      <c r="G1" s="2077"/>
      <c r="H1" s="2078"/>
      <c r="I1" s="2079" t="s">
        <v>310</v>
      </c>
      <c r="J1" s="2069" t="s">
        <v>953</v>
      </c>
      <c r="L1" s="346">
        <v>0.35</v>
      </c>
    </row>
    <row r="2" spans="1:12" ht="72.599999999999994" customHeight="1" x14ac:dyDescent="0.2">
      <c r="A2" s="1860"/>
      <c r="B2" s="1861"/>
      <c r="C2" s="2074" t="s">
        <v>1180</v>
      </c>
      <c r="D2" s="2074" t="s">
        <v>1181</v>
      </c>
      <c r="E2" s="84" t="s">
        <v>1073</v>
      </c>
      <c r="F2" s="2075" t="s">
        <v>1182</v>
      </c>
      <c r="G2" s="2075" t="s">
        <v>1183</v>
      </c>
      <c r="H2" s="85" t="s">
        <v>311</v>
      </c>
      <c r="I2" s="2080"/>
      <c r="J2" s="2070"/>
    </row>
    <row r="3" spans="1:12" ht="15.75" customHeight="1" x14ac:dyDescent="0.2">
      <c r="A3" s="1887"/>
      <c r="B3" s="1888"/>
      <c r="C3" s="2074"/>
      <c r="D3" s="2074"/>
      <c r="E3" s="338">
        <v>14.318408999999999</v>
      </c>
      <c r="F3" s="2075"/>
      <c r="G3" s="2075"/>
      <c r="H3" s="339">
        <v>6.9829200000000001E-3</v>
      </c>
      <c r="I3" s="2081"/>
      <c r="J3" s="1892"/>
    </row>
    <row r="4" spans="1:12" ht="14.25" customHeight="1" x14ac:dyDescent="0.2">
      <c r="A4" s="340"/>
      <c r="B4" s="340"/>
      <c r="C4" s="341">
        <v>1</v>
      </c>
      <c r="D4" s="342">
        <v>2</v>
      </c>
      <c r="E4" s="342">
        <v>3</v>
      </c>
      <c r="F4" s="342">
        <v>4</v>
      </c>
      <c r="G4" s="342">
        <v>5</v>
      </c>
      <c r="H4" s="342">
        <v>6</v>
      </c>
      <c r="I4" s="343">
        <v>7</v>
      </c>
      <c r="J4" s="342">
        <v>8</v>
      </c>
    </row>
    <row r="5" spans="1:12" s="488" customFormat="1" ht="14.25" hidden="1" customHeight="1" x14ac:dyDescent="0.2">
      <c r="A5" s="839"/>
      <c r="B5" s="839"/>
      <c r="C5" s="840" t="s">
        <v>594</v>
      </c>
      <c r="D5" s="841" t="s">
        <v>594</v>
      </c>
      <c r="E5" s="841" t="s">
        <v>595</v>
      </c>
      <c r="F5" s="841" t="s">
        <v>594</v>
      </c>
      <c r="G5" s="841" t="s">
        <v>594</v>
      </c>
      <c r="H5" s="841" t="s">
        <v>595</v>
      </c>
      <c r="I5" s="841" t="s">
        <v>594</v>
      </c>
      <c r="J5" s="841" t="s">
        <v>595</v>
      </c>
    </row>
    <row r="6" spans="1:12" s="488" customFormat="1" ht="14.25" customHeight="1" x14ac:dyDescent="0.2">
      <c r="A6" s="839"/>
      <c r="B6" s="839"/>
      <c r="C6" s="840" t="s">
        <v>1603</v>
      </c>
      <c r="D6" s="841" t="s">
        <v>1369</v>
      </c>
      <c r="E6" s="841" t="s">
        <v>1241</v>
      </c>
      <c r="F6" s="841" t="s">
        <v>1370</v>
      </c>
      <c r="G6" s="841" t="s">
        <v>1371</v>
      </c>
      <c r="H6" s="841" t="s">
        <v>1242</v>
      </c>
      <c r="I6" s="841" t="s">
        <v>1372</v>
      </c>
      <c r="J6" s="841" t="s">
        <v>593</v>
      </c>
    </row>
    <row r="7" spans="1:12" ht="16.899999999999999" customHeight="1" x14ac:dyDescent="0.2">
      <c r="A7" s="498">
        <v>1</v>
      </c>
      <c r="B7" s="500" t="s">
        <v>5</v>
      </c>
      <c r="C7" s="502">
        <v>11867841</v>
      </c>
      <c r="D7" s="502">
        <v>402278345</v>
      </c>
      <c r="E7" s="502">
        <v>5759986</v>
      </c>
      <c r="F7" s="502">
        <v>12427018</v>
      </c>
      <c r="G7" s="502">
        <v>828467867</v>
      </c>
      <c r="H7" s="502">
        <v>5785125</v>
      </c>
      <c r="I7" s="502">
        <v>471551</v>
      </c>
      <c r="J7" s="504">
        <v>12016662</v>
      </c>
    </row>
    <row r="8" spans="1:12" ht="16.899999999999999" customHeight="1" x14ac:dyDescent="0.2">
      <c r="A8" s="115">
        <v>2</v>
      </c>
      <c r="B8" s="344" t="s">
        <v>6</v>
      </c>
      <c r="C8" s="117">
        <v>5779410</v>
      </c>
      <c r="D8" s="117">
        <v>120902421</v>
      </c>
      <c r="E8" s="117">
        <v>1731130</v>
      </c>
      <c r="F8" s="117">
        <v>7690491</v>
      </c>
      <c r="G8" s="117">
        <v>256349700</v>
      </c>
      <c r="H8" s="117">
        <v>1790069</v>
      </c>
      <c r="I8" s="117">
        <v>88467</v>
      </c>
      <c r="J8" s="345">
        <v>3609666</v>
      </c>
    </row>
    <row r="9" spans="1:12" ht="16.899999999999999" customHeight="1" x14ac:dyDescent="0.2">
      <c r="A9" s="115">
        <v>3</v>
      </c>
      <c r="B9" s="344" t="s">
        <v>7</v>
      </c>
      <c r="C9" s="117">
        <v>88233675</v>
      </c>
      <c r="D9" s="117">
        <v>1446724130.5</v>
      </c>
      <c r="E9" s="117">
        <v>20714788</v>
      </c>
      <c r="F9" s="117">
        <v>66829877</v>
      </c>
      <c r="G9" s="117">
        <v>3341493850</v>
      </c>
      <c r="H9" s="117">
        <v>23333384</v>
      </c>
      <c r="I9" s="117">
        <v>207737</v>
      </c>
      <c r="J9" s="345">
        <v>44255909</v>
      </c>
    </row>
    <row r="10" spans="1:12" ht="16.899999999999999" customHeight="1" x14ac:dyDescent="0.2">
      <c r="A10" s="115">
        <v>4</v>
      </c>
      <c r="B10" s="344" t="s">
        <v>8</v>
      </c>
      <c r="C10" s="117">
        <v>7735468</v>
      </c>
      <c r="D10" s="117">
        <v>199938011</v>
      </c>
      <c r="E10" s="117">
        <v>2862794</v>
      </c>
      <c r="F10" s="117">
        <v>6525482</v>
      </c>
      <c r="G10" s="117">
        <v>217516067</v>
      </c>
      <c r="H10" s="117">
        <v>1518897</v>
      </c>
      <c r="I10" s="117">
        <v>105111</v>
      </c>
      <c r="J10" s="345">
        <v>4486802</v>
      </c>
    </row>
    <row r="11" spans="1:12" ht="16.899999999999999" customHeight="1" x14ac:dyDescent="0.2">
      <c r="A11" s="499">
        <v>5</v>
      </c>
      <c r="B11" s="501" t="s">
        <v>9</v>
      </c>
      <c r="C11" s="503">
        <v>3514037</v>
      </c>
      <c r="D11" s="503">
        <v>149906681</v>
      </c>
      <c r="E11" s="503">
        <v>2146425</v>
      </c>
      <c r="F11" s="503">
        <v>8351435</v>
      </c>
      <c r="G11" s="503">
        <v>477224857</v>
      </c>
      <c r="H11" s="503">
        <v>3332423</v>
      </c>
      <c r="I11" s="503">
        <v>407317</v>
      </c>
      <c r="J11" s="505">
        <v>5886165</v>
      </c>
    </row>
    <row r="12" spans="1:12" ht="16.899999999999999" customHeight="1" x14ac:dyDescent="0.2">
      <c r="A12" s="498">
        <v>6</v>
      </c>
      <c r="B12" s="500" t="s">
        <v>10</v>
      </c>
      <c r="C12" s="502">
        <v>14445180</v>
      </c>
      <c r="D12" s="502">
        <v>274481446</v>
      </c>
      <c r="E12" s="502">
        <v>3930138</v>
      </c>
      <c r="F12" s="502">
        <v>13503458</v>
      </c>
      <c r="G12" s="502">
        <v>628810685</v>
      </c>
      <c r="H12" s="502">
        <v>4390935</v>
      </c>
      <c r="I12" s="502">
        <v>324659</v>
      </c>
      <c r="J12" s="504">
        <v>8645732</v>
      </c>
    </row>
    <row r="13" spans="1:12" ht="16.899999999999999" customHeight="1" x14ac:dyDescent="0.2">
      <c r="A13" s="115">
        <v>7</v>
      </c>
      <c r="B13" s="344" t="s">
        <v>11</v>
      </c>
      <c r="C13" s="117">
        <v>21283562</v>
      </c>
      <c r="D13" s="117">
        <v>335535562</v>
      </c>
      <c r="E13" s="117">
        <v>4804335</v>
      </c>
      <c r="F13" s="117">
        <v>4949752</v>
      </c>
      <c r="G13" s="117">
        <v>233217814.99999997</v>
      </c>
      <c r="H13" s="117">
        <v>1628541</v>
      </c>
      <c r="I13" s="117">
        <v>163872</v>
      </c>
      <c r="J13" s="345">
        <v>6596748</v>
      </c>
    </row>
    <row r="14" spans="1:12" ht="16.899999999999999" customHeight="1" x14ac:dyDescent="0.2">
      <c r="A14" s="115">
        <v>8</v>
      </c>
      <c r="B14" s="344" t="s">
        <v>12</v>
      </c>
      <c r="C14" s="117">
        <v>66046190</v>
      </c>
      <c r="D14" s="117">
        <v>1027419673</v>
      </c>
      <c r="E14" s="117">
        <v>14711015</v>
      </c>
      <c r="F14" s="117">
        <v>48720733</v>
      </c>
      <c r="G14" s="117">
        <v>2784041886</v>
      </c>
      <c r="H14" s="117">
        <v>19440742</v>
      </c>
      <c r="I14" s="117">
        <v>696295</v>
      </c>
      <c r="J14" s="345">
        <v>34848052</v>
      </c>
    </row>
    <row r="15" spans="1:12" ht="16.899999999999999" customHeight="1" x14ac:dyDescent="0.2">
      <c r="A15" s="115">
        <v>9</v>
      </c>
      <c r="B15" s="344" t="s">
        <v>13</v>
      </c>
      <c r="C15" s="117">
        <v>134596294</v>
      </c>
      <c r="D15" s="117">
        <v>1823404377</v>
      </c>
      <c r="E15" s="117">
        <v>26108250</v>
      </c>
      <c r="F15" s="117">
        <v>79496736</v>
      </c>
      <c r="G15" s="117">
        <v>5299782400</v>
      </c>
      <c r="H15" s="117">
        <v>37007957</v>
      </c>
      <c r="I15" s="117">
        <v>3011992</v>
      </c>
      <c r="J15" s="345">
        <v>66128199</v>
      </c>
    </row>
    <row r="16" spans="1:12" ht="16.899999999999999" customHeight="1" x14ac:dyDescent="0.2">
      <c r="A16" s="499">
        <v>10</v>
      </c>
      <c r="B16" s="501" t="s">
        <v>14</v>
      </c>
      <c r="C16" s="503">
        <v>71539322</v>
      </c>
      <c r="D16" s="503">
        <v>2458826029</v>
      </c>
      <c r="E16" s="503">
        <v>35206477</v>
      </c>
      <c r="F16" s="503">
        <v>153260354</v>
      </c>
      <c r="G16" s="503">
        <v>6130414160</v>
      </c>
      <c r="H16" s="503">
        <v>42808192</v>
      </c>
      <c r="I16" s="503">
        <v>1029161</v>
      </c>
      <c r="J16" s="505">
        <v>79043830</v>
      </c>
      <c r="K16" s="40"/>
      <c r="L16" s="40"/>
    </row>
    <row r="17" spans="1:12" ht="16.899999999999999" customHeight="1" x14ac:dyDescent="0.2">
      <c r="A17" s="498">
        <v>11</v>
      </c>
      <c r="B17" s="500" t="s">
        <v>15</v>
      </c>
      <c r="C17" s="502">
        <v>2939421</v>
      </c>
      <c r="D17" s="502">
        <v>63572969</v>
      </c>
      <c r="E17" s="502">
        <v>910264</v>
      </c>
      <c r="F17" s="502">
        <v>2279931</v>
      </c>
      <c r="G17" s="502">
        <v>113996550</v>
      </c>
      <c r="H17" s="502">
        <v>796029</v>
      </c>
      <c r="I17" s="502">
        <v>77554</v>
      </c>
      <c r="J17" s="504">
        <v>1783847</v>
      </c>
      <c r="K17" s="40"/>
      <c r="L17" s="40"/>
    </row>
    <row r="18" spans="1:12" ht="16.899999999999999" customHeight="1" x14ac:dyDescent="0.2">
      <c r="A18" s="115">
        <v>12</v>
      </c>
      <c r="B18" s="344" t="s">
        <v>16</v>
      </c>
      <c r="C18" s="117">
        <v>11395518</v>
      </c>
      <c r="D18" s="117">
        <v>280739606.40000004</v>
      </c>
      <c r="E18" s="117">
        <v>4019745</v>
      </c>
      <c r="F18" s="117">
        <v>0</v>
      </c>
      <c r="G18" s="117">
        <v>230906229</v>
      </c>
      <c r="H18" s="117">
        <v>1612400</v>
      </c>
      <c r="I18" s="117">
        <v>559116</v>
      </c>
      <c r="J18" s="345">
        <v>6191261</v>
      </c>
      <c r="K18" s="40"/>
      <c r="L18" s="40"/>
    </row>
    <row r="19" spans="1:12" ht="16.899999999999999" customHeight="1" x14ac:dyDescent="0.2">
      <c r="A19" s="115">
        <v>13</v>
      </c>
      <c r="B19" s="344" t="s">
        <v>17</v>
      </c>
      <c r="C19" s="117">
        <v>927027</v>
      </c>
      <c r="D19" s="117">
        <v>40435544</v>
      </c>
      <c r="E19" s="117">
        <v>578973</v>
      </c>
      <c r="F19" s="117">
        <v>2669130</v>
      </c>
      <c r="G19" s="117">
        <v>88971000</v>
      </c>
      <c r="H19" s="117">
        <v>621277</v>
      </c>
      <c r="I19" s="117">
        <v>123251</v>
      </c>
      <c r="J19" s="345">
        <v>1323501</v>
      </c>
      <c r="K19" s="40"/>
      <c r="L19" s="40"/>
    </row>
    <row r="20" spans="1:12" ht="16.899999999999999" customHeight="1" x14ac:dyDescent="0.2">
      <c r="A20" s="115">
        <v>14</v>
      </c>
      <c r="B20" s="344" t="s">
        <v>18</v>
      </c>
      <c r="C20" s="117">
        <v>4468057</v>
      </c>
      <c r="D20" s="117">
        <v>129508498</v>
      </c>
      <c r="E20" s="117">
        <v>1854356</v>
      </c>
      <c r="F20" s="117">
        <v>2643264</v>
      </c>
      <c r="G20" s="117">
        <v>132163200</v>
      </c>
      <c r="H20" s="117">
        <v>922885</v>
      </c>
      <c r="I20" s="117">
        <v>133667</v>
      </c>
      <c r="J20" s="345">
        <v>2910908</v>
      </c>
      <c r="K20" s="40"/>
      <c r="L20" s="40"/>
    </row>
    <row r="21" spans="1:12" ht="16.899999999999999" customHeight="1" x14ac:dyDescent="0.2">
      <c r="A21" s="499">
        <v>15</v>
      </c>
      <c r="B21" s="501" t="s">
        <v>19</v>
      </c>
      <c r="C21" s="503">
        <v>5450199</v>
      </c>
      <c r="D21" s="503">
        <v>135789210</v>
      </c>
      <c r="E21" s="503">
        <v>1944285</v>
      </c>
      <c r="F21" s="503">
        <v>5581235</v>
      </c>
      <c r="G21" s="503">
        <v>279061750</v>
      </c>
      <c r="H21" s="503">
        <v>1948666</v>
      </c>
      <c r="I21" s="503">
        <v>176970</v>
      </c>
      <c r="J21" s="505">
        <v>4069921</v>
      </c>
      <c r="K21" s="40"/>
      <c r="L21" s="40"/>
    </row>
    <row r="22" spans="1:12" ht="16.899999999999999" customHeight="1" x14ac:dyDescent="0.2">
      <c r="A22" s="498">
        <v>16</v>
      </c>
      <c r="B22" s="500" t="s">
        <v>20</v>
      </c>
      <c r="C22" s="502">
        <v>42702812</v>
      </c>
      <c r="D22" s="502">
        <v>716445294</v>
      </c>
      <c r="E22" s="502">
        <v>10258357</v>
      </c>
      <c r="F22" s="502">
        <v>25844708</v>
      </c>
      <c r="G22" s="502">
        <v>1033788320</v>
      </c>
      <c r="H22" s="502">
        <v>7218861</v>
      </c>
      <c r="I22" s="502">
        <v>781841</v>
      </c>
      <c r="J22" s="504">
        <v>18259059</v>
      </c>
      <c r="K22" s="40"/>
      <c r="L22" s="40"/>
    </row>
    <row r="23" spans="1:12" ht="16.899999999999999" customHeight="1" x14ac:dyDescent="0.2">
      <c r="A23" s="115">
        <v>17</v>
      </c>
      <c r="B23" s="344" t="s">
        <v>21</v>
      </c>
      <c r="C23" s="117">
        <v>172923677</v>
      </c>
      <c r="D23" s="117">
        <v>3955995189.9200001</v>
      </c>
      <c r="E23" s="117">
        <v>56643557</v>
      </c>
      <c r="F23" s="117">
        <v>178160212</v>
      </c>
      <c r="G23" s="117">
        <v>8908010600</v>
      </c>
      <c r="H23" s="117">
        <v>62203925</v>
      </c>
      <c r="I23" s="117">
        <v>3979947</v>
      </c>
      <c r="J23" s="345">
        <v>122827429</v>
      </c>
    </row>
    <row r="24" spans="1:12" ht="16.899999999999999" customHeight="1" x14ac:dyDescent="0.2">
      <c r="A24" s="115">
        <v>18</v>
      </c>
      <c r="B24" s="344" t="s">
        <v>22</v>
      </c>
      <c r="C24" s="117">
        <v>791976</v>
      </c>
      <c r="D24" s="117">
        <v>48792697</v>
      </c>
      <c r="E24" s="117">
        <v>698634</v>
      </c>
      <c r="F24" s="117">
        <v>1815260</v>
      </c>
      <c r="G24" s="117">
        <v>60508667</v>
      </c>
      <c r="H24" s="117">
        <v>422527</v>
      </c>
      <c r="I24" s="117">
        <v>120279</v>
      </c>
      <c r="J24" s="345">
        <v>1241440</v>
      </c>
    </row>
    <row r="25" spans="1:12" ht="16.899999999999999" customHeight="1" x14ac:dyDescent="0.2">
      <c r="A25" s="115">
        <v>19</v>
      </c>
      <c r="B25" s="344" t="s">
        <v>23</v>
      </c>
      <c r="C25" s="117">
        <v>3771785</v>
      </c>
      <c r="D25" s="117">
        <v>187009707</v>
      </c>
      <c r="E25" s="117">
        <v>2677681</v>
      </c>
      <c r="F25" s="117">
        <v>3717156</v>
      </c>
      <c r="G25" s="117">
        <v>185857800</v>
      </c>
      <c r="H25" s="117">
        <v>1297830</v>
      </c>
      <c r="I25" s="117">
        <v>72748</v>
      </c>
      <c r="J25" s="345">
        <v>4048259</v>
      </c>
    </row>
    <row r="26" spans="1:12" ht="16.899999999999999" customHeight="1" x14ac:dyDescent="0.2">
      <c r="A26" s="499">
        <v>20</v>
      </c>
      <c r="B26" s="501" t="s">
        <v>24</v>
      </c>
      <c r="C26" s="503">
        <v>7660638</v>
      </c>
      <c r="D26" s="503">
        <v>245022606</v>
      </c>
      <c r="E26" s="503">
        <v>3508334</v>
      </c>
      <c r="F26" s="503">
        <v>7580227</v>
      </c>
      <c r="G26" s="503">
        <v>379011350</v>
      </c>
      <c r="H26" s="503">
        <v>2646606</v>
      </c>
      <c r="I26" s="503">
        <v>207124</v>
      </c>
      <c r="J26" s="505">
        <v>6362064</v>
      </c>
    </row>
    <row r="27" spans="1:12" ht="16.899999999999999" customHeight="1" x14ac:dyDescent="0.2">
      <c r="A27" s="498">
        <v>21</v>
      </c>
      <c r="B27" s="500" t="s">
        <v>25</v>
      </c>
      <c r="C27" s="502">
        <v>2558649</v>
      </c>
      <c r="D27" s="502">
        <v>106912293</v>
      </c>
      <c r="E27" s="502">
        <v>1530814</v>
      </c>
      <c r="F27" s="502">
        <v>5543815</v>
      </c>
      <c r="G27" s="502">
        <v>277190750</v>
      </c>
      <c r="H27" s="502">
        <v>1935601</v>
      </c>
      <c r="I27" s="502">
        <v>79266</v>
      </c>
      <c r="J27" s="504">
        <v>3545681</v>
      </c>
    </row>
    <row r="28" spans="1:12" ht="16.899999999999999" customHeight="1" x14ac:dyDescent="0.2">
      <c r="A28" s="115">
        <v>22</v>
      </c>
      <c r="B28" s="344" t="s">
        <v>26</v>
      </c>
      <c r="C28" s="117">
        <v>3305883</v>
      </c>
      <c r="D28" s="117">
        <v>57251560</v>
      </c>
      <c r="E28" s="117">
        <v>819751</v>
      </c>
      <c r="F28" s="117">
        <v>2804660</v>
      </c>
      <c r="G28" s="117">
        <v>140233000</v>
      </c>
      <c r="H28" s="117">
        <v>979236</v>
      </c>
      <c r="I28" s="117">
        <v>378456</v>
      </c>
      <c r="J28" s="345">
        <v>2177443</v>
      </c>
    </row>
    <row r="29" spans="1:12" ht="16.899999999999999" customHeight="1" x14ac:dyDescent="0.2">
      <c r="A29" s="115">
        <v>23</v>
      </c>
      <c r="B29" s="344" t="s">
        <v>27</v>
      </c>
      <c r="C29" s="117">
        <v>19220323</v>
      </c>
      <c r="D29" s="117">
        <v>603540952</v>
      </c>
      <c r="E29" s="117">
        <v>8641746</v>
      </c>
      <c r="F29" s="117">
        <v>26361116</v>
      </c>
      <c r="G29" s="117">
        <v>1318055800</v>
      </c>
      <c r="H29" s="117">
        <v>9203878</v>
      </c>
      <c r="I29" s="117">
        <v>482886</v>
      </c>
      <c r="J29" s="345">
        <v>18328510</v>
      </c>
    </row>
    <row r="30" spans="1:12" ht="16.899999999999999" customHeight="1" x14ac:dyDescent="0.2">
      <c r="A30" s="115">
        <v>24</v>
      </c>
      <c r="B30" s="344" t="s">
        <v>28</v>
      </c>
      <c r="C30" s="117">
        <v>40615553</v>
      </c>
      <c r="D30" s="117">
        <v>654380408</v>
      </c>
      <c r="E30" s="117">
        <v>9369686</v>
      </c>
      <c r="F30" s="117">
        <v>29103509</v>
      </c>
      <c r="G30" s="117">
        <v>1455175450</v>
      </c>
      <c r="H30" s="117">
        <v>10161374</v>
      </c>
      <c r="I30" s="117">
        <v>136804</v>
      </c>
      <c r="J30" s="345">
        <v>19667864</v>
      </c>
    </row>
    <row r="31" spans="1:12" ht="16.899999999999999" customHeight="1" x14ac:dyDescent="0.2">
      <c r="A31" s="499">
        <v>25</v>
      </c>
      <c r="B31" s="501" t="s">
        <v>29</v>
      </c>
      <c r="C31" s="503">
        <v>5192773</v>
      </c>
      <c r="D31" s="503">
        <v>206650160</v>
      </c>
      <c r="E31" s="503">
        <v>2958902</v>
      </c>
      <c r="F31" s="503">
        <v>5157087</v>
      </c>
      <c r="G31" s="503">
        <v>171902900</v>
      </c>
      <c r="H31" s="503">
        <v>1200384</v>
      </c>
      <c r="I31" s="503">
        <v>86554</v>
      </c>
      <c r="J31" s="505">
        <v>4245840</v>
      </c>
    </row>
    <row r="32" spans="1:12" ht="16.899999999999999" customHeight="1" x14ac:dyDescent="0.2">
      <c r="A32" s="498">
        <v>26</v>
      </c>
      <c r="B32" s="500" t="s">
        <v>30</v>
      </c>
      <c r="C32" s="502">
        <v>116415844</v>
      </c>
      <c r="D32" s="502">
        <v>3828402592</v>
      </c>
      <c r="E32" s="502">
        <v>54816634</v>
      </c>
      <c r="F32" s="502">
        <v>204854529</v>
      </c>
      <c r="G32" s="502">
        <v>10242726450</v>
      </c>
      <c r="H32" s="502">
        <v>71524139</v>
      </c>
      <c r="I32" s="502">
        <v>1826924</v>
      </c>
      <c r="J32" s="504">
        <v>128167697</v>
      </c>
    </row>
    <row r="33" spans="1:10" ht="16.899999999999999" customHeight="1" x14ac:dyDescent="0.2">
      <c r="A33" s="115">
        <v>27</v>
      </c>
      <c r="B33" s="344" t="s">
        <v>31</v>
      </c>
      <c r="C33" s="117">
        <v>8591212</v>
      </c>
      <c r="D33" s="117">
        <v>235455139</v>
      </c>
      <c r="E33" s="117">
        <v>3371343</v>
      </c>
      <c r="F33" s="117">
        <v>11883984</v>
      </c>
      <c r="G33" s="117">
        <v>475359360</v>
      </c>
      <c r="H33" s="117">
        <v>3319396</v>
      </c>
      <c r="I33" s="117">
        <v>319587</v>
      </c>
      <c r="J33" s="345">
        <v>7010326</v>
      </c>
    </row>
    <row r="34" spans="1:10" ht="16.899999999999999" customHeight="1" x14ac:dyDescent="0.2">
      <c r="A34" s="115">
        <v>28</v>
      </c>
      <c r="B34" s="344" t="s">
        <v>32</v>
      </c>
      <c r="C34" s="117">
        <v>75557810</v>
      </c>
      <c r="D34" s="117">
        <v>2349992652</v>
      </c>
      <c r="E34" s="117">
        <v>33648156</v>
      </c>
      <c r="F34" s="117">
        <v>115313892</v>
      </c>
      <c r="G34" s="117">
        <v>5765694600</v>
      </c>
      <c r="H34" s="117">
        <v>40261384</v>
      </c>
      <c r="I34" s="117">
        <v>2423775</v>
      </c>
      <c r="J34" s="345">
        <v>76333315</v>
      </c>
    </row>
    <row r="35" spans="1:10" ht="16.899999999999999" customHeight="1" x14ac:dyDescent="0.2">
      <c r="A35" s="115">
        <v>29</v>
      </c>
      <c r="B35" s="344" t="s">
        <v>33</v>
      </c>
      <c r="C35" s="117">
        <v>40735708</v>
      </c>
      <c r="D35" s="117">
        <v>967189029</v>
      </c>
      <c r="E35" s="117">
        <v>13848608</v>
      </c>
      <c r="F35" s="117">
        <v>31584714</v>
      </c>
      <c r="G35" s="117">
        <v>1579235700</v>
      </c>
      <c r="H35" s="117">
        <v>11027677</v>
      </c>
      <c r="I35" s="117">
        <v>465849</v>
      </c>
      <c r="J35" s="345">
        <v>25342134</v>
      </c>
    </row>
    <row r="36" spans="1:10" ht="16.899999999999999" customHeight="1" x14ac:dyDescent="0.2">
      <c r="A36" s="499">
        <v>30</v>
      </c>
      <c r="B36" s="501" t="s">
        <v>34</v>
      </c>
      <c r="C36" s="503">
        <v>3777188</v>
      </c>
      <c r="D36" s="503">
        <v>86553090</v>
      </c>
      <c r="E36" s="503">
        <v>1239303</v>
      </c>
      <c r="F36" s="503">
        <v>7834339</v>
      </c>
      <c r="G36" s="503">
        <v>261144633</v>
      </c>
      <c r="H36" s="503">
        <v>1823552</v>
      </c>
      <c r="I36" s="503">
        <v>74770</v>
      </c>
      <c r="J36" s="505">
        <v>3137625</v>
      </c>
    </row>
    <row r="37" spans="1:10" ht="16.899999999999999" customHeight="1" x14ac:dyDescent="0.2">
      <c r="A37" s="498">
        <v>31</v>
      </c>
      <c r="B37" s="500" t="s">
        <v>35</v>
      </c>
      <c r="C37" s="502">
        <v>20540965</v>
      </c>
      <c r="D37" s="502">
        <v>476000781</v>
      </c>
      <c r="E37" s="502">
        <v>6815574</v>
      </c>
      <c r="F37" s="502">
        <v>17711354</v>
      </c>
      <c r="G37" s="502">
        <v>885567700</v>
      </c>
      <c r="H37" s="502">
        <v>6183848</v>
      </c>
      <c r="I37" s="502">
        <v>342036</v>
      </c>
      <c r="J37" s="504">
        <v>13341458</v>
      </c>
    </row>
    <row r="38" spans="1:10" ht="16.899999999999999" customHeight="1" x14ac:dyDescent="0.2">
      <c r="A38" s="115">
        <v>32</v>
      </c>
      <c r="B38" s="344" t="s">
        <v>36</v>
      </c>
      <c r="C38" s="117">
        <v>18605797</v>
      </c>
      <c r="D38" s="117">
        <v>571266515</v>
      </c>
      <c r="E38" s="117">
        <v>8179628</v>
      </c>
      <c r="F38" s="117">
        <v>55382711</v>
      </c>
      <c r="G38" s="117">
        <v>2215308440</v>
      </c>
      <c r="H38" s="117">
        <v>15469322</v>
      </c>
      <c r="I38" s="117">
        <v>985963</v>
      </c>
      <c r="J38" s="345">
        <v>24634913</v>
      </c>
    </row>
    <row r="39" spans="1:10" ht="16.899999999999999" customHeight="1" x14ac:dyDescent="0.2">
      <c r="A39" s="115">
        <v>33</v>
      </c>
      <c r="B39" s="344" t="s">
        <v>37</v>
      </c>
      <c r="C39" s="117">
        <v>2369661</v>
      </c>
      <c r="D39" s="117">
        <v>107315252</v>
      </c>
      <c r="E39" s="117">
        <v>1536584</v>
      </c>
      <c r="F39" s="117">
        <v>3740037</v>
      </c>
      <c r="G39" s="117">
        <v>149601480</v>
      </c>
      <c r="H39" s="117">
        <v>1044655</v>
      </c>
      <c r="I39" s="117">
        <v>92064</v>
      </c>
      <c r="J39" s="345">
        <v>2673303</v>
      </c>
    </row>
    <row r="40" spans="1:10" ht="16.899999999999999" customHeight="1" x14ac:dyDescent="0.2">
      <c r="A40" s="115">
        <v>34</v>
      </c>
      <c r="B40" s="344" t="s">
        <v>38</v>
      </c>
      <c r="C40" s="117">
        <v>5673889</v>
      </c>
      <c r="D40" s="117">
        <v>149493333</v>
      </c>
      <c r="E40" s="117">
        <v>2140507</v>
      </c>
      <c r="F40" s="117">
        <v>6911687</v>
      </c>
      <c r="G40" s="117">
        <v>344409705</v>
      </c>
      <c r="H40" s="117">
        <v>2404985</v>
      </c>
      <c r="I40" s="117">
        <v>197757</v>
      </c>
      <c r="J40" s="345">
        <v>4743249</v>
      </c>
    </row>
    <row r="41" spans="1:10" ht="16.899999999999999" customHeight="1" x14ac:dyDescent="0.2">
      <c r="A41" s="499">
        <v>35</v>
      </c>
      <c r="B41" s="501" t="s">
        <v>39</v>
      </c>
      <c r="C41" s="503">
        <v>10061049</v>
      </c>
      <c r="D41" s="503">
        <v>359075523</v>
      </c>
      <c r="E41" s="503">
        <v>5141390</v>
      </c>
      <c r="F41" s="503">
        <v>16724606</v>
      </c>
      <c r="G41" s="503">
        <v>668984240</v>
      </c>
      <c r="H41" s="503">
        <v>4671463</v>
      </c>
      <c r="I41" s="503">
        <v>384232</v>
      </c>
      <c r="J41" s="505">
        <v>10197085</v>
      </c>
    </row>
    <row r="42" spans="1:10" s="150" customFormat="1" ht="16.899999999999999" customHeight="1" x14ac:dyDescent="0.2">
      <c r="A42" s="498">
        <v>36</v>
      </c>
      <c r="B42" s="500" t="s">
        <v>40</v>
      </c>
      <c r="C42" s="502">
        <v>189200388</v>
      </c>
      <c r="D42" s="502">
        <v>4255528387.0000005</v>
      </c>
      <c r="E42" s="502">
        <v>60932396</v>
      </c>
      <c r="F42" s="502">
        <v>129111161</v>
      </c>
      <c r="G42" s="502">
        <v>8607410733</v>
      </c>
      <c r="H42" s="502">
        <v>60104861</v>
      </c>
      <c r="I42" s="502">
        <v>2654880</v>
      </c>
      <c r="J42" s="504">
        <v>123692137</v>
      </c>
    </row>
    <row r="43" spans="1:10" s="150" customFormat="1" ht="16.899999999999999" customHeight="1" x14ac:dyDescent="0.2">
      <c r="A43" s="115">
        <v>37</v>
      </c>
      <c r="B43" s="344" t="s">
        <v>41</v>
      </c>
      <c r="C43" s="117">
        <v>31511335</v>
      </c>
      <c r="D43" s="117">
        <v>741243755</v>
      </c>
      <c r="E43" s="117">
        <v>10613431</v>
      </c>
      <c r="F43" s="117">
        <v>47447638</v>
      </c>
      <c r="G43" s="117">
        <v>1581587933</v>
      </c>
      <c r="H43" s="117">
        <v>11044102</v>
      </c>
      <c r="I43" s="117">
        <v>808498</v>
      </c>
      <c r="J43" s="345">
        <v>22466031</v>
      </c>
    </row>
    <row r="44" spans="1:10" s="150" customFormat="1" ht="16.899999999999999" customHeight="1" x14ac:dyDescent="0.2">
      <c r="A44" s="115">
        <v>38</v>
      </c>
      <c r="B44" s="344" t="s">
        <v>42</v>
      </c>
      <c r="C44" s="117">
        <v>25805641</v>
      </c>
      <c r="D44" s="117">
        <v>993528253</v>
      </c>
      <c r="E44" s="117">
        <v>14225744</v>
      </c>
      <c r="F44" s="117">
        <v>16975011</v>
      </c>
      <c r="G44" s="117">
        <v>679000440</v>
      </c>
      <c r="H44" s="117">
        <v>4741406</v>
      </c>
      <c r="I44" s="117">
        <v>100306</v>
      </c>
      <c r="J44" s="345">
        <v>19067456</v>
      </c>
    </row>
    <row r="45" spans="1:10" s="150" customFormat="1" ht="16.899999999999999" customHeight="1" x14ac:dyDescent="0.2">
      <c r="A45" s="115">
        <v>39</v>
      </c>
      <c r="B45" s="344" t="s">
        <v>43</v>
      </c>
      <c r="C45" s="117">
        <v>7790130</v>
      </c>
      <c r="D45" s="117">
        <v>474224998</v>
      </c>
      <c r="E45" s="117">
        <v>6790147</v>
      </c>
      <c r="F45" s="117">
        <v>7349527</v>
      </c>
      <c r="G45" s="117">
        <v>367476350</v>
      </c>
      <c r="H45" s="117">
        <v>2566058</v>
      </c>
      <c r="I45" s="117">
        <v>149851</v>
      </c>
      <c r="J45" s="345">
        <v>9506056</v>
      </c>
    </row>
    <row r="46" spans="1:10" s="150" customFormat="1" ht="16.899999999999999" customHeight="1" x14ac:dyDescent="0.2">
      <c r="A46" s="499">
        <v>40</v>
      </c>
      <c r="B46" s="501" t="s">
        <v>44</v>
      </c>
      <c r="C46" s="503">
        <v>37328132</v>
      </c>
      <c r="D46" s="503">
        <v>851375105</v>
      </c>
      <c r="E46" s="503">
        <v>12190337</v>
      </c>
      <c r="F46" s="503">
        <v>54489916</v>
      </c>
      <c r="G46" s="503">
        <v>2724495800</v>
      </c>
      <c r="H46" s="503">
        <v>19024936</v>
      </c>
      <c r="I46" s="503">
        <v>1021524</v>
      </c>
      <c r="J46" s="505">
        <v>32236797</v>
      </c>
    </row>
    <row r="47" spans="1:10" s="150" customFormat="1" ht="16.899999999999999" customHeight="1" x14ac:dyDescent="0.2">
      <c r="A47" s="498">
        <v>41</v>
      </c>
      <c r="B47" s="500" t="s">
        <v>45</v>
      </c>
      <c r="C47" s="502">
        <v>12053990</v>
      </c>
      <c r="D47" s="502">
        <v>228885540</v>
      </c>
      <c r="E47" s="502">
        <v>3277277</v>
      </c>
      <c r="F47" s="502">
        <v>4581902</v>
      </c>
      <c r="G47" s="502">
        <v>229095100</v>
      </c>
      <c r="H47" s="502">
        <v>1599753</v>
      </c>
      <c r="I47" s="502">
        <v>74641</v>
      </c>
      <c r="J47" s="504">
        <v>4951671</v>
      </c>
    </row>
    <row r="48" spans="1:10" s="150" customFormat="1" ht="16.899999999999999" customHeight="1" x14ac:dyDescent="0.2">
      <c r="A48" s="115">
        <v>42</v>
      </c>
      <c r="B48" s="344" t="s">
        <v>46</v>
      </c>
      <c r="C48" s="117">
        <v>6786857</v>
      </c>
      <c r="D48" s="117">
        <v>212402523</v>
      </c>
      <c r="E48" s="117">
        <v>3041266</v>
      </c>
      <c r="F48" s="117">
        <v>6359745</v>
      </c>
      <c r="G48" s="117">
        <v>317987250</v>
      </c>
      <c r="H48" s="117">
        <v>2220480</v>
      </c>
      <c r="I48" s="117">
        <v>211432</v>
      </c>
      <c r="J48" s="345">
        <v>5473178</v>
      </c>
    </row>
    <row r="49" spans="1:10" s="150" customFormat="1" ht="16.899999999999999" customHeight="1" x14ac:dyDescent="0.2">
      <c r="A49" s="115">
        <v>43</v>
      </c>
      <c r="B49" s="344" t="s">
        <v>47</v>
      </c>
      <c r="C49" s="117">
        <v>6443335</v>
      </c>
      <c r="D49" s="117">
        <v>198031045.30000001</v>
      </c>
      <c r="E49" s="117">
        <v>2835490</v>
      </c>
      <c r="F49" s="117">
        <v>13526587</v>
      </c>
      <c r="G49" s="117">
        <v>521115783.99999994</v>
      </c>
      <c r="H49" s="117">
        <v>3638910</v>
      </c>
      <c r="I49" s="117">
        <v>157920</v>
      </c>
      <c r="J49" s="345">
        <v>6632320</v>
      </c>
    </row>
    <row r="50" spans="1:10" s="150" customFormat="1" ht="16.899999999999999" customHeight="1" x14ac:dyDescent="0.2">
      <c r="A50" s="115">
        <v>44</v>
      </c>
      <c r="B50" s="344" t="s">
        <v>48</v>
      </c>
      <c r="C50" s="117">
        <v>16984299</v>
      </c>
      <c r="D50" s="117">
        <v>381936495.60000002</v>
      </c>
      <c r="E50" s="117">
        <v>5468723</v>
      </c>
      <c r="F50" s="117">
        <v>15942894</v>
      </c>
      <c r="G50" s="117">
        <v>797144700</v>
      </c>
      <c r="H50" s="117">
        <v>5566398</v>
      </c>
      <c r="I50" s="117">
        <v>72527</v>
      </c>
      <c r="J50" s="345">
        <v>11107648</v>
      </c>
    </row>
    <row r="51" spans="1:10" ht="16.899999999999999" customHeight="1" x14ac:dyDescent="0.2">
      <c r="A51" s="499">
        <v>45</v>
      </c>
      <c r="B51" s="501" t="s">
        <v>49</v>
      </c>
      <c r="C51" s="503">
        <v>85469601</v>
      </c>
      <c r="D51" s="503">
        <v>1567215581.8000002</v>
      </c>
      <c r="E51" s="503">
        <v>22440034</v>
      </c>
      <c r="F51" s="503">
        <v>55004198</v>
      </c>
      <c r="G51" s="503">
        <v>1833473267</v>
      </c>
      <c r="H51" s="503">
        <v>12802997</v>
      </c>
      <c r="I51" s="503">
        <v>262436</v>
      </c>
      <c r="J51" s="505">
        <v>35505467</v>
      </c>
    </row>
    <row r="52" spans="1:10" ht="16.899999999999999" customHeight="1" x14ac:dyDescent="0.2">
      <c r="A52" s="498">
        <v>46</v>
      </c>
      <c r="B52" s="500" t="s">
        <v>50</v>
      </c>
      <c r="C52" s="502">
        <v>2060658</v>
      </c>
      <c r="D52" s="502">
        <v>47582253</v>
      </c>
      <c r="E52" s="502">
        <v>681302</v>
      </c>
      <c r="F52" s="502">
        <v>1618375</v>
      </c>
      <c r="G52" s="502">
        <v>80918750</v>
      </c>
      <c r="H52" s="502">
        <v>565049</v>
      </c>
      <c r="I52" s="502">
        <v>31085</v>
      </c>
      <c r="J52" s="504">
        <v>1277436</v>
      </c>
    </row>
    <row r="53" spans="1:10" ht="16.899999999999999" customHeight="1" x14ac:dyDescent="0.2">
      <c r="A53" s="115">
        <v>47</v>
      </c>
      <c r="B53" s="344" t="s">
        <v>51</v>
      </c>
      <c r="C53" s="117">
        <v>29873411</v>
      </c>
      <c r="D53" s="117">
        <v>656930551</v>
      </c>
      <c r="E53" s="117">
        <v>9406200</v>
      </c>
      <c r="F53" s="117">
        <v>24051610</v>
      </c>
      <c r="G53" s="117">
        <v>962064400</v>
      </c>
      <c r="H53" s="117">
        <v>6718019</v>
      </c>
      <c r="I53" s="117">
        <v>80898</v>
      </c>
      <c r="J53" s="345">
        <v>16205117</v>
      </c>
    </row>
    <row r="54" spans="1:10" ht="16.899999999999999" customHeight="1" x14ac:dyDescent="0.2">
      <c r="A54" s="115">
        <v>48</v>
      </c>
      <c r="B54" s="344" t="s">
        <v>89</v>
      </c>
      <c r="C54" s="117">
        <v>18178725</v>
      </c>
      <c r="D54" s="117">
        <v>454640068</v>
      </c>
      <c r="E54" s="117">
        <v>6509722</v>
      </c>
      <c r="F54" s="117">
        <v>30140604</v>
      </c>
      <c r="G54" s="117">
        <v>1191621628</v>
      </c>
      <c r="H54" s="117">
        <v>8320998</v>
      </c>
      <c r="I54" s="117">
        <v>60317</v>
      </c>
      <c r="J54" s="345">
        <v>14891037</v>
      </c>
    </row>
    <row r="55" spans="1:10" ht="16.899999999999999" customHeight="1" x14ac:dyDescent="0.2">
      <c r="A55" s="115">
        <v>49</v>
      </c>
      <c r="B55" s="344" t="s">
        <v>52</v>
      </c>
      <c r="C55" s="117">
        <v>13366726</v>
      </c>
      <c r="D55" s="117">
        <v>671321842</v>
      </c>
      <c r="E55" s="117">
        <v>9612261</v>
      </c>
      <c r="F55" s="117">
        <v>24656640</v>
      </c>
      <c r="G55" s="117">
        <v>1232832000</v>
      </c>
      <c r="H55" s="117">
        <v>8608767</v>
      </c>
      <c r="I55" s="117">
        <v>592395</v>
      </c>
      <c r="J55" s="345">
        <v>18813423</v>
      </c>
    </row>
    <row r="56" spans="1:10" ht="16.899999999999999" customHeight="1" x14ac:dyDescent="0.2">
      <c r="A56" s="499">
        <v>50</v>
      </c>
      <c r="B56" s="501" t="s">
        <v>53</v>
      </c>
      <c r="C56" s="503">
        <v>13111820</v>
      </c>
      <c r="D56" s="503">
        <v>395771578</v>
      </c>
      <c r="E56" s="503">
        <v>5666819</v>
      </c>
      <c r="F56" s="503">
        <v>15187953</v>
      </c>
      <c r="G56" s="503">
        <v>759397650</v>
      </c>
      <c r="H56" s="503">
        <v>5302813</v>
      </c>
      <c r="I56" s="503">
        <v>300487</v>
      </c>
      <c r="J56" s="505">
        <v>11270119</v>
      </c>
    </row>
    <row r="57" spans="1:10" ht="16.899999999999999" customHeight="1" x14ac:dyDescent="0.2">
      <c r="A57" s="498">
        <v>51</v>
      </c>
      <c r="B57" s="500" t="s">
        <v>54</v>
      </c>
      <c r="C57" s="502">
        <v>21924283</v>
      </c>
      <c r="D57" s="502">
        <v>598584864</v>
      </c>
      <c r="E57" s="502">
        <v>8570783</v>
      </c>
      <c r="F57" s="502">
        <v>16039076</v>
      </c>
      <c r="G57" s="502">
        <v>916518629</v>
      </c>
      <c r="H57" s="502">
        <v>6399976</v>
      </c>
      <c r="I57" s="502">
        <v>447652</v>
      </c>
      <c r="J57" s="504">
        <v>15418411</v>
      </c>
    </row>
    <row r="58" spans="1:10" ht="16.899999999999999" customHeight="1" x14ac:dyDescent="0.2">
      <c r="A58" s="115">
        <v>52</v>
      </c>
      <c r="B58" s="344" t="s">
        <v>55</v>
      </c>
      <c r="C58" s="117">
        <v>136424463</v>
      </c>
      <c r="D58" s="117">
        <v>2136285314</v>
      </c>
      <c r="E58" s="117">
        <v>30588207</v>
      </c>
      <c r="F58" s="117">
        <v>105638734</v>
      </c>
      <c r="G58" s="117">
        <v>5281936700</v>
      </c>
      <c r="H58" s="117">
        <v>36883341</v>
      </c>
      <c r="I58" s="117">
        <v>2092862</v>
      </c>
      <c r="J58" s="345">
        <v>69564410</v>
      </c>
    </row>
    <row r="59" spans="1:10" ht="16.899999999999999" customHeight="1" x14ac:dyDescent="0.2">
      <c r="A59" s="115">
        <v>53</v>
      </c>
      <c r="B59" s="344" t="s">
        <v>56</v>
      </c>
      <c r="C59" s="117">
        <v>7474026</v>
      </c>
      <c r="D59" s="117">
        <v>601365522</v>
      </c>
      <c r="E59" s="117">
        <v>8610598</v>
      </c>
      <c r="F59" s="117">
        <v>47372783</v>
      </c>
      <c r="G59" s="117">
        <v>2368639150</v>
      </c>
      <c r="H59" s="117">
        <v>16540018</v>
      </c>
      <c r="I59" s="117">
        <v>157302</v>
      </c>
      <c r="J59" s="345">
        <v>25307918</v>
      </c>
    </row>
    <row r="60" spans="1:10" ht="16.899999999999999" customHeight="1" x14ac:dyDescent="0.2">
      <c r="A60" s="115">
        <v>54</v>
      </c>
      <c r="B60" s="344" t="s">
        <v>57</v>
      </c>
      <c r="C60" s="117">
        <v>2097932</v>
      </c>
      <c r="D60" s="117">
        <v>56209890</v>
      </c>
      <c r="E60" s="117">
        <v>804836</v>
      </c>
      <c r="F60" s="117">
        <v>740214</v>
      </c>
      <c r="G60" s="117">
        <v>49347600</v>
      </c>
      <c r="H60" s="117">
        <v>344590</v>
      </c>
      <c r="I60" s="117">
        <v>28163</v>
      </c>
      <c r="J60" s="345">
        <v>1177589</v>
      </c>
    </row>
    <row r="61" spans="1:10" ht="16.899999999999999" customHeight="1" x14ac:dyDescent="0.2">
      <c r="A61" s="499">
        <v>55</v>
      </c>
      <c r="B61" s="501" t="s">
        <v>58</v>
      </c>
      <c r="C61" s="503">
        <v>9190226</v>
      </c>
      <c r="D61" s="503">
        <v>1007034509</v>
      </c>
      <c r="E61" s="503">
        <v>14419132</v>
      </c>
      <c r="F61" s="503">
        <v>58128417</v>
      </c>
      <c r="G61" s="503">
        <v>2253039419</v>
      </c>
      <c r="H61" s="503">
        <v>15732794</v>
      </c>
      <c r="I61" s="503">
        <v>319118</v>
      </c>
      <c r="J61" s="505">
        <v>30471044</v>
      </c>
    </row>
    <row r="62" spans="1:10" ht="16.899999999999999" customHeight="1" x14ac:dyDescent="0.2">
      <c r="A62" s="498">
        <v>56</v>
      </c>
      <c r="B62" s="500" t="s">
        <v>59</v>
      </c>
      <c r="C62" s="502">
        <v>5524413</v>
      </c>
      <c r="D62" s="502">
        <v>154964105</v>
      </c>
      <c r="E62" s="502">
        <v>2218839</v>
      </c>
      <c r="F62" s="502">
        <v>7511408</v>
      </c>
      <c r="G62" s="502">
        <v>250380267</v>
      </c>
      <c r="H62" s="502">
        <v>1748385</v>
      </c>
      <c r="I62" s="502">
        <v>101969</v>
      </c>
      <c r="J62" s="504">
        <v>4069193</v>
      </c>
    </row>
    <row r="63" spans="1:10" ht="16.899999999999999" customHeight="1" x14ac:dyDescent="0.2">
      <c r="A63" s="115">
        <v>57</v>
      </c>
      <c r="B63" s="344" t="s">
        <v>60</v>
      </c>
      <c r="C63" s="117">
        <v>11797632</v>
      </c>
      <c r="D63" s="117">
        <v>309285779</v>
      </c>
      <c r="E63" s="117">
        <v>4428480</v>
      </c>
      <c r="F63" s="117">
        <v>11585382</v>
      </c>
      <c r="G63" s="117">
        <v>772358800</v>
      </c>
      <c r="H63" s="117">
        <v>5393320</v>
      </c>
      <c r="I63" s="117">
        <v>1043134</v>
      </c>
      <c r="J63" s="345">
        <v>10864934</v>
      </c>
    </row>
    <row r="64" spans="1:10" ht="16.899999999999999" customHeight="1" x14ac:dyDescent="0.2">
      <c r="A64" s="115">
        <v>58</v>
      </c>
      <c r="B64" s="344" t="s">
        <v>61</v>
      </c>
      <c r="C64" s="117">
        <v>7942051</v>
      </c>
      <c r="D64" s="117">
        <v>146049458</v>
      </c>
      <c r="E64" s="117">
        <v>2091196</v>
      </c>
      <c r="F64" s="117">
        <v>13349785</v>
      </c>
      <c r="G64" s="117">
        <v>667489250</v>
      </c>
      <c r="H64" s="117">
        <v>4661024</v>
      </c>
      <c r="I64" s="117">
        <v>365521</v>
      </c>
      <c r="J64" s="345">
        <v>7117741</v>
      </c>
    </row>
    <row r="65" spans="1:10" ht="16.899999999999999" customHeight="1" x14ac:dyDescent="0.2">
      <c r="A65" s="115">
        <v>59</v>
      </c>
      <c r="B65" s="344" t="s">
        <v>62</v>
      </c>
      <c r="C65" s="117">
        <v>3061369</v>
      </c>
      <c r="D65" s="117">
        <v>103247960</v>
      </c>
      <c r="E65" s="117">
        <v>1478347</v>
      </c>
      <c r="F65" s="117">
        <v>5096316</v>
      </c>
      <c r="G65" s="117">
        <v>254815800</v>
      </c>
      <c r="H65" s="117">
        <v>1779358</v>
      </c>
      <c r="I65" s="117">
        <v>162491</v>
      </c>
      <c r="J65" s="345">
        <v>3420196</v>
      </c>
    </row>
    <row r="66" spans="1:10" ht="16.899999999999999" customHeight="1" x14ac:dyDescent="0.2">
      <c r="A66" s="499">
        <v>60</v>
      </c>
      <c r="B66" s="501" t="s">
        <v>63</v>
      </c>
      <c r="C66" s="503">
        <v>12452185</v>
      </c>
      <c r="D66" s="503">
        <v>255712002</v>
      </c>
      <c r="E66" s="503">
        <v>3661389</v>
      </c>
      <c r="F66" s="503">
        <v>14728534</v>
      </c>
      <c r="G66" s="503">
        <v>691480469</v>
      </c>
      <c r="H66" s="503">
        <v>4828553</v>
      </c>
      <c r="I66" s="503">
        <v>295283</v>
      </c>
      <c r="J66" s="505">
        <v>8785225</v>
      </c>
    </row>
    <row r="67" spans="1:10" ht="16.899999999999999" customHeight="1" x14ac:dyDescent="0.2">
      <c r="A67" s="498">
        <v>61</v>
      </c>
      <c r="B67" s="500" t="s">
        <v>64</v>
      </c>
      <c r="C67" s="502">
        <v>27159248</v>
      </c>
      <c r="D67" s="502">
        <v>467752882</v>
      </c>
      <c r="E67" s="502">
        <v>6697477</v>
      </c>
      <c r="F67" s="502">
        <v>15844103</v>
      </c>
      <c r="G67" s="502">
        <v>792205150</v>
      </c>
      <c r="H67" s="502">
        <v>5531905</v>
      </c>
      <c r="I67" s="502">
        <v>183961</v>
      </c>
      <c r="J67" s="504">
        <v>12413343</v>
      </c>
    </row>
    <row r="68" spans="1:10" ht="16.899999999999999" customHeight="1" x14ac:dyDescent="0.2">
      <c r="A68" s="115">
        <v>62</v>
      </c>
      <c r="B68" s="344" t="s">
        <v>65</v>
      </c>
      <c r="C68" s="117">
        <v>1867793</v>
      </c>
      <c r="D68" s="117">
        <v>65907691</v>
      </c>
      <c r="E68" s="117">
        <v>943693</v>
      </c>
      <c r="F68" s="117">
        <v>2897892</v>
      </c>
      <c r="G68" s="117">
        <v>144894600</v>
      </c>
      <c r="H68" s="117">
        <v>1011787</v>
      </c>
      <c r="I68" s="117">
        <v>80380</v>
      </c>
      <c r="J68" s="345">
        <v>2035860</v>
      </c>
    </row>
    <row r="69" spans="1:10" ht="16.899999999999999" customHeight="1" x14ac:dyDescent="0.2">
      <c r="A69" s="115">
        <v>63</v>
      </c>
      <c r="B69" s="344" t="s">
        <v>66</v>
      </c>
      <c r="C69" s="117">
        <v>14726152</v>
      </c>
      <c r="D69" s="117">
        <v>379832610</v>
      </c>
      <c r="E69" s="117">
        <v>5438599</v>
      </c>
      <c r="F69" s="117">
        <v>7572800</v>
      </c>
      <c r="G69" s="117">
        <v>252426667</v>
      </c>
      <c r="H69" s="117">
        <v>1762675</v>
      </c>
      <c r="I69" s="117">
        <v>57832</v>
      </c>
      <c r="J69" s="345">
        <v>7259106</v>
      </c>
    </row>
    <row r="70" spans="1:10" ht="16.899999999999999" customHeight="1" x14ac:dyDescent="0.2">
      <c r="A70" s="115">
        <v>64</v>
      </c>
      <c r="B70" s="344" t="s">
        <v>67</v>
      </c>
      <c r="C70" s="117">
        <v>2153189</v>
      </c>
      <c r="D70" s="117">
        <v>70422364</v>
      </c>
      <c r="E70" s="117">
        <v>1008336</v>
      </c>
      <c r="F70" s="117">
        <v>4292312</v>
      </c>
      <c r="G70" s="117">
        <v>214615600</v>
      </c>
      <c r="H70" s="117">
        <v>1498644</v>
      </c>
      <c r="I70" s="117">
        <v>226626</v>
      </c>
      <c r="J70" s="345">
        <v>2733606</v>
      </c>
    </row>
    <row r="71" spans="1:10" ht="16.899999999999999" customHeight="1" x14ac:dyDescent="0.2">
      <c r="A71" s="499">
        <v>65</v>
      </c>
      <c r="B71" s="501" t="s">
        <v>68</v>
      </c>
      <c r="C71" s="503">
        <v>14270085</v>
      </c>
      <c r="D71" s="503">
        <v>394952792</v>
      </c>
      <c r="E71" s="503">
        <v>5655096</v>
      </c>
      <c r="F71" s="503">
        <v>27898691</v>
      </c>
      <c r="G71" s="503">
        <v>1394934550</v>
      </c>
      <c r="H71" s="503">
        <v>9740716</v>
      </c>
      <c r="I71" s="503">
        <v>258060</v>
      </c>
      <c r="J71" s="505">
        <v>15653872</v>
      </c>
    </row>
    <row r="72" spans="1:10" ht="16.899999999999999" customHeight="1" x14ac:dyDescent="0.2">
      <c r="A72" s="498">
        <v>66</v>
      </c>
      <c r="B72" s="500" t="s">
        <v>69</v>
      </c>
      <c r="C72" s="502">
        <v>5659658</v>
      </c>
      <c r="D72" s="502">
        <v>90008450</v>
      </c>
      <c r="E72" s="502">
        <v>1288778</v>
      </c>
      <c r="F72" s="502">
        <v>3002148</v>
      </c>
      <c r="G72" s="502">
        <v>300214800</v>
      </c>
      <c r="H72" s="502">
        <v>2096376</v>
      </c>
      <c r="I72" s="502">
        <v>194122</v>
      </c>
      <c r="J72" s="504">
        <v>3579276</v>
      </c>
    </row>
    <row r="73" spans="1:10" ht="16.899999999999999" customHeight="1" x14ac:dyDescent="0.2">
      <c r="A73" s="115">
        <v>67</v>
      </c>
      <c r="B73" s="344" t="s">
        <v>3</v>
      </c>
      <c r="C73" s="117">
        <v>22228473</v>
      </c>
      <c r="D73" s="117">
        <v>299722571.07999998</v>
      </c>
      <c r="E73" s="117">
        <v>4291550</v>
      </c>
      <c r="F73" s="117">
        <v>10164103</v>
      </c>
      <c r="G73" s="117">
        <v>508205150</v>
      </c>
      <c r="H73" s="117">
        <v>3548756</v>
      </c>
      <c r="I73" s="117">
        <v>97336</v>
      </c>
      <c r="J73" s="345">
        <v>7937642</v>
      </c>
    </row>
    <row r="74" spans="1:10" ht="16.899999999999999" customHeight="1" x14ac:dyDescent="0.2">
      <c r="A74" s="115">
        <v>68</v>
      </c>
      <c r="B74" s="344" t="s">
        <v>2</v>
      </c>
      <c r="C74" s="117">
        <v>2123416</v>
      </c>
      <c r="D74" s="117">
        <v>50017627.121000007</v>
      </c>
      <c r="E74" s="117">
        <v>716173</v>
      </c>
      <c r="F74" s="117">
        <v>3694059</v>
      </c>
      <c r="G74" s="117">
        <v>184702950</v>
      </c>
      <c r="H74" s="117">
        <v>1289766</v>
      </c>
      <c r="I74" s="117">
        <v>45719</v>
      </c>
      <c r="J74" s="345">
        <v>2051658</v>
      </c>
    </row>
    <row r="75" spans="1:10" ht="16.899999999999999" customHeight="1" x14ac:dyDescent="0.2">
      <c r="A75" s="499">
        <v>69</v>
      </c>
      <c r="B75" s="501" t="s">
        <v>91</v>
      </c>
      <c r="C75" s="503">
        <v>9621847</v>
      </c>
      <c r="D75" s="503">
        <v>169094740</v>
      </c>
      <c r="E75" s="503">
        <v>2421168</v>
      </c>
      <c r="F75" s="503">
        <v>9509114</v>
      </c>
      <c r="G75" s="503">
        <v>380364560</v>
      </c>
      <c r="H75" s="503">
        <v>2656055</v>
      </c>
      <c r="I75" s="503">
        <v>4000</v>
      </c>
      <c r="J75" s="505">
        <v>5081223</v>
      </c>
    </row>
    <row r="76" spans="1:10" s="101" customFormat="1" ht="16.899999999999999" customHeight="1" thickBot="1" x14ac:dyDescent="0.25">
      <c r="A76" s="506"/>
      <c r="B76" s="274" t="s">
        <v>4</v>
      </c>
      <c r="C76" s="108">
        <v>1864957882</v>
      </c>
      <c r="D76" s="108">
        <v>44289276381.721001</v>
      </c>
      <c r="E76" s="108">
        <v>634151976</v>
      </c>
      <c r="F76" s="108">
        <v>1984468131</v>
      </c>
      <c r="G76" s="108">
        <v>97124376857</v>
      </c>
      <c r="H76" s="108">
        <v>678211751</v>
      </c>
      <c r="I76" s="108">
        <v>33756310</v>
      </c>
      <c r="J76" s="507">
        <v>1346120037</v>
      </c>
    </row>
    <row r="77" spans="1:10" s="101" customFormat="1" ht="16.899999999999999" customHeight="1" thickTop="1" x14ac:dyDescent="0.2">
      <c r="A77" s="994"/>
      <c r="B77" s="829"/>
      <c r="C77" s="597"/>
      <c r="D77" s="597"/>
      <c r="E77" s="597"/>
      <c r="F77" s="597"/>
      <c r="G77" s="597"/>
      <c r="H77" s="597"/>
      <c r="I77" s="597"/>
      <c r="J77" s="1725"/>
    </row>
    <row r="78" spans="1:10" hidden="1" x14ac:dyDescent="0.2">
      <c r="C78" s="383">
        <v>0</v>
      </c>
      <c r="D78" s="383">
        <v>0</v>
      </c>
      <c r="E78" s="383">
        <v>0</v>
      </c>
      <c r="F78" s="383">
        <v>0</v>
      </c>
      <c r="G78" s="383">
        <v>0</v>
      </c>
      <c r="H78" s="383">
        <v>0</v>
      </c>
      <c r="I78" s="383">
        <v>0</v>
      </c>
      <c r="J78" s="383">
        <v>0</v>
      </c>
    </row>
    <row r="79" spans="1:10" ht="15" hidden="1" customHeight="1" x14ac:dyDescent="0.2">
      <c r="A79" s="28"/>
      <c r="B79" s="28"/>
      <c r="C79" s="586" t="s">
        <v>592</v>
      </c>
      <c r="D79" s="587"/>
      <c r="E79" s="588">
        <v>41.83</v>
      </c>
      <c r="F79" s="586" t="s">
        <v>591</v>
      </c>
      <c r="G79" s="589"/>
      <c r="H79" s="590">
        <v>2.0400000000000001E-2</v>
      </c>
      <c r="I79" s="346">
        <v>0.35</v>
      </c>
      <c r="J79" s="1474">
        <v>0.34229999999999999</v>
      </c>
    </row>
    <row r="80" spans="1:10" hidden="1" x14ac:dyDescent="0.2"/>
    <row r="81" spans="10:10" hidden="1" x14ac:dyDescent="0.2">
      <c r="J81" s="383">
        <v>3851240748.7199998</v>
      </c>
    </row>
    <row r="82" spans="10:10" hidden="1" x14ac:dyDescent="0.2">
      <c r="J82" s="31" t="s">
        <v>1063</v>
      </c>
    </row>
    <row r="83" spans="10:10" hidden="1" x14ac:dyDescent="0.2"/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FY2021-22 Budget Letter
Local Deduction Calculation</oddHeader>
    <oddFooter>&amp;R&amp;12&amp;P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3"/>
  <sheetViews>
    <sheetView workbookViewId="0">
      <selection sqref="A1:B3"/>
    </sheetView>
  </sheetViews>
  <sheetFormatPr defaultColWidth="8.85546875" defaultRowHeight="12.75" x14ac:dyDescent="0.2"/>
  <cols>
    <col min="1" max="1" width="3" style="31" bestFit="1" customWidth="1"/>
    <col min="2" max="2" width="17.5703125" style="31" bestFit="1" customWidth="1"/>
    <col min="3" max="3" width="16" style="31" customWidth="1"/>
    <col min="4" max="4" width="15.85546875" style="31" customWidth="1"/>
    <col min="5" max="6" width="16.28515625" style="31" bestFit="1" customWidth="1"/>
    <col min="7" max="7" width="10.7109375" style="31" customWidth="1"/>
    <col min="8" max="8" width="16.28515625" style="31" customWidth="1"/>
    <col min="9" max="9" width="9.5703125" style="31" customWidth="1"/>
    <col min="10" max="10" width="14.7109375" style="31" customWidth="1"/>
    <col min="11" max="11" width="9.5703125" style="31" customWidth="1"/>
    <col min="12" max="12" width="16.5703125" style="31" customWidth="1"/>
    <col min="13" max="15" width="9.5703125" style="31" customWidth="1"/>
    <col min="16" max="16" width="14.42578125" style="31" customWidth="1"/>
    <col min="17" max="17" width="16.7109375" style="31" customWidth="1"/>
    <col min="18" max="18" width="9.5703125" style="31" customWidth="1"/>
    <col min="19" max="19" width="15.42578125" style="31" customWidth="1"/>
    <col min="20" max="22" width="9.5703125" style="31" customWidth="1"/>
    <col min="23" max="24" width="13.85546875" style="31" customWidth="1"/>
    <col min="25" max="25" width="12.5703125" style="31" customWidth="1"/>
    <col min="26" max="26" width="15.5703125" style="31" bestFit="1" customWidth="1"/>
    <col min="27" max="27" width="13.7109375" style="31" bestFit="1" customWidth="1"/>
    <col min="28" max="30" width="10.7109375" style="31" customWidth="1"/>
    <col min="31" max="31" width="13.85546875" style="31" customWidth="1"/>
    <col min="32" max="32" width="15.5703125" style="31" bestFit="1" customWidth="1"/>
    <col min="33" max="33" width="14.5703125" style="31" customWidth="1"/>
    <col min="34" max="35" width="16.28515625" style="31" customWidth="1"/>
    <col min="36" max="36" width="13.85546875" style="31" customWidth="1"/>
    <col min="37" max="37" width="17.28515625" style="31" customWidth="1"/>
    <col min="38" max="39" width="18.5703125" style="31" customWidth="1"/>
    <col min="40" max="40" width="12.28515625" style="31" customWidth="1"/>
    <col min="41" max="41" width="18.5703125" style="31" customWidth="1"/>
    <col min="42" max="43" width="9.5703125" style="31" customWidth="1"/>
    <col min="44" max="44" width="22" style="31" customWidth="1"/>
    <col min="45" max="45" width="18.7109375" style="31" customWidth="1"/>
    <col min="46" max="46" width="12.28515625" style="31" customWidth="1"/>
    <col min="47" max="16384" width="8.85546875" style="31"/>
  </cols>
  <sheetData>
    <row r="1" spans="1:46" s="482" customFormat="1" ht="29.25" customHeight="1" x14ac:dyDescent="0.2">
      <c r="A1" s="1885" t="s">
        <v>93</v>
      </c>
      <c r="B1" s="1886"/>
      <c r="C1" s="2103" t="s">
        <v>1174</v>
      </c>
      <c r="D1" s="2104"/>
      <c r="E1" s="2105"/>
      <c r="F1" s="2105"/>
      <c r="G1" s="2105"/>
      <c r="H1" s="2106"/>
      <c r="I1" s="2098" t="s">
        <v>950</v>
      </c>
      <c r="J1" s="2099"/>
      <c r="K1" s="2100" t="s">
        <v>418</v>
      </c>
      <c r="L1" s="2101"/>
      <c r="M1" s="2101"/>
      <c r="N1" s="2101"/>
      <c r="O1" s="2101"/>
      <c r="P1" s="2102"/>
      <c r="Q1" s="2089" t="s">
        <v>1016</v>
      </c>
      <c r="R1" s="2100" t="s">
        <v>420</v>
      </c>
      <c r="S1" s="2101"/>
      <c r="T1" s="2101"/>
      <c r="U1" s="2101"/>
      <c r="V1" s="2101"/>
      <c r="W1" s="2102"/>
      <c r="X1" s="2089" t="s">
        <v>1022</v>
      </c>
      <c r="Y1" s="2108" t="s">
        <v>1175</v>
      </c>
      <c r="Z1" s="2109"/>
      <c r="AA1" s="2109"/>
      <c r="AB1" s="2109"/>
      <c r="AC1" s="2109"/>
      <c r="AD1" s="2109"/>
      <c r="AE1" s="2110"/>
      <c r="AF1" s="2089" t="s">
        <v>1142</v>
      </c>
      <c r="AG1" s="2108" t="s">
        <v>1176</v>
      </c>
      <c r="AH1" s="2109"/>
      <c r="AI1" s="2109"/>
      <c r="AJ1" s="2110"/>
      <c r="AK1" s="2089" t="s">
        <v>1141</v>
      </c>
      <c r="AL1" s="2100" t="s">
        <v>1178</v>
      </c>
      <c r="AM1" s="2101"/>
      <c r="AN1" s="2101"/>
      <c r="AO1" s="2101"/>
      <c r="AP1" s="2101"/>
      <c r="AQ1" s="2102"/>
      <c r="AR1" s="2093" t="s">
        <v>1074</v>
      </c>
      <c r="AS1" s="2086" t="s">
        <v>1075</v>
      </c>
      <c r="AT1" s="2083" t="s">
        <v>94</v>
      </c>
    </row>
    <row r="2" spans="1:46" s="101" customFormat="1" ht="64.5" customHeight="1" x14ac:dyDescent="0.2">
      <c r="A2" s="1860"/>
      <c r="B2" s="1861"/>
      <c r="C2" s="2082" t="s">
        <v>1068</v>
      </c>
      <c r="D2" s="2082" t="s">
        <v>1069</v>
      </c>
      <c r="E2" s="2096" t="s">
        <v>1070</v>
      </c>
      <c r="F2" s="2082" t="s">
        <v>1072</v>
      </c>
      <c r="G2" s="2082" t="s">
        <v>1081</v>
      </c>
      <c r="H2" s="474" t="s">
        <v>1071</v>
      </c>
      <c r="I2" s="2082" t="s">
        <v>581</v>
      </c>
      <c r="J2" s="2082" t="s">
        <v>580</v>
      </c>
      <c r="K2" s="2082" t="s">
        <v>581</v>
      </c>
      <c r="L2" s="2082" t="s">
        <v>580</v>
      </c>
      <c r="M2" s="2082" t="s">
        <v>1006</v>
      </c>
      <c r="N2" s="2082" t="s">
        <v>1007</v>
      </c>
      <c r="O2" s="2082" t="s">
        <v>1008</v>
      </c>
      <c r="P2" s="2082" t="s">
        <v>1009</v>
      </c>
      <c r="Q2" s="2090" t="s">
        <v>419</v>
      </c>
      <c r="R2" s="2082" t="s">
        <v>581</v>
      </c>
      <c r="S2" s="2082" t="s">
        <v>580</v>
      </c>
      <c r="T2" s="2082" t="s">
        <v>1006</v>
      </c>
      <c r="U2" s="2082" t="s">
        <v>1007</v>
      </c>
      <c r="V2" s="2082" t="s">
        <v>1008</v>
      </c>
      <c r="W2" s="2082" t="s">
        <v>1009</v>
      </c>
      <c r="X2" s="2090" t="s">
        <v>419</v>
      </c>
      <c r="Y2" s="2082" t="s">
        <v>1010</v>
      </c>
      <c r="Z2" s="2082" t="s">
        <v>1011</v>
      </c>
      <c r="AA2" s="2082" t="s">
        <v>1012</v>
      </c>
      <c r="AB2" s="2082" t="s">
        <v>1023</v>
      </c>
      <c r="AC2" s="2082" t="s">
        <v>1024</v>
      </c>
      <c r="AD2" s="2082" t="s">
        <v>1013</v>
      </c>
      <c r="AE2" s="2082" t="s">
        <v>1126</v>
      </c>
      <c r="AF2" s="2090" t="s">
        <v>419</v>
      </c>
      <c r="AG2" s="2092" t="s">
        <v>582</v>
      </c>
      <c r="AH2" s="2092" t="s">
        <v>1014</v>
      </c>
      <c r="AI2" s="2092" t="s">
        <v>1015</v>
      </c>
      <c r="AJ2" s="2082" t="s">
        <v>1126</v>
      </c>
      <c r="AK2" s="2090" t="s">
        <v>419</v>
      </c>
      <c r="AL2" s="2092" t="s">
        <v>1077</v>
      </c>
      <c r="AM2" s="2092" t="s">
        <v>1076</v>
      </c>
      <c r="AN2" s="2092" t="s">
        <v>585</v>
      </c>
      <c r="AO2" s="181" t="s">
        <v>583</v>
      </c>
      <c r="AP2" s="2092" t="s">
        <v>586</v>
      </c>
      <c r="AQ2" s="2092" t="s">
        <v>584</v>
      </c>
      <c r="AR2" s="2094"/>
      <c r="AS2" s="2087"/>
      <c r="AT2" s="2084"/>
    </row>
    <row r="3" spans="1:46" s="101" customFormat="1" ht="16.149999999999999" customHeight="1" x14ac:dyDescent="0.2">
      <c r="A3" s="1887"/>
      <c r="B3" s="1888"/>
      <c r="C3" s="2082"/>
      <c r="D3" s="2082"/>
      <c r="E3" s="2097"/>
      <c r="F3" s="2082"/>
      <c r="G3" s="2082"/>
      <c r="H3" s="30">
        <v>0.1</v>
      </c>
      <c r="I3" s="2082"/>
      <c r="J3" s="2082"/>
      <c r="K3" s="2082"/>
      <c r="L3" s="2082"/>
      <c r="M3" s="2082"/>
      <c r="N3" s="2082"/>
      <c r="O3" s="2082"/>
      <c r="P3" s="2082"/>
      <c r="Q3" s="2091"/>
      <c r="R3" s="2082"/>
      <c r="S3" s="2082"/>
      <c r="T3" s="2082"/>
      <c r="U3" s="2082"/>
      <c r="V3" s="2082"/>
      <c r="W3" s="2082"/>
      <c r="X3" s="2091"/>
      <c r="Y3" s="2082"/>
      <c r="Z3" s="2082"/>
      <c r="AA3" s="2082"/>
      <c r="AB3" s="2082"/>
      <c r="AC3" s="2082"/>
      <c r="AD3" s="2082"/>
      <c r="AE3" s="2082"/>
      <c r="AF3" s="2091"/>
      <c r="AG3" s="2092"/>
      <c r="AH3" s="2092"/>
      <c r="AI3" s="2092"/>
      <c r="AJ3" s="2082"/>
      <c r="AK3" s="2091"/>
      <c r="AL3" s="2092"/>
      <c r="AM3" s="2092"/>
      <c r="AN3" s="2092"/>
      <c r="AO3" s="30">
        <v>0.15</v>
      </c>
      <c r="AP3" s="2092"/>
      <c r="AQ3" s="2092"/>
      <c r="AR3" s="2095"/>
      <c r="AS3" s="2088"/>
      <c r="AT3" s="2085"/>
    </row>
    <row r="4" spans="1:46" ht="15" customHeight="1" x14ac:dyDescent="0.2">
      <c r="A4" s="483"/>
      <c r="B4" s="483"/>
      <c r="C4" s="484">
        <v>1</v>
      </c>
      <c r="D4" s="485">
        <v>2</v>
      </c>
      <c r="E4" s="485">
        <v>3</v>
      </c>
      <c r="F4" s="486" t="s">
        <v>279</v>
      </c>
      <c r="G4" s="486" t="s">
        <v>1367</v>
      </c>
      <c r="H4" s="486" t="s">
        <v>1368</v>
      </c>
      <c r="I4" s="485">
        <v>4</v>
      </c>
      <c r="J4" s="485">
        <v>5</v>
      </c>
      <c r="K4" s="485">
        <v>6</v>
      </c>
      <c r="L4" s="485">
        <v>7</v>
      </c>
      <c r="M4" s="485">
        <v>8</v>
      </c>
      <c r="N4" s="485">
        <v>9</v>
      </c>
      <c r="O4" s="485">
        <v>10</v>
      </c>
      <c r="P4" s="485">
        <v>11</v>
      </c>
      <c r="Q4" s="485">
        <v>12</v>
      </c>
      <c r="R4" s="485">
        <v>13</v>
      </c>
      <c r="S4" s="485">
        <v>14</v>
      </c>
      <c r="T4" s="485">
        <v>15</v>
      </c>
      <c r="U4" s="485">
        <v>16</v>
      </c>
      <c r="V4" s="485">
        <v>17</v>
      </c>
      <c r="W4" s="485">
        <v>18</v>
      </c>
      <c r="X4" s="485">
        <v>19</v>
      </c>
      <c r="Y4" s="485">
        <v>20</v>
      </c>
      <c r="Z4" s="485">
        <v>21</v>
      </c>
      <c r="AA4" s="485">
        <v>22</v>
      </c>
      <c r="AB4" s="485">
        <v>23</v>
      </c>
      <c r="AC4" s="485">
        <v>24</v>
      </c>
      <c r="AD4" s="485">
        <v>25</v>
      </c>
      <c r="AE4" s="485">
        <v>26</v>
      </c>
      <c r="AF4" s="485">
        <v>27</v>
      </c>
      <c r="AG4" s="485">
        <v>28</v>
      </c>
      <c r="AH4" s="485">
        <v>29</v>
      </c>
      <c r="AI4" s="485">
        <v>30</v>
      </c>
      <c r="AJ4" s="485">
        <v>31</v>
      </c>
      <c r="AK4" s="485">
        <v>32</v>
      </c>
      <c r="AL4" s="485">
        <v>33</v>
      </c>
      <c r="AM4" s="485">
        <v>34</v>
      </c>
      <c r="AN4" s="485">
        <v>35</v>
      </c>
      <c r="AO4" s="485">
        <v>36</v>
      </c>
      <c r="AP4" s="485">
        <v>37</v>
      </c>
      <c r="AQ4" s="485">
        <v>38</v>
      </c>
      <c r="AR4" s="485">
        <v>39</v>
      </c>
      <c r="AS4" s="485">
        <v>40</v>
      </c>
      <c r="AT4" s="485">
        <v>41</v>
      </c>
    </row>
    <row r="5" spans="1:46" s="488" customFormat="1" ht="33.75" x14ac:dyDescent="0.2">
      <c r="A5" s="842"/>
      <c r="B5" s="842"/>
      <c r="C5" s="843" t="s">
        <v>1025</v>
      </c>
      <c r="D5" s="843" t="s">
        <v>1026</v>
      </c>
      <c r="E5" s="844" t="s">
        <v>596</v>
      </c>
      <c r="F5" s="845" t="s">
        <v>597</v>
      </c>
      <c r="G5" s="845" t="s">
        <v>897</v>
      </c>
      <c r="H5" s="845" t="s">
        <v>1352</v>
      </c>
      <c r="I5" s="844" t="s">
        <v>1353</v>
      </c>
      <c r="J5" s="844" t="s">
        <v>1017</v>
      </c>
      <c r="K5" s="844" t="s">
        <v>1354</v>
      </c>
      <c r="L5" s="844" t="s">
        <v>1018</v>
      </c>
      <c r="M5" s="844" t="s">
        <v>1355</v>
      </c>
      <c r="N5" s="844" t="s">
        <v>1356</v>
      </c>
      <c r="O5" s="844" t="s">
        <v>1357</v>
      </c>
      <c r="P5" s="844" t="s">
        <v>1019</v>
      </c>
      <c r="Q5" s="844" t="s">
        <v>598</v>
      </c>
      <c r="R5" s="844" t="s">
        <v>1358</v>
      </c>
      <c r="S5" s="844" t="s">
        <v>1020</v>
      </c>
      <c r="T5" s="844" t="s">
        <v>1359</v>
      </c>
      <c r="U5" s="844" t="s">
        <v>1360</v>
      </c>
      <c r="V5" s="844" t="s">
        <v>1361</v>
      </c>
      <c r="W5" s="844" t="s">
        <v>1021</v>
      </c>
      <c r="X5" s="844" t="s">
        <v>599</v>
      </c>
      <c r="Y5" s="844" t="s">
        <v>600</v>
      </c>
      <c r="Z5" s="844" t="s">
        <v>601</v>
      </c>
      <c r="AA5" s="844" t="s">
        <v>602</v>
      </c>
      <c r="AB5" s="844" t="s">
        <v>898</v>
      </c>
      <c r="AC5" s="844" t="s">
        <v>899</v>
      </c>
      <c r="AD5" s="844" t="s">
        <v>1127</v>
      </c>
      <c r="AE5" s="1238" t="s">
        <v>1126</v>
      </c>
      <c r="AF5" s="844" t="s">
        <v>1128</v>
      </c>
      <c r="AG5" s="844" t="s">
        <v>1362</v>
      </c>
      <c r="AH5" s="844" t="s">
        <v>1363</v>
      </c>
      <c r="AI5" s="844" t="s">
        <v>1364</v>
      </c>
      <c r="AJ5" s="1238" t="s">
        <v>1126</v>
      </c>
      <c r="AK5" s="844" t="s">
        <v>1129</v>
      </c>
      <c r="AL5" s="845" t="s">
        <v>1177</v>
      </c>
      <c r="AM5" s="844" t="s">
        <v>1130</v>
      </c>
      <c r="AN5" s="845" t="s">
        <v>1131</v>
      </c>
      <c r="AO5" s="845" t="s">
        <v>1132</v>
      </c>
      <c r="AP5" s="844" t="s">
        <v>1133</v>
      </c>
      <c r="AQ5" s="844" t="s">
        <v>1134</v>
      </c>
      <c r="AR5" s="844" t="s">
        <v>603</v>
      </c>
      <c r="AS5" s="844" t="s">
        <v>1135</v>
      </c>
      <c r="AT5" s="844" t="s">
        <v>1365</v>
      </c>
    </row>
    <row r="6" spans="1:46" s="715" customFormat="1" ht="33.75" hidden="1" x14ac:dyDescent="0.2">
      <c r="A6" s="842"/>
      <c r="B6" s="842"/>
      <c r="C6" s="843" t="s">
        <v>1027</v>
      </c>
      <c r="D6" s="843" t="s">
        <v>1027</v>
      </c>
      <c r="E6" s="844" t="s">
        <v>595</v>
      </c>
      <c r="F6" s="845" t="s">
        <v>604</v>
      </c>
      <c r="G6" s="845" t="s">
        <v>595</v>
      </c>
      <c r="H6" s="845" t="s">
        <v>595</v>
      </c>
      <c r="I6" s="844" t="s">
        <v>605</v>
      </c>
      <c r="J6" s="844" t="s">
        <v>605</v>
      </c>
      <c r="K6" s="844" t="s">
        <v>605</v>
      </c>
      <c r="L6" s="844" t="s">
        <v>605</v>
      </c>
      <c r="M6" s="844" t="s">
        <v>605</v>
      </c>
      <c r="N6" s="844" t="s">
        <v>605</v>
      </c>
      <c r="O6" s="844" t="s">
        <v>605</v>
      </c>
      <c r="P6" s="844" t="s">
        <v>605</v>
      </c>
      <c r="Q6" s="844" t="s">
        <v>595</v>
      </c>
      <c r="R6" s="844" t="s">
        <v>605</v>
      </c>
      <c r="S6" s="844" t="s">
        <v>605</v>
      </c>
      <c r="T6" s="844" t="s">
        <v>605</v>
      </c>
      <c r="U6" s="844" t="s">
        <v>605</v>
      </c>
      <c r="V6" s="844" t="s">
        <v>605</v>
      </c>
      <c r="W6" s="844" t="s">
        <v>605</v>
      </c>
      <c r="X6" s="844" t="s">
        <v>595</v>
      </c>
      <c r="Y6" s="844" t="s">
        <v>595</v>
      </c>
      <c r="Z6" s="844" t="s">
        <v>595</v>
      </c>
      <c r="AA6" s="844" t="s">
        <v>595</v>
      </c>
      <c r="AB6" s="844" t="s">
        <v>595</v>
      </c>
      <c r="AC6" s="844" t="s">
        <v>595</v>
      </c>
      <c r="AD6" s="844" t="s">
        <v>595</v>
      </c>
      <c r="AE6" s="1238"/>
      <c r="AF6" s="844" t="s">
        <v>595</v>
      </c>
      <c r="AG6" s="844" t="s">
        <v>605</v>
      </c>
      <c r="AH6" s="844" t="s">
        <v>605</v>
      </c>
      <c r="AI6" s="844" t="s">
        <v>605</v>
      </c>
      <c r="AJ6" s="1238"/>
      <c r="AK6" s="844" t="s">
        <v>595</v>
      </c>
      <c r="AL6" s="845" t="s">
        <v>604</v>
      </c>
      <c r="AM6" s="844" t="s">
        <v>595</v>
      </c>
      <c r="AN6" s="844" t="s">
        <v>595</v>
      </c>
      <c r="AO6" s="844" t="s">
        <v>595</v>
      </c>
      <c r="AP6" s="844" t="s">
        <v>595</v>
      </c>
      <c r="AQ6" s="844" t="s">
        <v>595</v>
      </c>
      <c r="AR6" s="844" t="s">
        <v>605</v>
      </c>
      <c r="AS6" s="844" t="s">
        <v>595</v>
      </c>
      <c r="AT6" s="844" t="s">
        <v>595</v>
      </c>
    </row>
    <row r="7" spans="1:46" ht="15" customHeight="1" x14ac:dyDescent="0.2">
      <c r="A7" s="115">
        <v>1</v>
      </c>
      <c r="B7" s="116" t="s">
        <v>5</v>
      </c>
      <c r="C7" s="117">
        <v>491185799</v>
      </c>
      <c r="D7" s="117">
        <v>88907454</v>
      </c>
      <c r="E7" s="117">
        <v>402278345</v>
      </c>
      <c r="F7" s="117">
        <v>384550087</v>
      </c>
      <c r="G7" s="118">
        <v>4.6101297592477206E-2</v>
      </c>
      <c r="H7" s="119">
        <v>402278345</v>
      </c>
      <c r="I7" s="120">
        <v>5.23</v>
      </c>
      <c r="J7" s="121">
        <v>2090043</v>
      </c>
      <c r="K7" s="120">
        <v>20.38</v>
      </c>
      <c r="L7" s="121">
        <v>7909429</v>
      </c>
      <c r="M7" s="122">
        <v>0</v>
      </c>
      <c r="N7" s="122">
        <v>13.45</v>
      </c>
      <c r="O7" s="122">
        <v>3</v>
      </c>
      <c r="P7" s="121">
        <v>1868369</v>
      </c>
      <c r="Q7" s="117">
        <v>11867841</v>
      </c>
      <c r="R7" s="123">
        <v>0</v>
      </c>
      <c r="S7" s="121">
        <v>0</v>
      </c>
      <c r="T7" s="122">
        <v>0</v>
      </c>
      <c r="U7" s="122">
        <v>0</v>
      </c>
      <c r="V7" s="122">
        <v>0</v>
      </c>
      <c r="W7" s="121">
        <v>0</v>
      </c>
      <c r="X7" s="117">
        <v>0</v>
      </c>
      <c r="Y7" s="124">
        <v>25.61</v>
      </c>
      <c r="Z7" s="117">
        <v>9999472</v>
      </c>
      <c r="AA7" s="117">
        <v>1868369</v>
      </c>
      <c r="AB7" s="125">
        <v>0</v>
      </c>
      <c r="AC7" s="126">
        <v>29.5</v>
      </c>
      <c r="AD7" s="127">
        <v>29.5</v>
      </c>
      <c r="AE7" s="128">
        <v>0</v>
      </c>
      <c r="AF7" s="128">
        <v>11867841</v>
      </c>
      <c r="AG7" s="129">
        <v>1.4999999999999999E-2</v>
      </c>
      <c r="AH7" s="130">
        <v>12427018</v>
      </c>
      <c r="AI7" s="130">
        <v>0</v>
      </c>
      <c r="AJ7" s="130">
        <v>0</v>
      </c>
      <c r="AK7" s="131">
        <v>12427018</v>
      </c>
      <c r="AL7" s="128">
        <v>843020133</v>
      </c>
      <c r="AM7" s="128">
        <v>828467867</v>
      </c>
      <c r="AN7" s="132">
        <v>-1.726206223357183E-2</v>
      </c>
      <c r="AO7" s="128">
        <v>828467867</v>
      </c>
      <c r="AP7" s="118">
        <v>1.4999999993964763E-2</v>
      </c>
      <c r="AQ7" s="118">
        <v>0</v>
      </c>
      <c r="AR7" s="128">
        <v>471551</v>
      </c>
      <c r="AS7" s="128">
        <v>24766410</v>
      </c>
      <c r="AT7" s="128">
        <v>2663.91</v>
      </c>
    </row>
    <row r="8" spans="1:46" ht="15" customHeight="1" x14ac:dyDescent="0.2">
      <c r="A8" s="115">
        <v>2</v>
      </c>
      <c r="B8" s="116" t="s">
        <v>6</v>
      </c>
      <c r="C8" s="117">
        <v>149747580</v>
      </c>
      <c r="D8" s="117">
        <v>28845159</v>
      </c>
      <c r="E8" s="117">
        <v>120902421</v>
      </c>
      <c r="F8" s="117">
        <v>117773631</v>
      </c>
      <c r="G8" s="118">
        <v>2.6566133466667086E-2</v>
      </c>
      <c r="H8" s="119">
        <v>120902421</v>
      </c>
      <c r="I8" s="120">
        <v>4.28</v>
      </c>
      <c r="J8" s="121">
        <v>502717</v>
      </c>
      <c r="K8" s="120">
        <v>5.15</v>
      </c>
      <c r="L8" s="121">
        <v>607311</v>
      </c>
      <c r="M8" s="122">
        <v>0</v>
      </c>
      <c r="N8" s="122">
        <v>91.41</v>
      </c>
      <c r="O8" s="122">
        <v>6</v>
      </c>
      <c r="P8" s="121">
        <v>2412017</v>
      </c>
      <c r="Q8" s="117">
        <v>3522045</v>
      </c>
      <c r="R8" s="122">
        <v>0</v>
      </c>
      <c r="S8" s="121">
        <v>0</v>
      </c>
      <c r="T8" s="122">
        <v>0</v>
      </c>
      <c r="U8" s="122">
        <v>42</v>
      </c>
      <c r="V8" s="122">
        <v>5</v>
      </c>
      <c r="W8" s="121">
        <v>2257365</v>
      </c>
      <c r="X8" s="117">
        <v>2257365</v>
      </c>
      <c r="Y8" s="124">
        <v>9.43</v>
      </c>
      <c r="Z8" s="117">
        <v>1110028</v>
      </c>
      <c r="AA8" s="117">
        <v>4669382</v>
      </c>
      <c r="AB8" s="125">
        <v>18.670000000000002</v>
      </c>
      <c r="AC8" s="126">
        <v>29.13</v>
      </c>
      <c r="AD8" s="127">
        <v>47.8</v>
      </c>
      <c r="AE8" s="128">
        <v>0</v>
      </c>
      <c r="AF8" s="128">
        <v>5779410</v>
      </c>
      <c r="AG8" s="129">
        <v>0.03</v>
      </c>
      <c r="AH8" s="130">
        <v>7690491</v>
      </c>
      <c r="AI8" s="130">
        <v>0</v>
      </c>
      <c r="AJ8" s="130">
        <v>0</v>
      </c>
      <c r="AK8" s="131">
        <v>7690491</v>
      </c>
      <c r="AL8" s="128">
        <v>284657280</v>
      </c>
      <c r="AM8" s="128">
        <v>256349700</v>
      </c>
      <c r="AN8" s="132">
        <v>-9.9444426645262679E-2</v>
      </c>
      <c r="AO8" s="128">
        <v>256349700</v>
      </c>
      <c r="AP8" s="118">
        <v>0.03</v>
      </c>
      <c r="AQ8" s="118">
        <v>0</v>
      </c>
      <c r="AR8" s="128">
        <v>88467</v>
      </c>
      <c r="AS8" s="128">
        <v>13558368</v>
      </c>
      <c r="AT8" s="128">
        <v>3490.83</v>
      </c>
    </row>
    <row r="9" spans="1:46" ht="15" customHeight="1" x14ac:dyDescent="0.2">
      <c r="A9" s="115">
        <v>3</v>
      </c>
      <c r="B9" s="116" t="s">
        <v>7</v>
      </c>
      <c r="C9" s="117">
        <v>1681459890</v>
      </c>
      <c r="D9" s="117">
        <v>234537693</v>
      </c>
      <c r="E9" s="117">
        <v>1446922197</v>
      </c>
      <c r="F9" s="117">
        <v>1315203755</v>
      </c>
      <c r="G9" s="118">
        <v>0.10015059757793955</v>
      </c>
      <c r="H9" s="119">
        <v>1446724130.5</v>
      </c>
      <c r="I9" s="120">
        <v>3.61</v>
      </c>
      <c r="J9" s="121">
        <v>5171675</v>
      </c>
      <c r="K9" s="120">
        <v>42.9</v>
      </c>
      <c r="L9" s="121">
        <v>61458336</v>
      </c>
      <c r="M9" s="122">
        <v>0</v>
      </c>
      <c r="N9" s="122">
        <v>0</v>
      </c>
      <c r="O9" s="122">
        <v>0</v>
      </c>
      <c r="P9" s="121">
        <v>0</v>
      </c>
      <c r="Q9" s="117">
        <v>66630011</v>
      </c>
      <c r="R9" s="122">
        <v>15.08</v>
      </c>
      <c r="S9" s="121">
        <v>21603664</v>
      </c>
      <c r="T9" s="122">
        <v>0</v>
      </c>
      <c r="U9" s="122">
        <v>0</v>
      </c>
      <c r="V9" s="122">
        <v>0</v>
      </c>
      <c r="W9" s="121">
        <v>0</v>
      </c>
      <c r="X9" s="117">
        <v>21603664</v>
      </c>
      <c r="Y9" s="124">
        <v>61.589999999999996</v>
      </c>
      <c r="Z9" s="117">
        <v>88233675</v>
      </c>
      <c r="AA9" s="117">
        <v>0</v>
      </c>
      <c r="AB9" s="125">
        <v>14.93</v>
      </c>
      <c r="AC9" s="126">
        <v>46.05</v>
      </c>
      <c r="AD9" s="127">
        <v>60.98</v>
      </c>
      <c r="AE9" s="128">
        <v>0</v>
      </c>
      <c r="AF9" s="128">
        <v>88233675</v>
      </c>
      <c r="AG9" s="129">
        <v>0.02</v>
      </c>
      <c r="AH9" s="130">
        <v>66829877</v>
      </c>
      <c r="AI9" s="130">
        <v>0</v>
      </c>
      <c r="AJ9" s="130">
        <v>0</v>
      </c>
      <c r="AK9" s="131">
        <v>66829877</v>
      </c>
      <c r="AL9" s="128">
        <v>3507223950</v>
      </c>
      <c r="AM9" s="128">
        <v>3341493850</v>
      </c>
      <c r="AN9" s="129">
        <v>-4.7253925715236976E-2</v>
      </c>
      <c r="AO9" s="128">
        <v>3341493850</v>
      </c>
      <c r="AP9" s="118">
        <v>0.02</v>
      </c>
      <c r="AQ9" s="118">
        <v>0</v>
      </c>
      <c r="AR9" s="128">
        <v>207737</v>
      </c>
      <c r="AS9" s="128">
        <v>155271289</v>
      </c>
      <c r="AT9" s="128">
        <v>6749.75</v>
      </c>
    </row>
    <row r="10" spans="1:46" ht="15" customHeight="1" x14ac:dyDescent="0.2">
      <c r="A10" s="115">
        <v>4</v>
      </c>
      <c r="B10" s="116" t="s">
        <v>8</v>
      </c>
      <c r="C10" s="117">
        <v>236934247</v>
      </c>
      <c r="D10" s="117">
        <v>36996236</v>
      </c>
      <c r="E10" s="117">
        <v>199938011</v>
      </c>
      <c r="F10" s="117">
        <v>200949683</v>
      </c>
      <c r="G10" s="118">
        <v>-5.0344543215825825E-3</v>
      </c>
      <c r="H10" s="119">
        <v>199938011</v>
      </c>
      <c r="I10" s="120">
        <v>5.49</v>
      </c>
      <c r="J10" s="121">
        <v>1080570</v>
      </c>
      <c r="K10" s="120">
        <v>33.880000000000003</v>
      </c>
      <c r="L10" s="121">
        <v>6654898</v>
      </c>
      <c r="M10" s="122">
        <v>0</v>
      </c>
      <c r="N10" s="122">
        <v>0</v>
      </c>
      <c r="O10" s="122">
        <v>0</v>
      </c>
      <c r="P10" s="121">
        <v>0</v>
      </c>
      <c r="Q10" s="117">
        <v>7735468</v>
      </c>
      <c r="R10" s="122">
        <v>0</v>
      </c>
      <c r="S10" s="121">
        <v>0</v>
      </c>
      <c r="T10" s="122">
        <v>0</v>
      </c>
      <c r="U10" s="122">
        <v>0</v>
      </c>
      <c r="V10" s="122">
        <v>0</v>
      </c>
      <c r="W10" s="121">
        <v>0</v>
      </c>
      <c r="X10" s="117">
        <v>0</v>
      </c>
      <c r="Y10" s="124">
        <v>39.370000000000005</v>
      </c>
      <c r="Z10" s="117">
        <v>7735468</v>
      </c>
      <c r="AA10" s="117">
        <v>0</v>
      </c>
      <c r="AB10" s="125">
        <v>0</v>
      </c>
      <c r="AC10" s="126">
        <v>38.69</v>
      </c>
      <c r="AD10" s="127">
        <v>38.69</v>
      </c>
      <c r="AE10" s="128">
        <v>0</v>
      </c>
      <c r="AF10" s="128">
        <v>7735468</v>
      </c>
      <c r="AG10" s="129">
        <v>0.03</v>
      </c>
      <c r="AH10" s="130">
        <v>6525482</v>
      </c>
      <c r="AI10" s="130">
        <v>0</v>
      </c>
      <c r="AJ10" s="130">
        <v>0</v>
      </c>
      <c r="AK10" s="131">
        <v>6525482</v>
      </c>
      <c r="AL10" s="128">
        <v>253844933</v>
      </c>
      <c r="AM10" s="128">
        <v>217516067</v>
      </c>
      <c r="AN10" s="129">
        <v>-0.14311440283899621</v>
      </c>
      <c r="AO10" s="128">
        <v>217516067</v>
      </c>
      <c r="AP10" s="118">
        <v>2.9999999954026385E-2</v>
      </c>
      <c r="AQ10" s="118">
        <v>0</v>
      </c>
      <c r="AR10" s="128">
        <v>105111</v>
      </c>
      <c r="AS10" s="128">
        <v>14366061</v>
      </c>
      <c r="AT10" s="128">
        <v>4851.76</v>
      </c>
    </row>
    <row r="11" spans="1:46" ht="15" customHeight="1" x14ac:dyDescent="0.2">
      <c r="A11" s="134">
        <v>5</v>
      </c>
      <c r="B11" s="135" t="s">
        <v>9</v>
      </c>
      <c r="C11" s="136">
        <v>211542680</v>
      </c>
      <c r="D11" s="136">
        <v>61635999</v>
      </c>
      <c r="E11" s="136">
        <v>149906681</v>
      </c>
      <c r="F11" s="136">
        <v>145204264</v>
      </c>
      <c r="G11" s="137">
        <v>3.2384840985110463E-2</v>
      </c>
      <c r="H11" s="138">
        <v>149906681</v>
      </c>
      <c r="I11" s="139">
        <v>3.62</v>
      </c>
      <c r="J11" s="140">
        <v>538574</v>
      </c>
      <c r="K11" s="139">
        <v>20</v>
      </c>
      <c r="L11" s="140">
        <v>2975463</v>
      </c>
      <c r="M11" s="141">
        <v>0</v>
      </c>
      <c r="N11" s="141">
        <v>0</v>
      </c>
      <c r="O11" s="141">
        <v>0</v>
      </c>
      <c r="P11" s="140">
        <v>0</v>
      </c>
      <c r="Q11" s="136">
        <v>3514037</v>
      </c>
      <c r="R11" s="141">
        <v>0</v>
      </c>
      <c r="S11" s="140">
        <v>0</v>
      </c>
      <c r="T11" s="141">
        <v>0</v>
      </c>
      <c r="U11" s="141">
        <v>0</v>
      </c>
      <c r="V11" s="141">
        <v>0</v>
      </c>
      <c r="W11" s="140">
        <v>0</v>
      </c>
      <c r="X11" s="136">
        <v>0</v>
      </c>
      <c r="Y11" s="142">
        <v>23.62</v>
      </c>
      <c r="Z11" s="136">
        <v>3514037</v>
      </c>
      <c r="AA11" s="136">
        <v>0</v>
      </c>
      <c r="AB11" s="143">
        <v>0</v>
      </c>
      <c r="AC11" s="144">
        <v>23.44</v>
      </c>
      <c r="AD11" s="145">
        <v>23.44</v>
      </c>
      <c r="AE11" s="146">
        <v>0</v>
      </c>
      <c r="AF11" s="146">
        <v>3514037</v>
      </c>
      <c r="AG11" s="147">
        <v>1.7500000000000002E-2</v>
      </c>
      <c r="AH11" s="148">
        <v>8351435</v>
      </c>
      <c r="AI11" s="148">
        <v>0</v>
      </c>
      <c r="AJ11" s="1239">
        <v>0</v>
      </c>
      <c r="AK11" s="149">
        <v>8351435</v>
      </c>
      <c r="AL11" s="495">
        <v>456432971</v>
      </c>
      <c r="AM11" s="495">
        <v>477224857</v>
      </c>
      <c r="AN11" s="497">
        <v>4.5552988765134583E-2</v>
      </c>
      <c r="AO11" s="495">
        <v>477224857</v>
      </c>
      <c r="AP11" s="496">
        <v>1.750000000523862E-2</v>
      </c>
      <c r="AQ11" s="496">
        <v>0</v>
      </c>
      <c r="AR11" s="495">
        <v>407317</v>
      </c>
      <c r="AS11" s="495">
        <v>12272789</v>
      </c>
      <c r="AT11" s="495">
        <v>2349.7600000000002</v>
      </c>
    </row>
    <row r="12" spans="1:46" ht="15" customHeight="1" x14ac:dyDescent="0.2">
      <c r="A12" s="115">
        <v>6</v>
      </c>
      <c r="B12" s="116" t="s">
        <v>10</v>
      </c>
      <c r="C12" s="117">
        <v>332507625</v>
      </c>
      <c r="D12" s="117">
        <v>58026179</v>
      </c>
      <c r="E12" s="117">
        <v>274481446</v>
      </c>
      <c r="F12" s="117">
        <v>262629316</v>
      </c>
      <c r="G12" s="118">
        <v>4.5128739550157455E-2</v>
      </c>
      <c r="H12" s="119">
        <v>274481446</v>
      </c>
      <c r="I12" s="120">
        <v>4.8600000000000003</v>
      </c>
      <c r="J12" s="121">
        <v>1353324</v>
      </c>
      <c r="K12" s="120">
        <v>30.12</v>
      </c>
      <c r="L12" s="121">
        <v>8396941</v>
      </c>
      <c r="M12" s="122">
        <v>0</v>
      </c>
      <c r="N12" s="122">
        <v>0</v>
      </c>
      <c r="O12" s="122">
        <v>0</v>
      </c>
      <c r="P12" s="121">
        <v>0</v>
      </c>
      <c r="Q12" s="117">
        <v>9750265</v>
      </c>
      <c r="R12" s="123">
        <v>17.8</v>
      </c>
      <c r="S12" s="121">
        <v>4694915</v>
      </c>
      <c r="T12" s="122">
        <v>0</v>
      </c>
      <c r="U12" s="122">
        <v>0</v>
      </c>
      <c r="V12" s="122">
        <v>0</v>
      </c>
      <c r="W12" s="121">
        <v>0</v>
      </c>
      <c r="X12" s="117">
        <v>4694915</v>
      </c>
      <c r="Y12" s="124">
        <v>52.78</v>
      </c>
      <c r="Z12" s="117">
        <v>14445180</v>
      </c>
      <c r="AA12" s="117">
        <v>0</v>
      </c>
      <c r="AB12" s="125">
        <v>17.100000000000001</v>
      </c>
      <c r="AC12" s="126">
        <v>35.520000000000003</v>
      </c>
      <c r="AD12" s="127">
        <v>52.63</v>
      </c>
      <c r="AE12" s="128">
        <v>0</v>
      </c>
      <c r="AF12" s="128">
        <v>14445180</v>
      </c>
      <c r="AG12" s="129">
        <v>0.02</v>
      </c>
      <c r="AH12" s="130">
        <v>13503458</v>
      </c>
      <c r="AI12" s="130">
        <v>0</v>
      </c>
      <c r="AJ12" s="130">
        <v>0</v>
      </c>
      <c r="AK12" s="131">
        <v>13503458</v>
      </c>
      <c r="AL12" s="128">
        <v>546791900</v>
      </c>
      <c r="AM12" s="128">
        <v>675172900</v>
      </c>
      <c r="AN12" s="132">
        <v>0.23478950584308217</v>
      </c>
      <c r="AO12" s="133">
        <v>628810685</v>
      </c>
      <c r="AP12" s="118">
        <v>0.02</v>
      </c>
      <c r="AQ12" s="118">
        <v>0</v>
      </c>
      <c r="AR12" s="128">
        <v>324659</v>
      </c>
      <c r="AS12" s="128">
        <v>28273297</v>
      </c>
      <c r="AT12" s="128">
        <v>5021.8999999999996</v>
      </c>
    </row>
    <row r="13" spans="1:46" ht="15" customHeight="1" x14ac:dyDescent="0.2">
      <c r="A13" s="115">
        <v>7</v>
      </c>
      <c r="B13" s="116" t="s">
        <v>11</v>
      </c>
      <c r="C13" s="117">
        <v>352885521</v>
      </c>
      <c r="D13" s="117">
        <v>17349959</v>
      </c>
      <c r="E13" s="117">
        <v>335535562</v>
      </c>
      <c r="F13" s="117">
        <v>351463864</v>
      </c>
      <c r="G13" s="118">
        <v>-4.5319885289828832E-2</v>
      </c>
      <c r="H13" s="119">
        <v>335535562</v>
      </c>
      <c r="I13" s="120">
        <v>5.88</v>
      </c>
      <c r="J13" s="121">
        <v>1901310</v>
      </c>
      <c r="K13" s="120">
        <v>7.79</v>
      </c>
      <c r="L13" s="121">
        <v>17157050</v>
      </c>
      <c r="M13" s="122">
        <v>0</v>
      </c>
      <c r="N13" s="122">
        <v>0</v>
      </c>
      <c r="O13" s="122">
        <v>0</v>
      </c>
      <c r="P13" s="121">
        <v>0</v>
      </c>
      <c r="Q13" s="117">
        <v>19058360</v>
      </c>
      <c r="R13" s="122">
        <v>0</v>
      </c>
      <c r="S13" s="121">
        <v>0</v>
      </c>
      <c r="T13" s="122">
        <v>0</v>
      </c>
      <c r="U13" s="122">
        <v>48</v>
      </c>
      <c r="V13" s="122">
        <v>4</v>
      </c>
      <c r="W13" s="121">
        <v>2225202</v>
      </c>
      <c r="X13" s="117">
        <v>2225202</v>
      </c>
      <c r="Y13" s="124">
        <v>13.67</v>
      </c>
      <c r="Z13" s="117">
        <v>19058360</v>
      </c>
      <c r="AA13" s="117">
        <v>2225202</v>
      </c>
      <c r="AB13" s="125">
        <v>6.63</v>
      </c>
      <c r="AC13" s="126">
        <v>56.8</v>
      </c>
      <c r="AD13" s="127">
        <v>63.43</v>
      </c>
      <c r="AE13" s="128">
        <v>0</v>
      </c>
      <c r="AF13" s="128">
        <v>21283562</v>
      </c>
      <c r="AG13" s="129">
        <v>0.02</v>
      </c>
      <c r="AH13" s="130">
        <v>4949752</v>
      </c>
      <c r="AI13" s="130">
        <v>0</v>
      </c>
      <c r="AJ13" s="130">
        <v>0</v>
      </c>
      <c r="AK13" s="131">
        <v>4949752</v>
      </c>
      <c r="AL13" s="128">
        <v>202798100</v>
      </c>
      <c r="AM13" s="128">
        <v>247487600</v>
      </c>
      <c r="AN13" s="132">
        <v>0.22036449059433988</v>
      </c>
      <c r="AO13" s="133">
        <v>233217814.99999997</v>
      </c>
      <c r="AP13" s="118">
        <v>0.02</v>
      </c>
      <c r="AQ13" s="118">
        <v>0</v>
      </c>
      <c r="AR13" s="128">
        <v>163872</v>
      </c>
      <c r="AS13" s="128">
        <v>26397186</v>
      </c>
      <c r="AT13" s="128">
        <v>13413.2</v>
      </c>
    </row>
    <row r="14" spans="1:46" ht="15" customHeight="1" x14ac:dyDescent="0.2">
      <c r="A14" s="115">
        <v>8</v>
      </c>
      <c r="B14" s="116" t="s">
        <v>12</v>
      </c>
      <c r="C14" s="117">
        <v>1223770308</v>
      </c>
      <c r="D14" s="117">
        <v>196350635</v>
      </c>
      <c r="E14" s="117">
        <v>1027419673</v>
      </c>
      <c r="F14" s="117">
        <v>987115313</v>
      </c>
      <c r="G14" s="118">
        <v>4.0830447536578739E-2</v>
      </c>
      <c r="H14" s="119">
        <v>1027419673</v>
      </c>
      <c r="I14" s="120">
        <v>3.47</v>
      </c>
      <c r="J14" s="121">
        <v>3506460</v>
      </c>
      <c r="K14" s="120">
        <v>48.06</v>
      </c>
      <c r="L14" s="121">
        <v>48564388</v>
      </c>
      <c r="M14" s="122">
        <v>0</v>
      </c>
      <c r="N14" s="122">
        <v>0</v>
      </c>
      <c r="O14" s="122">
        <v>0</v>
      </c>
      <c r="P14" s="121">
        <v>0</v>
      </c>
      <c r="Q14" s="117">
        <v>52070848</v>
      </c>
      <c r="R14" s="122">
        <v>13.83</v>
      </c>
      <c r="S14" s="121">
        <v>13975342</v>
      </c>
      <c r="T14" s="122">
        <v>0</v>
      </c>
      <c r="U14" s="122">
        <v>0</v>
      </c>
      <c r="V14" s="122">
        <v>0</v>
      </c>
      <c r="W14" s="121">
        <v>0</v>
      </c>
      <c r="X14" s="117">
        <v>13975342</v>
      </c>
      <c r="Y14" s="124">
        <v>65.36</v>
      </c>
      <c r="Z14" s="117">
        <v>66046190</v>
      </c>
      <c r="AA14" s="117">
        <v>0</v>
      </c>
      <c r="AB14" s="125">
        <v>13.6</v>
      </c>
      <c r="AC14" s="126">
        <v>50.68</v>
      </c>
      <c r="AD14" s="127">
        <v>64.28</v>
      </c>
      <c r="AE14" s="128">
        <v>0</v>
      </c>
      <c r="AF14" s="128">
        <v>66046190</v>
      </c>
      <c r="AG14" s="129">
        <v>1.7500000000000002E-2</v>
      </c>
      <c r="AH14" s="130">
        <v>48720733</v>
      </c>
      <c r="AI14" s="130">
        <v>0</v>
      </c>
      <c r="AJ14" s="130">
        <v>0</v>
      </c>
      <c r="AK14" s="131">
        <v>48720733</v>
      </c>
      <c r="AL14" s="128">
        <v>2700834629</v>
      </c>
      <c r="AM14" s="128">
        <v>2784041886</v>
      </c>
      <c r="AN14" s="129">
        <v>3.0807979173018817E-2</v>
      </c>
      <c r="AO14" s="128">
        <v>2784041886</v>
      </c>
      <c r="AP14" s="118">
        <v>1.7499999998204049E-2</v>
      </c>
      <c r="AQ14" s="118">
        <v>0</v>
      </c>
      <c r="AR14" s="128">
        <v>696295</v>
      </c>
      <c r="AS14" s="128">
        <v>115463218</v>
      </c>
      <c r="AT14" s="128">
        <v>5234.05</v>
      </c>
    </row>
    <row r="15" spans="1:46" ht="15" customHeight="1" x14ac:dyDescent="0.2">
      <c r="A15" s="115">
        <v>9</v>
      </c>
      <c r="B15" s="116" t="s">
        <v>13</v>
      </c>
      <c r="C15" s="117">
        <v>2158335924</v>
      </c>
      <c r="D15" s="117">
        <v>334931547</v>
      </c>
      <c r="E15" s="117">
        <v>1823404377</v>
      </c>
      <c r="F15" s="117">
        <v>1779917820</v>
      </c>
      <c r="G15" s="118">
        <v>2.4431777979502446E-2</v>
      </c>
      <c r="H15" s="119">
        <v>1823404377</v>
      </c>
      <c r="I15" s="120">
        <v>7.7</v>
      </c>
      <c r="J15" s="121">
        <v>14039441</v>
      </c>
      <c r="K15" s="120">
        <v>61.12</v>
      </c>
      <c r="L15" s="121">
        <v>111440344</v>
      </c>
      <c r="M15" s="122">
        <v>0</v>
      </c>
      <c r="N15" s="122">
        <v>0</v>
      </c>
      <c r="O15" s="122">
        <v>0</v>
      </c>
      <c r="P15" s="121">
        <v>0</v>
      </c>
      <c r="Q15" s="117">
        <v>125479785</v>
      </c>
      <c r="R15" s="122">
        <v>5</v>
      </c>
      <c r="S15" s="121">
        <v>9116509</v>
      </c>
      <c r="T15" s="122">
        <v>0</v>
      </c>
      <c r="U15" s="122">
        <v>0</v>
      </c>
      <c r="V15" s="122">
        <v>0</v>
      </c>
      <c r="W15" s="121">
        <v>0</v>
      </c>
      <c r="X15" s="117">
        <v>9116509</v>
      </c>
      <c r="Y15" s="124">
        <v>73.819999999999993</v>
      </c>
      <c r="Z15" s="117">
        <v>134596294</v>
      </c>
      <c r="AA15" s="117">
        <v>0</v>
      </c>
      <c r="AB15" s="125">
        <v>5</v>
      </c>
      <c r="AC15" s="126">
        <v>68.819999999999993</v>
      </c>
      <c r="AD15" s="127">
        <v>73.819999999999993</v>
      </c>
      <c r="AE15" s="128">
        <v>0</v>
      </c>
      <c r="AF15" s="128">
        <v>134596294</v>
      </c>
      <c r="AG15" s="129">
        <v>1.4999999999999999E-2</v>
      </c>
      <c r="AH15" s="130">
        <v>79496736</v>
      </c>
      <c r="AI15" s="130">
        <v>0</v>
      </c>
      <c r="AJ15" s="130">
        <v>0</v>
      </c>
      <c r="AK15" s="131">
        <v>79496736</v>
      </c>
      <c r="AL15" s="128">
        <v>5305206333</v>
      </c>
      <c r="AM15" s="128">
        <v>5299782400</v>
      </c>
      <c r="AN15" s="129">
        <v>-1.0223792741597031E-3</v>
      </c>
      <c r="AO15" s="128">
        <v>5299782400</v>
      </c>
      <c r="AP15" s="118">
        <v>1.4999999999999999E-2</v>
      </c>
      <c r="AQ15" s="118">
        <v>0</v>
      </c>
      <c r="AR15" s="128">
        <v>3011992</v>
      </c>
      <c r="AS15" s="128">
        <v>217105022</v>
      </c>
      <c r="AT15" s="128">
        <v>5930.37</v>
      </c>
    </row>
    <row r="16" spans="1:46" ht="15" customHeight="1" x14ac:dyDescent="0.2">
      <c r="A16" s="134">
        <v>10</v>
      </c>
      <c r="B16" s="135" t="s">
        <v>14</v>
      </c>
      <c r="C16" s="136">
        <v>2756877559</v>
      </c>
      <c r="D16" s="136">
        <v>298051530</v>
      </c>
      <c r="E16" s="136">
        <v>2458826029</v>
      </c>
      <c r="F16" s="136">
        <v>2242535002</v>
      </c>
      <c r="G16" s="137">
        <v>9.6449342733603408E-2</v>
      </c>
      <c r="H16" s="138">
        <v>2458826029</v>
      </c>
      <c r="I16" s="139">
        <v>5.13</v>
      </c>
      <c r="J16" s="140">
        <v>12348346</v>
      </c>
      <c r="K16" s="139">
        <v>12.1</v>
      </c>
      <c r="L16" s="140">
        <v>29167924</v>
      </c>
      <c r="M16" s="141">
        <v>0</v>
      </c>
      <c r="N16" s="141">
        <v>0</v>
      </c>
      <c r="O16" s="141">
        <v>0</v>
      </c>
      <c r="P16" s="140">
        <v>330141</v>
      </c>
      <c r="Q16" s="136">
        <v>41846411</v>
      </c>
      <c r="R16" s="141">
        <v>0</v>
      </c>
      <c r="S16" s="140">
        <v>0</v>
      </c>
      <c r="T16" s="141">
        <v>0</v>
      </c>
      <c r="U16" s="141">
        <v>33.1</v>
      </c>
      <c r="V16" s="141">
        <v>10</v>
      </c>
      <c r="W16" s="140">
        <v>29692911</v>
      </c>
      <c r="X16" s="136">
        <v>29692911</v>
      </c>
      <c r="Y16" s="142">
        <v>17.23</v>
      </c>
      <c r="Z16" s="136">
        <v>41516270</v>
      </c>
      <c r="AA16" s="136">
        <v>30023052</v>
      </c>
      <c r="AB16" s="143">
        <v>12.08</v>
      </c>
      <c r="AC16" s="144">
        <v>17.02</v>
      </c>
      <c r="AD16" s="145">
        <v>29.09</v>
      </c>
      <c r="AE16" s="146">
        <v>0</v>
      </c>
      <c r="AF16" s="146">
        <v>71539322</v>
      </c>
      <c r="AG16" s="147">
        <v>2.5000000000000001E-2</v>
      </c>
      <c r="AH16" s="148">
        <v>153260354</v>
      </c>
      <c r="AI16" s="148">
        <v>0</v>
      </c>
      <c r="AJ16" s="1239">
        <v>0</v>
      </c>
      <c r="AK16" s="149">
        <v>153260354</v>
      </c>
      <c r="AL16" s="146">
        <v>7089179320</v>
      </c>
      <c r="AM16" s="146">
        <v>6130414160</v>
      </c>
      <c r="AN16" s="147">
        <v>-0.13524346284980135</v>
      </c>
      <c r="AO16" s="146">
        <v>6130414160</v>
      </c>
      <c r="AP16" s="137">
        <v>2.5000000000000001E-2</v>
      </c>
      <c r="AQ16" s="137">
        <v>0</v>
      </c>
      <c r="AR16" s="146">
        <v>1029161</v>
      </c>
      <c r="AS16" s="146">
        <v>225828837</v>
      </c>
      <c r="AT16" s="146">
        <v>7845.37</v>
      </c>
    </row>
    <row r="17" spans="1:46" ht="15" customHeight="1" x14ac:dyDescent="0.2">
      <c r="A17" s="115">
        <v>11</v>
      </c>
      <c r="B17" s="116" t="s">
        <v>15</v>
      </c>
      <c r="C17" s="117">
        <v>78379413</v>
      </c>
      <c r="D17" s="117">
        <v>14806444</v>
      </c>
      <c r="E17" s="117">
        <v>63572969</v>
      </c>
      <c r="F17" s="117">
        <v>61630077</v>
      </c>
      <c r="G17" s="118">
        <v>3.1525062024504689E-2</v>
      </c>
      <c r="H17" s="119">
        <v>63572969</v>
      </c>
      <c r="I17" s="120">
        <v>5.4</v>
      </c>
      <c r="J17" s="121">
        <v>303904</v>
      </c>
      <c r="K17" s="120">
        <v>32.83</v>
      </c>
      <c r="L17" s="121">
        <v>1847621</v>
      </c>
      <c r="M17" s="122">
        <v>0</v>
      </c>
      <c r="N17" s="122">
        <v>0</v>
      </c>
      <c r="O17" s="122">
        <v>0</v>
      </c>
      <c r="P17" s="121">
        <v>0</v>
      </c>
      <c r="Q17" s="117">
        <v>2151525</v>
      </c>
      <c r="R17" s="123">
        <v>14</v>
      </c>
      <c r="S17" s="121">
        <v>787896</v>
      </c>
      <c r="T17" s="122">
        <v>0</v>
      </c>
      <c r="U17" s="122">
        <v>0</v>
      </c>
      <c r="V17" s="122">
        <v>0</v>
      </c>
      <c r="W17" s="121">
        <v>0</v>
      </c>
      <c r="X17" s="117">
        <v>787896</v>
      </c>
      <c r="Y17" s="124">
        <v>52.23</v>
      </c>
      <c r="Z17" s="117">
        <v>2939421</v>
      </c>
      <c r="AA17" s="117">
        <v>0</v>
      </c>
      <c r="AB17" s="125">
        <v>12.39</v>
      </c>
      <c r="AC17" s="126">
        <v>33.840000000000003</v>
      </c>
      <c r="AD17" s="127">
        <v>46.24</v>
      </c>
      <c r="AE17" s="128">
        <v>0</v>
      </c>
      <c r="AF17" s="128">
        <v>2939421</v>
      </c>
      <c r="AG17" s="129">
        <v>0.02</v>
      </c>
      <c r="AH17" s="130">
        <v>2279931</v>
      </c>
      <c r="AI17" s="130">
        <v>0</v>
      </c>
      <c r="AJ17" s="130">
        <v>0</v>
      </c>
      <c r="AK17" s="131">
        <v>2279931</v>
      </c>
      <c r="AL17" s="128">
        <v>113759700</v>
      </c>
      <c r="AM17" s="128">
        <v>113996550</v>
      </c>
      <c r="AN17" s="132">
        <v>2.0820202584922428E-3</v>
      </c>
      <c r="AO17" s="133">
        <v>113996550</v>
      </c>
      <c r="AP17" s="118">
        <v>0.02</v>
      </c>
      <c r="AQ17" s="118">
        <v>0</v>
      </c>
      <c r="AR17" s="128">
        <v>77554</v>
      </c>
      <c r="AS17" s="128">
        <v>5296906</v>
      </c>
      <c r="AT17" s="128">
        <v>3540.71</v>
      </c>
    </row>
    <row r="18" spans="1:46" ht="15" customHeight="1" x14ac:dyDescent="0.2">
      <c r="A18" s="115">
        <v>12</v>
      </c>
      <c r="B18" s="986" t="s">
        <v>16</v>
      </c>
      <c r="C18" s="117">
        <v>337139603</v>
      </c>
      <c r="D18" s="117">
        <v>12374637</v>
      </c>
      <c r="E18" s="117">
        <v>324764966</v>
      </c>
      <c r="F18" s="117">
        <v>255217824</v>
      </c>
      <c r="G18" s="118">
        <v>0.27250111653643749</v>
      </c>
      <c r="H18" s="119">
        <v>280739606.40000004</v>
      </c>
      <c r="I18" s="120">
        <v>4.84</v>
      </c>
      <c r="J18" s="121">
        <v>1607470</v>
      </c>
      <c r="K18" s="120">
        <v>29.46</v>
      </c>
      <c r="L18" s="121">
        <v>9788048</v>
      </c>
      <c r="M18" s="122">
        <v>0</v>
      </c>
      <c r="N18" s="122">
        <v>0</v>
      </c>
      <c r="O18" s="122">
        <v>0</v>
      </c>
      <c r="P18" s="121">
        <v>0</v>
      </c>
      <c r="Q18" s="117">
        <v>11395518</v>
      </c>
      <c r="R18" s="122">
        <v>0</v>
      </c>
      <c r="S18" s="121">
        <v>0</v>
      </c>
      <c r="T18" s="122">
        <v>0</v>
      </c>
      <c r="U18" s="122">
        <v>0</v>
      </c>
      <c r="V18" s="122">
        <v>0</v>
      </c>
      <c r="W18" s="121">
        <v>0</v>
      </c>
      <c r="X18" s="117">
        <v>0</v>
      </c>
      <c r="Y18" s="124">
        <v>34.299999999999997</v>
      </c>
      <c r="Z18" s="117">
        <v>11395518</v>
      </c>
      <c r="AA18" s="117">
        <v>0</v>
      </c>
      <c r="AB18" s="125">
        <v>0</v>
      </c>
      <c r="AC18" s="126">
        <v>35.090000000000003</v>
      </c>
      <c r="AD18" s="127">
        <v>35.090000000000003</v>
      </c>
      <c r="AE18" s="128">
        <v>0</v>
      </c>
      <c r="AF18" s="128">
        <v>11395518</v>
      </c>
      <c r="AG18" s="129">
        <v>0</v>
      </c>
      <c r="AH18" s="130">
        <v>0</v>
      </c>
      <c r="AI18" s="130">
        <v>0</v>
      </c>
      <c r="AJ18" s="130">
        <v>0</v>
      </c>
      <c r="AK18" s="131">
        <v>0</v>
      </c>
      <c r="AL18" s="128">
        <v>255800540</v>
      </c>
      <c r="AM18" s="128">
        <v>230906229</v>
      </c>
      <c r="AN18" s="132">
        <v>-9.7319227707650655E-2</v>
      </c>
      <c r="AO18" s="133">
        <v>230906229</v>
      </c>
      <c r="AP18" s="118">
        <v>0</v>
      </c>
      <c r="AQ18" s="118">
        <v>0</v>
      </c>
      <c r="AR18" s="128">
        <v>559116</v>
      </c>
      <c r="AS18" s="128">
        <v>11954634</v>
      </c>
      <c r="AT18" s="128">
        <v>10569.97</v>
      </c>
    </row>
    <row r="19" spans="1:46" ht="15" customHeight="1" x14ac:dyDescent="0.2">
      <c r="A19" s="115">
        <v>13</v>
      </c>
      <c r="B19" s="116" t="s">
        <v>17</v>
      </c>
      <c r="C19" s="117">
        <v>54829973</v>
      </c>
      <c r="D19" s="117">
        <v>14394429</v>
      </c>
      <c r="E19" s="117">
        <v>40435544</v>
      </c>
      <c r="F19" s="117">
        <v>39278813</v>
      </c>
      <c r="G19" s="118">
        <v>2.9449235138546574E-2</v>
      </c>
      <c r="H19" s="119">
        <v>40435544</v>
      </c>
      <c r="I19" s="120">
        <v>4.16</v>
      </c>
      <c r="J19" s="121">
        <v>166695</v>
      </c>
      <c r="K19" s="120">
        <v>13.27</v>
      </c>
      <c r="L19" s="121">
        <v>533682</v>
      </c>
      <c r="M19" s="122">
        <v>0</v>
      </c>
      <c r="N19" s="122">
        <v>5.56</v>
      </c>
      <c r="O19" s="122">
        <v>4</v>
      </c>
      <c r="P19" s="121">
        <v>177154</v>
      </c>
      <c r="Q19" s="117">
        <v>877531</v>
      </c>
      <c r="R19" s="122">
        <v>0</v>
      </c>
      <c r="S19" s="121">
        <v>0</v>
      </c>
      <c r="T19" s="122">
        <v>0</v>
      </c>
      <c r="U19" s="122">
        <v>13</v>
      </c>
      <c r="V19" s="122">
        <v>1</v>
      </c>
      <c r="W19" s="121">
        <v>49496</v>
      </c>
      <c r="X19" s="117">
        <v>49496</v>
      </c>
      <c r="Y19" s="124">
        <v>17.43</v>
      </c>
      <c r="Z19" s="117">
        <v>700377</v>
      </c>
      <c r="AA19" s="117">
        <v>226650</v>
      </c>
      <c r="AB19" s="125">
        <v>1.22</v>
      </c>
      <c r="AC19" s="126">
        <v>21.7</v>
      </c>
      <c r="AD19" s="127">
        <v>22.93</v>
      </c>
      <c r="AE19" s="128">
        <v>0</v>
      </c>
      <c r="AF19" s="128">
        <v>927027</v>
      </c>
      <c r="AG19" s="129">
        <v>0.03</v>
      </c>
      <c r="AH19" s="130">
        <v>2669130</v>
      </c>
      <c r="AI19" s="130">
        <v>0</v>
      </c>
      <c r="AJ19" s="130">
        <v>0</v>
      </c>
      <c r="AK19" s="131">
        <v>2669130</v>
      </c>
      <c r="AL19" s="128">
        <v>87859800</v>
      </c>
      <c r="AM19" s="128">
        <v>88971000</v>
      </c>
      <c r="AN19" s="129">
        <v>1.2647422370640498E-2</v>
      </c>
      <c r="AO19" s="128">
        <v>88971000</v>
      </c>
      <c r="AP19" s="118">
        <v>0.03</v>
      </c>
      <c r="AQ19" s="118">
        <v>0</v>
      </c>
      <c r="AR19" s="128">
        <v>123251</v>
      </c>
      <c r="AS19" s="128">
        <v>3719408</v>
      </c>
      <c r="AT19" s="128">
        <v>3160.07</v>
      </c>
    </row>
    <row r="20" spans="1:46" ht="15" customHeight="1" x14ac:dyDescent="0.2">
      <c r="A20" s="115">
        <v>14</v>
      </c>
      <c r="B20" s="116" t="s">
        <v>18</v>
      </c>
      <c r="C20" s="117">
        <v>149025342</v>
      </c>
      <c r="D20" s="117">
        <v>19516844</v>
      </c>
      <c r="E20" s="117">
        <v>129508498</v>
      </c>
      <c r="F20" s="117">
        <v>129045564</v>
      </c>
      <c r="G20" s="118">
        <v>3.5873685669660059E-3</v>
      </c>
      <c r="H20" s="119">
        <v>129508498</v>
      </c>
      <c r="I20" s="120">
        <v>5.29</v>
      </c>
      <c r="J20" s="121">
        <v>693422</v>
      </c>
      <c r="K20" s="120">
        <v>20.3</v>
      </c>
      <c r="L20" s="121">
        <v>1985181</v>
      </c>
      <c r="M20" s="122">
        <v>0</v>
      </c>
      <c r="N20" s="122">
        <v>11.88</v>
      </c>
      <c r="O20" s="122">
        <v>3</v>
      </c>
      <c r="P20" s="121">
        <v>1244234</v>
      </c>
      <c r="Q20" s="117">
        <v>3922837</v>
      </c>
      <c r="R20" s="122">
        <v>0</v>
      </c>
      <c r="S20" s="121">
        <v>0</v>
      </c>
      <c r="T20" s="122">
        <v>0</v>
      </c>
      <c r="U20" s="122">
        <v>17.5</v>
      </c>
      <c r="V20" s="122">
        <v>1</v>
      </c>
      <c r="W20" s="121">
        <v>545220</v>
      </c>
      <c r="X20" s="117">
        <v>545220</v>
      </c>
      <c r="Y20" s="124">
        <v>25.59</v>
      </c>
      <c r="Z20" s="117">
        <v>2678603</v>
      </c>
      <c r="AA20" s="117">
        <v>1789454</v>
      </c>
      <c r="AB20" s="125">
        <v>4.21</v>
      </c>
      <c r="AC20" s="126">
        <v>30.29</v>
      </c>
      <c r="AD20" s="127">
        <v>34.5</v>
      </c>
      <c r="AE20" s="128">
        <v>0</v>
      </c>
      <c r="AF20" s="128">
        <v>4468057</v>
      </c>
      <c r="AG20" s="129">
        <v>0.02</v>
      </c>
      <c r="AH20" s="130">
        <v>2643264</v>
      </c>
      <c r="AI20" s="130">
        <v>0</v>
      </c>
      <c r="AJ20" s="130">
        <v>0</v>
      </c>
      <c r="AK20" s="131">
        <v>2643264</v>
      </c>
      <c r="AL20" s="128">
        <v>132880200</v>
      </c>
      <c r="AM20" s="128">
        <v>132163200</v>
      </c>
      <c r="AN20" s="129">
        <v>-5.395837754609039E-3</v>
      </c>
      <c r="AO20" s="128">
        <v>132163200</v>
      </c>
      <c r="AP20" s="118">
        <v>0.02</v>
      </c>
      <c r="AQ20" s="118">
        <v>0</v>
      </c>
      <c r="AR20" s="128">
        <v>133667</v>
      </c>
      <c r="AS20" s="128">
        <v>7244988</v>
      </c>
      <c r="AT20" s="128">
        <v>4222.0200000000004</v>
      </c>
    </row>
    <row r="21" spans="1:46" ht="15" customHeight="1" x14ac:dyDescent="0.2">
      <c r="A21" s="134">
        <v>15</v>
      </c>
      <c r="B21" s="135" t="s">
        <v>19</v>
      </c>
      <c r="C21" s="136">
        <v>163697480</v>
      </c>
      <c r="D21" s="136">
        <v>27908270</v>
      </c>
      <c r="E21" s="136">
        <v>135789210</v>
      </c>
      <c r="F21" s="136">
        <v>131476860</v>
      </c>
      <c r="G21" s="137">
        <v>3.2799307802148604E-2</v>
      </c>
      <c r="H21" s="138">
        <v>135789210</v>
      </c>
      <c r="I21" s="139">
        <v>2.81</v>
      </c>
      <c r="J21" s="140">
        <v>379114</v>
      </c>
      <c r="K21" s="139">
        <v>37.6</v>
      </c>
      <c r="L21" s="140">
        <v>5071085</v>
      </c>
      <c r="M21" s="141">
        <v>0</v>
      </c>
      <c r="N21" s="141">
        <v>0</v>
      </c>
      <c r="O21" s="141">
        <v>0</v>
      </c>
      <c r="P21" s="140">
        <v>0</v>
      </c>
      <c r="Q21" s="136">
        <v>5450199</v>
      </c>
      <c r="R21" s="141">
        <v>0</v>
      </c>
      <c r="S21" s="140">
        <v>0</v>
      </c>
      <c r="T21" s="141">
        <v>0</v>
      </c>
      <c r="U21" s="141">
        <v>0</v>
      </c>
      <c r="V21" s="141">
        <v>0</v>
      </c>
      <c r="W21" s="140">
        <v>0</v>
      </c>
      <c r="X21" s="136">
        <v>0</v>
      </c>
      <c r="Y21" s="142">
        <v>40.410000000000004</v>
      </c>
      <c r="Z21" s="136">
        <v>5450199</v>
      </c>
      <c r="AA21" s="136">
        <v>0</v>
      </c>
      <c r="AB21" s="143">
        <v>0</v>
      </c>
      <c r="AC21" s="144">
        <v>40.14</v>
      </c>
      <c r="AD21" s="145">
        <v>40.14</v>
      </c>
      <c r="AE21" s="146">
        <v>0</v>
      </c>
      <c r="AF21" s="146">
        <v>5450199</v>
      </c>
      <c r="AG21" s="147">
        <v>0.02</v>
      </c>
      <c r="AH21" s="148">
        <v>5581235</v>
      </c>
      <c r="AI21" s="148">
        <v>0</v>
      </c>
      <c r="AJ21" s="1239">
        <v>0</v>
      </c>
      <c r="AK21" s="149">
        <v>5581235</v>
      </c>
      <c r="AL21" s="146">
        <v>272594200</v>
      </c>
      <c r="AM21" s="146">
        <v>279061750</v>
      </c>
      <c r="AN21" s="147">
        <v>2.3725926670486754E-2</v>
      </c>
      <c r="AO21" s="146">
        <v>279061750</v>
      </c>
      <c r="AP21" s="137">
        <v>0.02</v>
      </c>
      <c r="AQ21" s="137">
        <v>0</v>
      </c>
      <c r="AR21" s="146">
        <v>176970</v>
      </c>
      <c r="AS21" s="146">
        <v>11208404</v>
      </c>
      <c r="AT21" s="146">
        <v>3250.7</v>
      </c>
    </row>
    <row r="22" spans="1:46" ht="15" customHeight="1" x14ac:dyDescent="0.2">
      <c r="A22" s="115">
        <v>16</v>
      </c>
      <c r="B22" s="116" t="s">
        <v>20</v>
      </c>
      <c r="C22" s="117">
        <v>758808223</v>
      </c>
      <c r="D22" s="117">
        <v>42362929</v>
      </c>
      <c r="E22" s="117">
        <v>716445294</v>
      </c>
      <c r="F22" s="117">
        <v>692049158</v>
      </c>
      <c r="G22" s="118">
        <v>3.5252027573451652E-2</v>
      </c>
      <c r="H22" s="119">
        <v>716445294</v>
      </c>
      <c r="I22" s="120">
        <v>5.32</v>
      </c>
      <c r="J22" s="121">
        <v>3803808</v>
      </c>
      <c r="K22" s="120">
        <v>51.34</v>
      </c>
      <c r="L22" s="121">
        <v>36708868</v>
      </c>
      <c r="M22" s="122">
        <v>0</v>
      </c>
      <c r="N22" s="122">
        <v>0</v>
      </c>
      <c r="O22" s="122">
        <v>0</v>
      </c>
      <c r="P22" s="121">
        <v>0</v>
      </c>
      <c r="Q22" s="117">
        <v>40512676</v>
      </c>
      <c r="R22" s="123">
        <v>0</v>
      </c>
      <c r="S22" s="121">
        <v>0</v>
      </c>
      <c r="T22" s="122">
        <v>0</v>
      </c>
      <c r="U22" s="122">
        <v>4</v>
      </c>
      <c r="V22" s="122">
        <v>3</v>
      </c>
      <c r="W22" s="121">
        <v>2190136</v>
      </c>
      <c r="X22" s="117">
        <v>2190136</v>
      </c>
      <c r="Y22" s="124">
        <v>56.660000000000004</v>
      </c>
      <c r="Z22" s="117">
        <v>40512676</v>
      </c>
      <c r="AA22" s="117">
        <v>2190136</v>
      </c>
      <c r="AB22" s="125">
        <v>3.06</v>
      </c>
      <c r="AC22" s="126">
        <v>56.55</v>
      </c>
      <c r="AD22" s="127">
        <v>59.6</v>
      </c>
      <c r="AE22" s="128">
        <v>0</v>
      </c>
      <c r="AF22" s="128">
        <v>42702812</v>
      </c>
      <c r="AG22" s="129">
        <v>2.5000000000000001E-2</v>
      </c>
      <c r="AH22" s="130">
        <v>23598497</v>
      </c>
      <c r="AI22" s="130">
        <v>2246211</v>
      </c>
      <c r="AJ22" s="130">
        <v>0</v>
      </c>
      <c r="AK22" s="131">
        <v>25844708</v>
      </c>
      <c r="AL22" s="128">
        <v>1105690840</v>
      </c>
      <c r="AM22" s="128">
        <v>1033788320</v>
      </c>
      <c r="AN22" s="132">
        <v>-6.502949775725736E-2</v>
      </c>
      <c r="AO22" s="133">
        <v>1033788320</v>
      </c>
      <c r="AP22" s="118">
        <v>2.28272041224068E-2</v>
      </c>
      <c r="AQ22" s="118">
        <v>2.1727958775932003E-3</v>
      </c>
      <c r="AR22" s="128">
        <v>781841</v>
      </c>
      <c r="AS22" s="128">
        <v>69329361</v>
      </c>
      <c r="AT22" s="128">
        <v>14829.81</v>
      </c>
    </row>
    <row r="23" spans="1:46" s="150" customFormat="1" ht="15" customHeight="1" x14ac:dyDescent="0.2">
      <c r="A23" s="115">
        <v>17</v>
      </c>
      <c r="B23" s="986" t="s">
        <v>21</v>
      </c>
      <c r="C23" s="128">
        <v>4510272968.9200001</v>
      </c>
      <c r="D23" s="117">
        <v>554277779</v>
      </c>
      <c r="E23" s="117">
        <v>3955995189.9200001</v>
      </c>
      <c r="F23" s="117">
        <v>3767798005.4200001</v>
      </c>
      <c r="G23" s="118">
        <v>4.9948851883587504E-2</v>
      </c>
      <c r="H23" s="119">
        <v>3955995189.9200001</v>
      </c>
      <c r="I23" s="120">
        <v>5.25</v>
      </c>
      <c r="J23" s="121">
        <v>20894289</v>
      </c>
      <c r="K23" s="120">
        <v>38.200000000000003</v>
      </c>
      <c r="L23" s="121">
        <v>152029388</v>
      </c>
      <c r="M23" s="122">
        <v>0</v>
      </c>
      <c r="N23" s="122">
        <v>0</v>
      </c>
      <c r="O23" s="122">
        <v>0</v>
      </c>
      <c r="P23" s="121">
        <v>0</v>
      </c>
      <c r="Q23" s="117">
        <v>172923677</v>
      </c>
      <c r="R23" s="122">
        <v>0</v>
      </c>
      <c r="S23" s="121">
        <v>0</v>
      </c>
      <c r="T23" s="122">
        <v>0</v>
      </c>
      <c r="U23" s="122">
        <v>0</v>
      </c>
      <c r="V23" s="122">
        <v>0</v>
      </c>
      <c r="W23" s="121">
        <v>0</v>
      </c>
      <c r="X23" s="117">
        <v>0</v>
      </c>
      <c r="Y23" s="124">
        <v>43.45</v>
      </c>
      <c r="Z23" s="117">
        <v>172923677</v>
      </c>
      <c r="AA23" s="117">
        <v>0</v>
      </c>
      <c r="AB23" s="125">
        <v>0</v>
      </c>
      <c r="AC23" s="126">
        <v>43.71</v>
      </c>
      <c r="AD23" s="127">
        <v>43.71</v>
      </c>
      <c r="AE23" s="128">
        <v>0</v>
      </c>
      <c r="AF23" s="128">
        <v>172923677</v>
      </c>
      <c r="AG23" s="129">
        <v>0.02</v>
      </c>
      <c r="AH23" s="130">
        <v>178160212</v>
      </c>
      <c r="AI23" s="130">
        <v>0</v>
      </c>
      <c r="AJ23" s="130">
        <v>0</v>
      </c>
      <c r="AK23" s="131">
        <v>178160212</v>
      </c>
      <c r="AL23" s="128">
        <v>9110382850</v>
      </c>
      <c r="AM23" s="128">
        <v>8908010600</v>
      </c>
      <c r="AN23" s="132">
        <v>-2.2213363953195446E-2</v>
      </c>
      <c r="AO23" s="133">
        <v>8908010600</v>
      </c>
      <c r="AP23" s="118">
        <v>0.02</v>
      </c>
      <c r="AQ23" s="118">
        <v>0</v>
      </c>
      <c r="AR23" s="128">
        <v>3979947</v>
      </c>
      <c r="AS23" s="128">
        <v>355063836</v>
      </c>
      <c r="AT23" s="128">
        <v>7863.57</v>
      </c>
    </row>
    <row r="24" spans="1:46" ht="15" customHeight="1" x14ac:dyDescent="0.2">
      <c r="A24" s="115">
        <v>18</v>
      </c>
      <c r="B24" s="116" t="s">
        <v>22</v>
      </c>
      <c r="C24" s="117">
        <v>54347170</v>
      </c>
      <c r="D24" s="117">
        <v>5554473</v>
      </c>
      <c r="E24" s="117">
        <v>48792697</v>
      </c>
      <c r="F24" s="117">
        <v>44614553</v>
      </c>
      <c r="G24" s="118">
        <v>9.3649800772407157E-2</v>
      </c>
      <c r="H24" s="119">
        <v>48792697</v>
      </c>
      <c r="I24" s="120">
        <v>8.1999999999999993</v>
      </c>
      <c r="J24" s="121">
        <v>396952</v>
      </c>
      <c r="K24" s="120">
        <v>8.24</v>
      </c>
      <c r="L24" s="121">
        <v>395024</v>
      </c>
      <c r="M24" s="122">
        <v>0</v>
      </c>
      <c r="N24" s="122">
        <v>0</v>
      </c>
      <c r="O24" s="122">
        <v>0</v>
      </c>
      <c r="P24" s="121">
        <v>0</v>
      </c>
      <c r="Q24" s="117">
        <v>791976</v>
      </c>
      <c r="R24" s="122">
        <v>0</v>
      </c>
      <c r="S24" s="121">
        <v>0</v>
      </c>
      <c r="T24" s="122">
        <v>0</v>
      </c>
      <c r="U24" s="122">
        <v>0</v>
      </c>
      <c r="V24" s="122">
        <v>0</v>
      </c>
      <c r="W24" s="121">
        <v>0</v>
      </c>
      <c r="X24" s="117">
        <v>0</v>
      </c>
      <c r="Y24" s="124">
        <v>16.439999999999998</v>
      </c>
      <c r="Z24" s="117">
        <v>791976</v>
      </c>
      <c r="AA24" s="117">
        <v>0</v>
      </c>
      <c r="AB24" s="125">
        <v>0</v>
      </c>
      <c r="AC24" s="126">
        <v>16.23</v>
      </c>
      <c r="AD24" s="127">
        <v>16.23</v>
      </c>
      <c r="AE24" s="128">
        <v>0</v>
      </c>
      <c r="AF24" s="128">
        <v>791976</v>
      </c>
      <c r="AG24" s="129">
        <v>0.03</v>
      </c>
      <c r="AH24" s="130">
        <v>1815260</v>
      </c>
      <c r="AI24" s="130">
        <v>0</v>
      </c>
      <c r="AJ24" s="130">
        <v>0</v>
      </c>
      <c r="AK24" s="131">
        <v>1815260</v>
      </c>
      <c r="AL24" s="128">
        <v>57598467</v>
      </c>
      <c r="AM24" s="128">
        <v>60508667</v>
      </c>
      <c r="AN24" s="129">
        <v>5.0525650274685259E-2</v>
      </c>
      <c r="AO24" s="128">
        <v>60508667</v>
      </c>
      <c r="AP24" s="118">
        <v>2.999999983473442E-2</v>
      </c>
      <c r="AQ24" s="118">
        <v>0</v>
      </c>
      <c r="AR24" s="128">
        <v>120279</v>
      </c>
      <c r="AS24" s="128">
        <v>2727515</v>
      </c>
      <c r="AT24" s="128">
        <v>3396.66</v>
      </c>
    </row>
    <row r="25" spans="1:46" ht="15" customHeight="1" x14ac:dyDescent="0.2">
      <c r="A25" s="115">
        <v>19</v>
      </c>
      <c r="B25" s="116" t="s">
        <v>23</v>
      </c>
      <c r="C25" s="117">
        <v>223559014</v>
      </c>
      <c r="D25" s="117">
        <v>36549307</v>
      </c>
      <c r="E25" s="117">
        <v>187009707</v>
      </c>
      <c r="F25" s="117">
        <v>185076439</v>
      </c>
      <c r="G25" s="118">
        <v>1.0445781269867636E-2</v>
      </c>
      <c r="H25" s="119">
        <v>187009707</v>
      </c>
      <c r="I25" s="120">
        <v>3.34</v>
      </c>
      <c r="J25" s="121">
        <v>595553</v>
      </c>
      <c r="K25" s="120">
        <v>17</v>
      </c>
      <c r="L25" s="121">
        <v>3034542</v>
      </c>
      <c r="M25" s="122">
        <v>0</v>
      </c>
      <c r="N25" s="122">
        <v>0</v>
      </c>
      <c r="O25" s="122">
        <v>0</v>
      </c>
      <c r="P25" s="121">
        <v>0</v>
      </c>
      <c r="Q25" s="117">
        <v>3630095</v>
      </c>
      <c r="R25" s="122">
        <v>0</v>
      </c>
      <c r="S25" s="121">
        <v>0</v>
      </c>
      <c r="T25" s="122">
        <v>0</v>
      </c>
      <c r="U25" s="122">
        <v>0</v>
      </c>
      <c r="V25" s="122">
        <v>0</v>
      </c>
      <c r="W25" s="121">
        <v>0</v>
      </c>
      <c r="X25" s="117">
        <v>0</v>
      </c>
      <c r="Y25" s="124">
        <v>20.34</v>
      </c>
      <c r="Z25" s="117">
        <v>3630095</v>
      </c>
      <c r="AA25" s="117">
        <v>0</v>
      </c>
      <c r="AB25" s="125">
        <v>0</v>
      </c>
      <c r="AC25" s="126">
        <v>19.41</v>
      </c>
      <c r="AD25" s="127">
        <v>20.170000000000002</v>
      </c>
      <c r="AE25" s="128">
        <v>141690</v>
      </c>
      <c r="AF25" s="128">
        <v>3771785</v>
      </c>
      <c r="AG25" s="129">
        <v>0.02</v>
      </c>
      <c r="AH25" s="130">
        <v>3701332</v>
      </c>
      <c r="AI25" s="130">
        <v>0</v>
      </c>
      <c r="AJ25" s="130">
        <v>15824</v>
      </c>
      <c r="AK25" s="131">
        <v>3717156</v>
      </c>
      <c r="AL25" s="128">
        <v>191289600</v>
      </c>
      <c r="AM25" s="128">
        <v>185857800</v>
      </c>
      <c r="AN25" s="129">
        <v>-2.8395689049483086E-2</v>
      </c>
      <c r="AO25" s="128">
        <v>185857800</v>
      </c>
      <c r="AP25" s="118">
        <v>1.9914859640004348E-2</v>
      </c>
      <c r="AQ25" s="118">
        <v>0</v>
      </c>
      <c r="AR25" s="128">
        <v>72748</v>
      </c>
      <c r="AS25" s="128">
        <v>7561689</v>
      </c>
      <c r="AT25" s="128">
        <v>4477.0200000000004</v>
      </c>
    </row>
    <row r="26" spans="1:46" ht="15" customHeight="1" x14ac:dyDescent="0.2">
      <c r="A26" s="134">
        <v>20</v>
      </c>
      <c r="B26" s="135" t="s">
        <v>24</v>
      </c>
      <c r="C26" s="136">
        <v>297219060</v>
      </c>
      <c r="D26" s="136">
        <v>52196454</v>
      </c>
      <c r="E26" s="136">
        <v>245022606</v>
      </c>
      <c r="F26" s="136">
        <v>243046381</v>
      </c>
      <c r="G26" s="137">
        <v>8.1310612067908138E-3</v>
      </c>
      <c r="H26" s="138">
        <v>245022606</v>
      </c>
      <c r="I26" s="139">
        <v>4.5</v>
      </c>
      <c r="J26" s="140">
        <v>1079839</v>
      </c>
      <c r="K26" s="139">
        <v>10.35</v>
      </c>
      <c r="L26" s="140">
        <v>2482839</v>
      </c>
      <c r="M26" s="141">
        <v>0</v>
      </c>
      <c r="N26" s="141">
        <v>12.32</v>
      </c>
      <c r="O26" s="141">
        <v>3</v>
      </c>
      <c r="P26" s="140">
        <v>3520459</v>
      </c>
      <c r="Q26" s="136">
        <v>7083137</v>
      </c>
      <c r="R26" s="141">
        <v>0</v>
      </c>
      <c r="S26" s="140">
        <v>0</v>
      </c>
      <c r="T26" s="141">
        <v>0</v>
      </c>
      <c r="U26" s="141">
        <v>11.75</v>
      </c>
      <c r="V26" s="141">
        <v>1</v>
      </c>
      <c r="W26" s="140">
        <v>577501</v>
      </c>
      <c r="X26" s="136">
        <v>577501</v>
      </c>
      <c r="Y26" s="142">
        <v>14.85</v>
      </c>
      <c r="Z26" s="136">
        <v>3562678</v>
      </c>
      <c r="AA26" s="136">
        <v>4097960</v>
      </c>
      <c r="AB26" s="143">
        <v>2.36</v>
      </c>
      <c r="AC26" s="144">
        <v>28.91</v>
      </c>
      <c r="AD26" s="145">
        <v>31.27</v>
      </c>
      <c r="AE26" s="146">
        <v>0</v>
      </c>
      <c r="AF26" s="146">
        <v>7660638</v>
      </c>
      <c r="AG26" s="147">
        <v>0.02</v>
      </c>
      <c r="AH26" s="148">
        <v>7580227</v>
      </c>
      <c r="AI26" s="148">
        <v>0</v>
      </c>
      <c r="AJ26" s="1239">
        <v>0</v>
      </c>
      <c r="AK26" s="149">
        <v>7580227</v>
      </c>
      <c r="AL26" s="146">
        <v>371452100</v>
      </c>
      <c r="AM26" s="146">
        <v>379011350</v>
      </c>
      <c r="AN26" s="147">
        <v>2.0350537794778922E-2</v>
      </c>
      <c r="AO26" s="146">
        <v>379011350</v>
      </c>
      <c r="AP26" s="137">
        <v>0.02</v>
      </c>
      <c r="AQ26" s="137">
        <v>0</v>
      </c>
      <c r="AR26" s="146">
        <v>207124</v>
      </c>
      <c r="AS26" s="146">
        <v>15447989</v>
      </c>
      <c r="AT26" s="146">
        <v>2799.56</v>
      </c>
    </row>
    <row r="27" spans="1:46" ht="15" customHeight="1" x14ac:dyDescent="0.2">
      <c r="A27" s="115">
        <v>21</v>
      </c>
      <c r="B27" s="116" t="s">
        <v>25</v>
      </c>
      <c r="C27" s="117">
        <v>136411776</v>
      </c>
      <c r="D27" s="117">
        <v>29499483</v>
      </c>
      <c r="E27" s="117">
        <v>106912293</v>
      </c>
      <c r="F27" s="117">
        <v>107786772</v>
      </c>
      <c r="G27" s="118">
        <v>-8.1130456342082494E-3</v>
      </c>
      <c r="H27" s="119">
        <v>106912293</v>
      </c>
      <c r="I27" s="120">
        <v>4.6100000000000003</v>
      </c>
      <c r="J27" s="121">
        <v>476003</v>
      </c>
      <c r="K27" s="120">
        <v>20.170000000000002</v>
      </c>
      <c r="L27" s="121">
        <v>2082646</v>
      </c>
      <c r="M27" s="122">
        <v>0</v>
      </c>
      <c r="N27" s="122">
        <v>0</v>
      </c>
      <c r="O27" s="122">
        <v>0</v>
      </c>
      <c r="P27" s="121">
        <v>0</v>
      </c>
      <c r="Q27" s="117">
        <v>2558649</v>
      </c>
      <c r="R27" s="123">
        <v>0</v>
      </c>
      <c r="S27" s="121">
        <v>0</v>
      </c>
      <c r="T27" s="122">
        <v>0</v>
      </c>
      <c r="U27" s="122">
        <v>0</v>
      </c>
      <c r="V27" s="122">
        <v>0</v>
      </c>
      <c r="W27" s="121">
        <v>0</v>
      </c>
      <c r="X27" s="117">
        <v>0</v>
      </c>
      <c r="Y27" s="124">
        <v>24.78</v>
      </c>
      <c r="Z27" s="117">
        <v>2558649</v>
      </c>
      <c r="AA27" s="117">
        <v>0</v>
      </c>
      <c r="AB27" s="125">
        <v>0</v>
      </c>
      <c r="AC27" s="126">
        <v>23.93</v>
      </c>
      <c r="AD27" s="127">
        <v>23.93</v>
      </c>
      <c r="AE27" s="128">
        <v>0</v>
      </c>
      <c r="AF27" s="128">
        <v>2558649</v>
      </c>
      <c r="AG27" s="129">
        <v>0.02</v>
      </c>
      <c r="AH27" s="130">
        <v>5543815</v>
      </c>
      <c r="AI27" s="130">
        <v>0</v>
      </c>
      <c r="AJ27" s="130">
        <v>0</v>
      </c>
      <c r="AK27" s="131">
        <v>5543815</v>
      </c>
      <c r="AL27" s="128">
        <v>258836650</v>
      </c>
      <c r="AM27" s="128">
        <v>277190750</v>
      </c>
      <c r="AN27" s="132">
        <v>7.0909973529637321E-2</v>
      </c>
      <c r="AO27" s="133">
        <v>277190750</v>
      </c>
      <c r="AP27" s="118">
        <v>0.02</v>
      </c>
      <c r="AQ27" s="118">
        <v>0</v>
      </c>
      <c r="AR27" s="128">
        <v>79266</v>
      </c>
      <c r="AS27" s="128">
        <v>8181730</v>
      </c>
      <c r="AT27" s="128">
        <v>2939.9</v>
      </c>
    </row>
    <row r="28" spans="1:46" ht="15" customHeight="1" x14ac:dyDescent="0.2">
      <c r="A28" s="115">
        <v>22</v>
      </c>
      <c r="B28" s="116" t="s">
        <v>26</v>
      </c>
      <c r="C28" s="117">
        <v>90897510</v>
      </c>
      <c r="D28" s="117">
        <v>33645950</v>
      </c>
      <c r="E28" s="117">
        <v>57251560</v>
      </c>
      <c r="F28" s="117">
        <v>56438797</v>
      </c>
      <c r="G28" s="118">
        <v>1.4400785332118259E-2</v>
      </c>
      <c r="H28" s="119">
        <v>57251560</v>
      </c>
      <c r="I28" s="120">
        <v>5.63</v>
      </c>
      <c r="J28" s="121">
        <v>316182</v>
      </c>
      <c r="K28" s="120">
        <v>23.05</v>
      </c>
      <c r="L28" s="121">
        <v>1885079</v>
      </c>
      <c r="M28" s="122">
        <v>0</v>
      </c>
      <c r="N28" s="122">
        <v>15.86</v>
      </c>
      <c r="O28" s="122">
        <v>8</v>
      </c>
      <c r="P28" s="121">
        <v>0</v>
      </c>
      <c r="Q28" s="117">
        <v>2201261</v>
      </c>
      <c r="R28" s="122">
        <v>59</v>
      </c>
      <c r="S28" s="121">
        <v>1104622</v>
      </c>
      <c r="T28" s="122">
        <v>0</v>
      </c>
      <c r="U28" s="122">
        <v>23</v>
      </c>
      <c r="V28" s="122">
        <v>3</v>
      </c>
      <c r="W28" s="121">
        <v>0</v>
      </c>
      <c r="X28" s="117">
        <v>1104622</v>
      </c>
      <c r="Y28" s="124">
        <v>87.68</v>
      </c>
      <c r="Z28" s="117">
        <v>3305883</v>
      </c>
      <c r="AA28" s="117">
        <v>0</v>
      </c>
      <c r="AB28" s="125">
        <v>19.29</v>
      </c>
      <c r="AC28" s="126">
        <v>38.450000000000003</v>
      </c>
      <c r="AD28" s="127">
        <v>57.74</v>
      </c>
      <c r="AE28" s="128">
        <v>0</v>
      </c>
      <c r="AF28" s="128">
        <v>3305883</v>
      </c>
      <c r="AG28" s="129">
        <v>0.02</v>
      </c>
      <c r="AH28" s="130">
        <v>2804660</v>
      </c>
      <c r="AI28" s="130">
        <v>0</v>
      </c>
      <c r="AJ28" s="130">
        <v>0</v>
      </c>
      <c r="AK28" s="131">
        <v>2804660</v>
      </c>
      <c r="AL28" s="128">
        <v>132074400</v>
      </c>
      <c r="AM28" s="128">
        <v>140233000</v>
      </c>
      <c r="AN28" s="132">
        <v>6.1772758384668038E-2</v>
      </c>
      <c r="AO28" s="133">
        <v>140233000</v>
      </c>
      <c r="AP28" s="118">
        <v>0.02</v>
      </c>
      <c r="AQ28" s="118">
        <v>0</v>
      </c>
      <c r="AR28" s="128">
        <v>378456</v>
      </c>
      <c r="AS28" s="128">
        <v>6488999</v>
      </c>
      <c r="AT28" s="128">
        <v>2295.37</v>
      </c>
    </row>
    <row r="29" spans="1:46" ht="15" customHeight="1" x14ac:dyDescent="0.2">
      <c r="A29" s="115">
        <v>23</v>
      </c>
      <c r="B29" s="116" t="s">
        <v>27</v>
      </c>
      <c r="C29" s="117">
        <v>714978933</v>
      </c>
      <c r="D29" s="117">
        <v>111437981</v>
      </c>
      <c r="E29" s="117">
        <v>603540952</v>
      </c>
      <c r="F29" s="117">
        <v>605492258</v>
      </c>
      <c r="G29" s="118">
        <v>-3.2226770437087902E-3</v>
      </c>
      <c r="H29" s="119">
        <v>603540952</v>
      </c>
      <c r="I29" s="120">
        <v>4.47</v>
      </c>
      <c r="J29" s="121">
        <v>2642143</v>
      </c>
      <c r="K29" s="120">
        <v>6.15</v>
      </c>
      <c r="L29" s="121">
        <v>3634787</v>
      </c>
      <c r="M29" s="122">
        <v>0</v>
      </c>
      <c r="N29" s="122">
        <v>0</v>
      </c>
      <c r="O29" s="122">
        <v>0</v>
      </c>
      <c r="P29" s="121">
        <v>0</v>
      </c>
      <c r="Q29" s="117">
        <v>6276930</v>
      </c>
      <c r="R29" s="122">
        <v>21.9</v>
      </c>
      <c r="S29" s="121">
        <v>12943393</v>
      </c>
      <c r="T29" s="122">
        <v>0</v>
      </c>
      <c r="U29" s="122">
        <v>0</v>
      </c>
      <c r="V29" s="122">
        <v>0</v>
      </c>
      <c r="W29" s="121">
        <v>0</v>
      </c>
      <c r="X29" s="117">
        <v>12943393</v>
      </c>
      <c r="Y29" s="124">
        <v>32.519999999999996</v>
      </c>
      <c r="Z29" s="117">
        <v>19220323</v>
      </c>
      <c r="AA29" s="117">
        <v>0</v>
      </c>
      <c r="AB29" s="125">
        <v>21.45</v>
      </c>
      <c r="AC29" s="126">
        <v>10.4</v>
      </c>
      <c r="AD29" s="127">
        <v>31.85</v>
      </c>
      <c r="AE29" s="128">
        <v>0</v>
      </c>
      <c r="AF29" s="128">
        <v>19220323</v>
      </c>
      <c r="AG29" s="129">
        <v>0.02</v>
      </c>
      <c r="AH29" s="130">
        <v>26361116</v>
      </c>
      <c r="AI29" s="130">
        <v>0</v>
      </c>
      <c r="AJ29" s="130">
        <v>0</v>
      </c>
      <c r="AK29" s="131">
        <v>26361116</v>
      </c>
      <c r="AL29" s="128">
        <v>1297868450</v>
      </c>
      <c r="AM29" s="128">
        <v>1318055800</v>
      </c>
      <c r="AN29" s="129">
        <v>1.5554234329372904E-2</v>
      </c>
      <c r="AO29" s="128">
        <v>1318055800</v>
      </c>
      <c r="AP29" s="118">
        <v>0.02</v>
      </c>
      <c r="AQ29" s="118">
        <v>0</v>
      </c>
      <c r="AR29" s="128">
        <v>482886</v>
      </c>
      <c r="AS29" s="128">
        <v>46064325</v>
      </c>
      <c r="AT29" s="128">
        <v>3937.79</v>
      </c>
    </row>
    <row r="30" spans="1:46" ht="15" customHeight="1" x14ac:dyDescent="0.2">
      <c r="A30" s="115">
        <v>24</v>
      </c>
      <c r="B30" s="116" t="s">
        <v>28</v>
      </c>
      <c r="C30" s="117">
        <v>756525905</v>
      </c>
      <c r="D30" s="117">
        <v>49222390</v>
      </c>
      <c r="E30" s="117">
        <v>707303515</v>
      </c>
      <c r="F30" s="117">
        <v>594891280</v>
      </c>
      <c r="G30" s="118">
        <v>0.18896265381466004</v>
      </c>
      <c r="H30" s="119">
        <v>654380408</v>
      </c>
      <c r="I30" s="120">
        <v>3.49</v>
      </c>
      <c r="J30" s="121">
        <v>2448381</v>
      </c>
      <c r="K30" s="120">
        <v>54.34</v>
      </c>
      <c r="L30" s="121">
        <v>35002172</v>
      </c>
      <c r="M30" s="122">
        <v>0</v>
      </c>
      <c r="N30" s="122">
        <v>0</v>
      </c>
      <c r="O30" s="122">
        <v>0</v>
      </c>
      <c r="P30" s="121">
        <v>0</v>
      </c>
      <c r="Q30" s="117">
        <v>37450553</v>
      </c>
      <c r="R30" s="122">
        <v>0</v>
      </c>
      <c r="S30" s="121">
        <v>3165000</v>
      </c>
      <c r="T30" s="122">
        <v>0</v>
      </c>
      <c r="U30" s="122">
        <v>0</v>
      </c>
      <c r="V30" s="122">
        <v>0</v>
      </c>
      <c r="W30" s="121">
        <v>0</v>
      </c>
      <c r="X30" s="117">
        <v>3165000</v>
      </c>
      <c r="Y30" s="124">
        <v>57.830000000000005</v>
      </c>
      <c r="Z30" s="117">
        <v>40615553</v>
      </c>
      <c r="AA30" s="117">
        <v>0</v>
      </c>
      <c r="AB30" s="125">
        <v>4.47</v>
      </c>
      <c r="AC30" s="126">
        <v>52.95</v>
      </c>
      <c r="AD30" s="127">
        <v>57.42</v>
      </c>
      <c r="AE30" s="128">
        <v>0</v>
      </c>
      <c r="AF30" s="128">
        <v>40615553</v>
      </c>
      <c r="AG30" s="129">
        <v>0.02</v>
      </c>
      <c r="AH30" s="130">
        <v>29103509</v>
      </c>
      <c r="AI30" s="130">
        <v>0</v>
      </c>
      <c r="AJ30" s="130">
        <v>0</v>
      </c>
      <c r="AK30" s="131">
        <v>29103509</v>
      </c>
      <c r="AL30" s="128">
        <v>1303180950</v>
      </c>
      <c r="AM30" s="128">
        <v>1455175450</v>
      </c>
      <c r="AN30" s="129">
        <v>0.11663345754095009</v>
      </c>
      <c r="AO30" s="128">
        <v>1455175450</v>
      </c>
      <c r="AP30" s="118">
        <v>0.02</v>
      </c>
      <c r="AQ30" s="118">
        <v>0</v>
      </c>
      <c r="AR30" s="128">
        <v>136804</v>
      </c>
      <c r="AS30" s="128">
        <v>69855866</v>
      </c>
      <c r="AT30" s="128">
        <v>16703.939999999999</v>
      </c>
    </row>
    <row r="31" spans="1:46" ht="15" customHeight="1" x14ac:dyDescent="0.2">
      <c r="A31" s="134">
        <v>25</v>
      </c>
      <c r="B31" s="135" t="s">
        <v>29</v>
      </c>
      <c r="C31" s="136">
        <v>228002460</v>
      </c>
      <c r="D31" s="136">
        <v>21352300</v>
      </c>
      <c r="E31" s="136">
        <v>206650160</v>
      </c>
      <c r="F31" s="136">
        <v>213236750</v>
      </c>
      <c r="G31" s="137">
        <v>-3.088862496731919E-2</v>
      </c>
      <c r="H31" s="138">
        <v>206650160</v>
      </c>
      <c r="I31" s="139">
        <v>4.9800000000000004</v>
      </c>
      <c r="J31" s="140">
        <v>993475</v>
      </c>
      <c r="K31" s="139">
        <v>21.05</v>
      </c>
      <c r="L31" s="140">
        <v>4199298</v>
      </c>
      <c r="M31" s="141">
        <v>0</v>
      </c>
      <c r="N31" s="141">
        <v>0</v>
      </c>
      <c r="O31" s="141">
        <v>0</v>
      </c>
      <c r="P31" s="140">
        <v>0</v>
      </c>
      <c r="Q31" s="136">
        <v>5192773</v>
      </c>
      <c r="R31" s="141">
        <v>0</v>
      </c>
      <c r="S31" s="140">
        <v>0</v>
      </c>
      <c r="T31" s="141">
        <v>0</v>
      </c>
      <c r="U31" s="141">
        <v>0</v>
      </c>
      <c r="V31" s="141">
        <v>0</v>
      </c>
      <c r="W31" s="140">
        <v>0</v>
      </c>
      <c r="X31" s="136">
        <v>0</v>
      </c>
      <c r="Y31" s="142">
        <v>26.03</v>
      </c>
      <c r="Z31" s="136">
        <v>5192773</v>
      </c>
      <c r="AA31" s="136">
        <v>0</v>
      </c>
      <c r="AB31" s="143">
        <v>0</v>
      </c>
      <c r="AC31" s="144">
        <v>25.13</v>
      </c>
      <c r="AD31" s="145">
        <v>25.13</v>
      </c>
      <c r="AE31" s="146">
        <v>0</v>
      </c>
      <c r="AF31" s="146">
        <v>5192773</v>
      </c>
      <c r="AG31" s="147">
        <v>0.03</v>
      </c>
      <c r="AH31" s="148">
        <v>5157087</v>
      </c>
      <c r="AI31" s="148">
        <v>0</v>
      </c>
      <c r="AJ31" s="1239">
        <v>0</v>
      </c>
      <c r="AK31" s="149">
        <v>5157087</v>
      </c>
      <c r="AL31" s="146">
        <v>171266400</v>
      </c>
      <c r="AM31" s="146">
        <v>171902900</v>
      </c>
      <c r="AN31" s="147">
        <v>3.7164324117281615E-3</v>
      </c>
      <c r="AO31" s="146">
        <v>171902900</v>
      </c>
      <c r="AP31" s="137">
        <v>0.03</v>
      </c>
      <c r="AQ31" s="137">
        <v>0</v>
      </c>
      <c r="AR31" s="146">
        <v>86554</v>
      </c>
      <c r="AS31" s="146">
        <v>10436414</v>
      </c>
      <c r="AT31" s="146">
        <v>4883.68</v>
      </c>
    </row>
    <row r="32" spans="1:46" s="150" customFormat="1" ht="15" customHeight="1" x14ac:dyDescent="0.2">
      <c r="A32" s="115">
        <v>26</v>
      </c>
      <c r="B32" s="116" t="s">
        <v>30</v>
      </c>
      <c r="C32" s="117">
        <v>4576007192</v>
      </c>
      <c r="D32" s="117">
        <v>747604600</v>
      </c>
      <c r="E32" s="117">
        <v>3828402592</v>
      </c>
      <c r="F32" s="117">
        <v>3718039200</v>
      </c>
      <c r="G32" s="118">
        <v>2.9683224426466509E-2</v>
      </c>
      <c r="H32" s="119">
        <v>3828402592</v>
      </c>
      <c r="I32" s="120">
        <v>2.91</v>
      </c>
      <c r="J32" s="121">
        <v>5342165</v>
      </c>
      <c r="K32" s="120">
        <v>20</v>
      </c>
      <c r="L32" s="121">
        <v>105394529</v>
      </c>
      <c r="M32" s="122">
        <v>0</v>
      </c>
      <c r="N32" s="122">
        <v>0</v>
      </c>
      <c r="O32" s="122">
        <v>0</v>
      </c>
      <c r="P32" s="121">
        <v>0</v>
      </c>
      <c r="Q32" s="117">
        <v>110736694</v>
      </c>
      <c r="R32" s="123">
        <v>0</v>
      </c>
      <c r="S32" s="121">
        <v>5679150</v>
      </c>
      <c r="T32" s="122">
        <v>0</v>
      </c>
      <c r="U32" s="122">
        <v>0</v>
      </c>
      <c r="V32" s="122">
        <v>0</v>
      </c>
      <c r="W32" s="121">
        <v>0</v>
      </c>
      <c r="X32" s="117">
        <v>5679150</v>
      </c>
      <c r="Y32" s="124">
        <v>22.91</v>
      </c>
      <c r="Z32" s="117">
        <v>116415844</v>
      </c>
      <c r="AA32" s="117">
        <v>0</v>
      </c>
      <c r="AB32" s="125">
        <v>1.48</v>
      </c>
      <c r="AC32" s="126">
        <v>28.93</v>
      </c>
      <c r="AD32" s="127">
        <v>30.41</v>
      </c>
      <c r="AE32" s="128">
        <v>0</v>
      </c>
      <c r="AF32" s="128">
        <v>116415844</v>
      </c>
      <c r="AG32" s="129">
        <v>0.02</v>
      </c>
      <c r="AH32" s="130">
        <v>191806954</v>
      </c>
      <c r="AI32" s="130">
        <v>13047575</v>
      </c>
      <c r="AJ32" s="130">
        <v>0</v>
      </c>
      <c r="AK32" s="131">
        <v>204854529</v>
      </c>
      <c r="AL32" s="128">
        <v>10234999200</v>
      </c>
      <c r="AM32" s="128">
        <v>10242726450</v>
      </c>
      <c r="AN32" s="132">
        <v>7.5498296081938138E-4</v>
      </c>
      <c r="AO32" s="133">
        <v>10242726450</v>
      </c>
      <c r="AP32" s="118">
        <v>1.8726161919515091E-2</v>
      </c>
      <c r="AQ32" s="118">
        <v>1.2738380804849085E-3</v>
      </c>
      <c r="AR32" s="128">
        <v>1826924</v>
      </c>
      <c r="AS32" s="128">
        <v>323097297</v>
      </c>
      <c r="AT32" s="128">
        <v>6482.95</v>
      </c>
    </row>
    <row r="33" spans="1:46" ht="15" customHeight="1" x14ac:dyDescent="0.2">
      <c r="A33" s="115">
        <v>27</v>
      </c>
      <c r="B33" s="116" t="s">
        <v>31</v>
      </c>
      <c r="C33" s="117">
        <v>286822669</v>
      </c>
      <c r="D33" s="117">
        <v>51367530</v>
      </c>
      <c r="E33" s="117">
        <v>235455139</v>
      </c>
      <c r="F33" s="117">
        <v>221471933</v>
      </c>
      <c r="G33" s="118">
        <v>6.3137598568754089E-2</v>
      </c>
      <c r="H33" s="119">
        <v>235455139</v>
      </c>
      <c r="I33" s="120">
        <v>6.48</v>
      </c>
      <c r="J33" s="121">
        <v>1495526</v>
      </c>
      <c r="K33" s="120">
        <v>10.77</v>
      </c>
      <c r="L33" s="121">
        <v>2485602</v>
      </c>
      <c r="M33" s="122">
        <v>0</v>
      </c>
      <c r="N33" s="122">
        <v>18.91</v>
      </c>
      <c r="O33" s="122">
        <v>7</v>
      </c>
      <c r="P33" s="121">
        <v>2732590</v>
      </c>
      <c r="Q33" s="117">
        <v>6713718</v>
      </c>
      <c r="R33" s="122">
        <v>0</v>
      </c>
      <c r="S33" s="121">
        <v>0</v>
      </c>
      <c r="T33" s="122">
        <v>0</v>
      </c>
      <c r="U33" s="122">
        <v>13</v>
      </c>
      <c r="V33" s="122">
        <v>7</v>
      </c>
      <c r="W33" s="121">
        <v>1877494</v>
      </c>
      <c r="X33" s="117">
        <v>1877494</v>
      </c>
      <c r="Y33" s="124">
        <v>17.25</v>
      </c>
      <c r="Z33" s="117">
        <v>3981128</v>
      </c>
      <c r="AA33" s="117">
        <v>4610084</v>
      </c>
      <c r="AB33" s="125">
        <v>7.97</v>
      </c>
      <c r="AC33" s="126">
        <v>28.51</v>
      </c>
      <c r="AD33" s="127">
        <v>36.49</v>
      </c>
      <c r="AE33" s="128">
        <v>0</v>
      </c>
      <c r="AF33" s="128">
        <v>8591212</v>
      </c>
      <c r="AG33" s="129">
        <v>2.5000000000000001E-2</v>
      </c>
      <c r="AH33" s="130">
        <v>10452568</v>
      </c>
      <c r="AI33" s="130">
        <v>1431416</v>
      </c>
      <c r="AJ33" s="130">
        <v>0</v>
      </c>
      <c r="AK33" s="131">
        <v>11883984</v>
      </c>
      <c r="AL33" s="128">
        <v>453519600</v>
      </c>
      <c r="AM33" s="128">
        <v>475359360</v>
      </c>
      <c r="AN33" s="132">
        <v>4.8156154662334326E-2</v>
      </c>
      <c r="AO33" s="133">
        <v>475359360</v>
      </c>
      <c r="AP33" s="118">
        <v>2.1988770769129275E-2</v>
      </c>
      <c r="AQ33" s="118">
        <v>3.0112292308707247E-3</v>
      </c>
      <c r="AR33" s="128">
        <v>319587</v>
      </c>
      <c r="AS33" s="128">
        <v>20794783</v>
      </c>
      <c r="AT33" s="128">
        <v>3857.31</v>
      </c>
    </row>
    <row r="34" spans="1:46" ht="15" customHeight="1" x14ac:dyDescent="0.2">
      <c r="A34" s="115">
        <v>28</v>
      </c>
      <c r="B34" s="116" t="s">
        <v>32</v>
      </c>
      <c r="C34" s="117">
        <v>2750982374</v>
      </c>
      <c r="D34" s="117">
        <v>400989722</v>
      </c>
      <c r="E34" s="117">
        <v>2349992652</v>
      </c>
      <c r="F34" s="117">
        <v>2286166528</v>
      </c>
      <c r="G34" s="118">
        <v>2.7918405425976039E-2</v>
      </c>
      <c r="H34" s="119">
        <v>2349992652</v>
      </c>
      <c r="I34" s="120">
        <v>4.59</v>
      </c>
      <c r="J34" s="121">
        <v>10317117</v>
      </c>
      <c r="K34" s="120">
        <v>28.97</v>
      </c>
      <c r="L34" s="121">
        <v>65240693</v>
      </c>
      <c r="M34" s="122">
        <v>0</v>
      </c>
      <c r="N34" s="122">
        <v>0</v>
      </c>
      <c r="O34" s="122">
        <v>0</v>
      </c>
      <c r="P34" s="121">
        <v>0</v>
      </c>
      <c r="Q34" s="117">
        <v>75557810</v>
      </c>
      <c r="R34" s="122">
        <v>0</v>
      </c>
      <c r="S34" s="121">
        <v>0</v>
      </c>
      <c r="T34" s="122">
        <v>0</v>
      </c>
      <c r="U34" s="122">
        <v>0</v>
      </c>
      <c r="V34" s="122">
        <v>0</v>
      </c>
      <c r="W34" s="121">
        <v>0</v>
      </c>
      <c r="X34" s="117">
        <v>0</v>
      </c>
      <c r="Y34" s="124">
        <v>33.56</v>
      </c>
      <c r="Z34" s="117">
        <v>75557810</v>
      </c>
      <c r="AA34" s="117">
        <v>0</v>
      </c>
      <c r="AB34" s="125">
        <v>0</v>
      </c>
      <c r="AC34" s="126">
        <v>32.15</v>
      </c>
      <c r="AD34" s="127">
        <v>32.15</v>
      </c>
      <c r="AE34" s="128">
        <v>0</v>
      </c>
      <c r="AF34" s="128">
        <v>75557810</v>
      </c>
      <c r="AG34" s="129">
        <v>0.02</v>
      </c>
      <c r="AH34" s="130">
        <v>108680771</v>
      </c>
      <c r="AI34" s="130">
        <v>6633121</v>
      </c>
      <c r="AJ34" s="130">
        <v>0</v>
      </c>
      <c r="AK34" s="131">
        <v>115313892</v>
      </c>
      <c r="AL34" s="128">
        <v>5889638250</v>
      </c>
      <c r="AM34" s="128">
        <v>5765694600</v>
      </c>
      <c r="AN34" s="129">
        <v>-2.1044357011230697E-2</v>
      </c>
      <c r="AO34" s="128">
        <v>5765694600</v>
      </c>
      <c r="AP34" s="118">
        <v>1.8849553876821711E-2</v>
      </c>
      <c r="AQ34" s="118">
        <v>1.1504461231782897E-3</v>
      </c>
      <c r="AR34" s="128">
        <v>2423775</v>
      </c>
      <c r="AS34" s="128">
        <v>193295477</v>
      </c>
      <c r="AT34" s="128">
        <v>5759.53</v>
      </c>
    </row>
    <row r="35" spans="1:46" ht="15" customHeight="1" x14ac:dyDescent="0.2">
      <c r="A35" s="115">
        <v>29</v>
      </c>
      <c r="B35" s="116" t="s">
        <v>33</v>
      </c>
      <c r="C35" s="117">
        <v>1143571750</v>
      </c>
      <c r="D35" s="117">
        <v>176382721</v>
      </c>
      <c r="E35" s="117">
        <v>967189029</v>
      </c>
      <c r="F35" s="117">
        <v>961662449</v>
      </c>
      <c r="G35" s="118">
        <v>5.746902154437768E-3</v>
      </c>
      <c r="H35" s="119">
        <v>967189029</v>
      </c>
      <c r="I35" s="120">
        <v>3.63</v>
      </c>
      <c r="J35" s="121">
        <v>3415026</v>
      </c>
      <c r="K35" s="120">
        <v>28.47</v>
      </c>
      <c r="L35" s="121">
        <v>26783942</v>
      </c>
      <c r="M35" s="122">
        <v>0</v>
      </c>
      <c r="N35" s="122">
        <v>0</v>
      </c>
      <c r="O35" s="122">
        <v>0</v>
      </c>
      <c r="P35" s="121">
        <v>0</v>
      </c>
      <c r="Q35" s="117">
        <v>30198968</v>
      </c>
      <c r="R35" s="122">
        <v>11.2</v>
      </c>
      <c r="S35" s="121">
        <v>10536740</v>
      </c>
      <c r="T35" s="122">
        <v>0</v>
      </c>
      <c r="U35" s="122">
        <v>0</v>
      </c>
      <c r="V35" s="122">
        <v>0</v>
      </c>
      <c r="W35" s="121">
        <v>0</v>
      </c>
      <c r="X35" s="117">
        <v>10536740</v>
      </c>
      <c r="Y35" s="124">
        <v>43.3</v>
      </c>
      <c r="Z35" s="117">
        <v>40735708</v>
      </c>
      <c r="AA35" s="117">
        <v>0</v>
      </c>
      <c r="AB35" s="125">
        <v>10.89</v>
      </c>
      <c r="AC35" s="126">
        <v>31.22</v>
      </c>
      <c r="AD35" s="127">
        <v>42.12</v>
      </c>
      <c r="AE35" s="128">
        <v>0</v>
      </c>
      <c r="AF35" s="128">
        <v>40735708</v>
      </c>
      <c r="AG35" s="129">
        <v>0.02</v>
      </c>
      <c r="AH35" s="130">
        <v>31584714</v>
      </c>
      <c r="AI35" s="130">
        <v>0</v>
      </c>
      <c r="AJ35" s="130">
        <v>0</v>
      </c>
      <c r="AK35" s="131">
        <v>31584714</v>
      </c>
      <c r="AL35" s="128">
        <v>1504234550</v>
      </c>
      <c r="AM35" s="128">
        <v>1579235700</v>
      </c>
      <c r="AN35" s="129">
        <v>4.9860010195883347E-2</v>
      </c>
      <c r="AO35" s="128">
        <v>1579235700</v>
      </c>
      <c r="AP35" s="118">
        <v>0.02</v>
      </c>
      <c r="AQ35" s="118">
        <v>0</v>
      </c>
      <c r="AR35" s="128">
        <v>465849</v>
      </c>
      <c r="AS35" s="128">
        <v>72786271</v>
      </c>
      <c r="AT35" s="128">
        <v>5188.2700000000004</v>
      </c>
    </row>
    <row r="36" spans="1:46" ht="15" customHeight="1" x14ac:dyDescent="0.2">
      <c r="A36" s="134">
        <v>30</v>
      </c>
      <c r="B36" s="135" t="s">
        <v>34</v>
      </c>
      <c r="C36" s="136">
        <v>108687310</v>
      </c>
      <c r="D36" s="136">
        <v>22134220</v>
      </c>
      <c r="E36" s="136">
        <v>86553090</v>
      </c>
      <c r="F36" s="136">
        <v>82032600</v>
      </c>
      <c r="G36" s="137">
        <v>5.5106018826661593E-2</v>
      </c>
      <c r="H36" s="138">
        <v>86553090</v>
      </c>
      <c r="I36" s="139">
        <v>4.54</v>
      </c>
      <c r="J36" s="140">
        <v>387185</v>
      </c>
      <c r="K36" s="139">
        <v>39.75</v>
      </c>
      <c r="L36" s="140">
        <v>3390003</v>
      </c>
      <c r="M36" s="141">
        <v>0</v>
      </c>
      <c r="N36" s="141">
        <v>0</v>
      </c>
      <c r="O36" s="141">
        <v>0</v>
      </c>
      <c r="P36" s="140">
        <v>0</v>
      </c>
      <c r="Q36" s="136">
        <v>3777188</v>
      </c>
      <c r="R36" s="141">
        <v>0</v>
      </c>
      <c r="S36" s="140">
        <v>0</v>
      </c>
      <c r="T36" s="141">
        <v>0</v>
      </c>
      <c r="U36" s="141">
        <v>0</v>
      </c>
      <c r="V36" s="141">
        <v>0</v>
      </c>
      <c r="W36" s="140">
        <v>0</v>
      </c>
      <c r="X36" s="136">
        <v>0</v>
      </c>
      <c r="Y36" s="142">
        <v>44.29</v>
      </c>
      <c r="Z36" s="136">
        <v>3777188</v>
      </c>
      <c r="AA36" s="136">
        <v>0</v>
      </c>
      <c r="AB36" s="143">
        <v>0</v>
      </c>
      <c r="AC36" s="144">
        <v>43.64</v>
      </c>
      <c r="AD36" s="145">
        <v>43.64</v>
      </c>
      <c r="AE36" s="146">
        <v>0</v>
      </c>
      <c r="AF36" s="146">
        <v>3777188</v>
      </c>
      <c r="AG36" s="147">
        <v>0.03</v>
      </c>
      <c r="AH36" s="148">
        <v>6573748</v>
      </c>
      <c r="AI36" s="148">
        <v>1260591</v>
      </c>
      <c r="AJ36" s="1239">
        <v>0</v>
      </c>
      <c r="AK36" s="149">
        <v>7834339</v>
      </c>
      <c r="AL36" s="146">
        <v>301115800</v>
      </c>
      <c r="AM36" s="146">
        <v>261144633</v>
      </c>
      <c r="AN36" s="147">
        <v>-0.13274350598673335</v>
      </c>
      <c r="AO36" s="146">
        <v>261144633</v>
      </c>
      <c r="AP36" s="137">
        <v>2.5172824440163777E-2</v>
      </c>
      <c r="AQ36" s="137">
        <v>4.8271755981291794E-3</v>
      </c>
      <c r="AR36" s="146">
        <v>74770</v>
      </c>
      <c r="AS36" s="146">
        <v>11686297</v>
      </c>
      <c r="AT36" s="146">
        <v>4793.3900000000003</v>
      </c>
    </row>
    <row r="37" spans="1:46" ht="15" customHeight="1" x14ac:dyDescent="0.2">
      <c r="A37" s="115">
        <v>31</v>
      </c>
      <c r="B37" s="116" t="s">
        <v>35</v>
      </c>
      <c r="C37" s="117">
        <v>534198496</v>
      </c>
      <c r="D37" s="117">
        <v>58197715</v>
      </c>
      <c r="E37" s="117">
        <v>476000781</v>
      </c>
      <c r="F37" s="117">
        <v>471179353</v>
      </c>
      <c r="G37" s="118">
        <v>1.0232680972334542E-2</v>
      </c>
      <c r="H37" s="119">
        <v>476000781</v>
      </c>
      <c r="I37" s="120">
        <v>3.91</v>
      </c>
      <c r="J37" s="121">
        <v>1847547</v>
      </c>
      <c r="K37" s="120">
        <v>27.19</v>
      </c>
      <c r="L37" s="121">
        <v>12802942</v>
      </c>
      <c r="M37" s="122">
        <v>0</v>
      </c>
      <c r="N37" s="122">
        <v>2.99</v>
      </c>
      <c r="O37" s="122">
        <v>4</v>
      </c>
      <c r="P37" s="121">
        <v>1170867</v>
      </c>
      <c r="Q37" s="117">
        <v>15821356</v>
      </c>
      <c r="R37" s="123">
        <v>0</v>
      </c>
      <c r="S37" s="121">
        <v>0</v>
      </c>
      <c r="T37" s="122">
        <v>0</v>
      </c>
      <c r="U37" s="122">
        <v>16</v>
      </c>
      <c r="V37" s="122">
        <v>4</v>
      </c>
      <c r="W37" s="121">
        <v>4719609</v>
      </c>
      <c r="X37" s="117">
        <v>4719609</v>
      </c>
      <c r="Y37" s="124">
        <v>31.1</v>
      </c>
      <c r="Z37" s="117">
        <v>14650489</v>
      </c>
      <c r="AA37" s="117">
        <v>5890476</v>
      </c>
      <c r="AB37" s="125">
        <v>9.92</v>
      </c>
      <c r="AC37" s="126">
        <v>33.24</v>
      </c>
      <c r="AD37" s="127">
        <v>43.15</v>
      </c>
      <c r="AE37" s="128">
        <v>0</v>
      </c>
      <c r="AF37" s="128">
        <v>20540965</v>
      </c>
      <c r="AG37" s="129">
        <v>0.02</v>
      </c>
      <c r="AH37" s="130">
        <v>17711354</v>
      </c>
      <c r="AI37" s="130">
        <v>0</v>
      </c>
      <c r="AJ37" s="130">
        <v>0</v>
      </c>
      <c r="AK37" s="131">
        <v>17711354</v>
      </c>
      <c r="AL37" s="128">
        <v>889633300</v>
      </c>
      <c r="AM37" s="128">
        <v>885567700</v>
      </c>
      <c r="AN37" s="132">
        <v>-4.5699728191379531E-3</v>
      </c>
      <c r="AO37" s="133">
        <v>885567700</v>
      </c>
      <c r="AP37" s="118">
        <v>0.02</v>
      </c>
      <c r="AQ37" s="118">
        <v>0</v>
      </c>
      <c r="AR37" s="128">
        <v>342036</v>
      </c>
      <c r="AS37" s="128">
        <v>38594355</v>
      </c>
      <c r="AT37" s="128">
        <v>6337.33</v>
      </c>
    </row>
    <row r="38" spans="1:46" ht="15" customHeight="1" x14ac:dyDescent="0.2">
      <c r="A38" s="115">
        <v>32</v>
      </c>
      <c r="B38" s="116" t="s">
        <v>36</v>
      </c>
      <c r="C38" s="117">
        <v>814702862</v>
      </c>
      <c r="D38" s="117">
        <v>243436347</v>
      </c>
      <c r="E38" s="117">
        <v>571266515</v>
      </c>
      <c r="F38" s="117">
        <v>539919105</v>
      </c>
      <c r="G38" s="118">
        <v>5.8059456888453688E-2</v>
      </c>
      <c r="H38" s="119">
        <v>571266515</v>
      </c>
      <c r="I38" s="120">
        <v>3.29</v>
      </c>
      <c r="J38" s="121">
        <v>1844224</v>
      </c>
      <c r="K38" s="120">
        <v>19.18</v>
      </c>
      <c r="L38" s="121">
        <v>10751415</v>
      </c>
      <c r="M38" s="122">
        <v>0</v>
      </c>
      <c r="N38" s="122">
        <v>0</v>
      </c>
      <c r="O38" s="122">
        <v>0</v>
      </c>
      <c r="P38" s="121">
        <v>0</v>
      </c>
      <c r="Q38" s="117">
        <v>12595639</v>
      </c>
      <c r="R38" s="122">
        <v>0</v>
      </c>
      <c r="S38" s="121">
        <v>0</v>
      </c>
      <c r="T38" s="122">
        <v>0</v>
      </c>
      <c r="U38" s="122">
        <v>13.67</v>
      </c>
      <c r="V38" s="122">
        <v>10</v>
      </c>
      <c r="W38" s="121">
        <v>6010158</v>
      </c>
      <c r="X38" s="117">
        <v>6010158</v>
      </c>
      <c r="Y38" s="124">
        <v>22.47</v>
      </c>
      <c r="Z38" s="117">
        <v>12595639</v>
      </c>
      <c r="AA38" s="117">
        <v>6010158</v>
      </c>
      <c r="AB38" s="125">
        <v>10.52</v>
      </c>
      <c r="AC38" s="126">
        <v>22.05</v>
      </c>
      <c r="AD38" s="127">
        <v>32.57</v>
      </c>
      <c r="AE38" s="128">
        <v>0</v>
      </c>
      <c r="AF38" s="128">
        <v>18605797</v>
      </c>
      <c r="AG38" s="129">
        <v>2.5000000000000001E-2</v>
      </c>
      <c r="AH38" s="130">
        <v>52972278</v>
      </c>
      <c r="AI38" s="130">
        <v>2410433</v>
      </c>
      <c r="AJ38" s="130">
        <v>0</v>
      </c>
      <c r="AK38" s="131">
        <v>55382711</v>
      </c>
      <c r="AL38" s="128">
        <v>2011513640</v>
      </c>
      <c r="AM38" s="128">
        <v>2215308440</v>
      </c>
      <c r="AN38" s="132">
        <v>0.10131415265968567</v>
      </c>
      <c r="AO38" s="133">
        <v>2215308440</v>
      </c>
      <c r="AP38" s="118">
        <v>2.3911919913057345E-2</v>
      </c>
      <c r="AQ38" s="118">
        <v>1.0880800869426561E-3</v>
      </c>
      <c r="AR38" s="128">
        <v>985963</v>
      </c>
      <c r="AS38" s="128">
        <v>74974471</v>
      </c>
      <c r="AT38" s="128">
        <v>2908.81</v>
      </c>
    </row>
    <row r="39" spans="1:46" ht="15" customHeight="1" x14ac:dyDescent="0.2">
      <c r="A39" s="115">
        <v>33</v>
      </c>
      <c r="B39" s="116" t="s">
        <v>37</v>
      </c>
      <c r="C39" s="117">
        <v>117701195</v>
      </c>
      <c r="D39" s="117">
        <v>10385943</v>
      </c>
      <c r="E39" s="117">
        <v>107315252</v>
      </c>
      <c r="F39" s="117">
        <v>104841671</v>
      </c>
      <c r="G39" s="118">
        <v>2.3593490798138841E-2</v>
      </c>
      <c r="H39" s="119">
        <v>107315252</v>
      </c>
      <c r="I39" s="120">
        <v>4.58</v>
      </c>
      <c r="J39" s="121">
        <v>490349</v>
      </c>
      <c r="K39" s="120">
        <v>5.25</v>
      </c>
      <c r="L39" s="121">
        <v>559179</v>
      </c>
      <c r="M39" s="122">
        <v>0</v>
      </c>
      <c r="N39" s="122">
        <v>0</v>
      </c>
      <c r="O39" s="122">
        <v>0</v>
      </c>
      <c r="P39" s="121">
        <v>0</v>
      </c>
      <c r="Q39" s="117">
        <v>1049528</v>
      </c>
      <c r="R39" s="122">
        <v>12</v>
      </c>
      <c r="S39" s="121">
        <v>1320133</v>
      </c>
      <c r="T39" s="122">
        <v>0</v>
      </c>
      <c r="U39" s="122">
        <v>0</v>
      </c>
      <c r="V39" s="122">
        <v>0</v>
      </c>
      <c r="W39" s="121">
        <v>0</v>
      </c>
      <c r="X39" s="117">
        <v>1320133</v>
      </c>
      <c r="Y39" s="124">
        <v>21.83</v>
      </c>
      <c r="Z39" s="117">
        <v>2369661</v>
      </c>
      <c r="AA39" s="117">
        <v>0</v>
      </c>
      <c r="AB39" s="125">
        <v>12.3</v>
      </c>
      <c r="AC39" s="126">
        <v>9.7799999999999994</v>
      </c>
      <c r="AD39" s="127">
        <v>22.08</v>
      </c>
      <c r="AE39" s="128">
        <v>0</v>
      </c>
      <c r="AF39" s="128">
        <v>2369661</v>
      </c>
      <c r="AG39" s="129">
        <v>2.5000000000000001E-2</v>
      </c>
      <c r="AH39" s="130">
        <v>2249036</v>
      </c>
      <c r="AI39" s="130">
        <v>1491001</v>
      </c>
      <c r="AJ39" s="130">
        <v>0</v>
      </c>
      <c r="AK39" s="131">
        <v>3740037</v>
      </c>
      <c r="AL39" s="128">
        <v>131294440</v>
      </c>
      <c r="AM39" s="128">
        <v>149601480</v>
      </c>
      <c r="AN39" s="129">
        <v>0.13943499816138444</v>
      </c>
      <c r="AO39" s="128">
        <v>149601480</v>
      </c>
      <c r="AP39" s="118">
        <v>1.5033514374323034E-2</v>
      </c>
      <c r="AQ39" s="118">
        <v>9.9664856256769657E-3</v>
      </c>
      <c r="AR39" s="128">
        <v>92064</v>
      </c>
      <c r="AS39" s="128">
        <v>6201762</v>
      </c>
      <c r="AT39" s="128">
        <v>4624.7299999999996</v>
      </c>
    </row>
    <row r="40" spans="1:46" ht="15" customHeight="1" x14ac:dyDescent="0.2">
      <c r="A40" s="115">
        <v>34</v>
      </c>
      <c r="B40" s="116" t="s">
        <v>38</v>
      </c>
      <c r="C40" s="117">
        <v>185207659</v>
      </c>
      <c r="D40" s="117">
        <v>35714326</v>
      </c>
      <c r="E40" s="117">
        <v>149493333</v>
      </c>
      <c r="F40" s="117">
        <v>146054449</v>
      </c>
      <c r="G40" s="118">
        <v>2.3545219084699021E-2</v>
      </c>
      <c r="H40" s="119">
        <v>149493333</v>
      </c>
      <c r="I40" s="120">
        <v>5.96</v>
      </c>
      <c r="J40" s="121">
        <v>875572</v>
      </c>
      <c r="K40" s="120">
        <v>22.46</v>
      </c>
      <c r="L40" s="121">
        <v>3299794</v>
      </c>
      <c r="M40" s="122">
        <v>0</v>
      </c>
      <c r="N40" s="122">
        <v>10</v>
      </c>
      <c r="O40" s="122">
        <v>0</v>
      </c>
      <c r="P40" s="121">
        <v>616817</v>
      </c>
      <c r="Q40" s="117">
        <v>4792183</v>
      </c>
      <c r="R40" s="122">
        <v>6</v>
      </c>
      <c r="S40" s="121">
        <v>881706</v>
      </c>
      <c r="T40" s="122">
        <v>0</v>
      </c>
      <c r="U40" s="122">
        <v>0</v>
      </c>
      <c r="V40" s="122">
        <v>0</v>
      </c>
      <c r="W40" s="121">
        <v>0</v>
      </c>
      <c r="X40" s="117">
        <v>881706</v>
      </c>
      <c r="Y40" s="124">
        <v>34.42</v>
      </c>
      <c r="Z40" s="117">
        <v>5057072</v>
      </c>
      <c r="AA40" s="117">
        <v>616817</v>
      </c>
      <c r="AB40" s="125">
        <v>5.9</v>
      </c>
      <c r="AC40" s="126">
        <v>32.06</v>
      </c>
      <c r="AD40" s="127">
        <v>37.950000000000003</v>
      </c>
      <c r="AE40" s="128">
        <v>0</v>
      </c>
      <c r="AF40" s="128">
        <v>5673889</v>
      </c>
      <c r="AG40" s="129">
        <v>0.02</v>
      </c>
      <c r="AH40" s="130">
        <v>6911687</v>
      </c>
      <c r="AI40" s="130">
        <v>0</v>
      </c>
      <c r="AJ40" s="130">
        <v>0</v>
      </c>
      <c r="AK40" s="131">
        <v>6911687</v>
      </c>
      <c r="AL40" s="128">
        <v>299486700</v>
      </c>
      <c r="AM40" s="128">
        <v>345584350</v>
      </c>
      <c r="AN40" s="129">
        <v>0.15392219420762257</v>
      </c>
      <c r="AO40" s="128">
        <v>344409705</v>
      </c>
      <c r="AP40" s="118">
        <v>0.02</v>
      </c>
      <c r="AQ40" s="118">
        <v>0</v>
      </c>
      <c r="AR40" s="128">
        <v>197757</v>
      </c>
      <c r="AS40" s="128">
        <v>12783333</v>
      </c>
      <c r="AT40" s="128">
        <v>3825.05</v>
      </c>
    </row>
    <row r="41" spans="1:46" ht="15" customHeight="1" x14ac:dyDescent="0.2">
      <c r="A41" s="134">
        <v>35</v>
      </c>
      <c r="B41" s="135" t="s">
        <v>39</v>
      </c>
      <c r="C41" s="136">
        <v>412997794</v>
      </c>
      <c r="D41" s="136">
        <v>53922271</v>
      </c>
      <c r="E41" s="136">
        <v>359075523</v>
      </c>
      <c r="F41" s="136">
        <v>351040926</v>
      </c>
      <c r="G41" s="137">
        <v>2.2887921051119836E-2</v>
      </c>
      <c r="H41" s="138">
        <v>359075523</v>
      </c>
      <c r="I41" s="139">
        <v>4.6500000000000004</v>
      </c>
      <c r="J41" s="140">
        <v>1597111</v>
      </c>
      <c r="K41" s="139">
        <v>7</v>
      </c>
      <c r="L41" s="140">
        <v>2404252</v>
      </c>
      <c r="M41" s="141">
        <v>0</v>
      </c>
      <c r="N41" s="141">
        <v>20</v>
      </c>
      <c r="O41" s="141">
        <v>5</v>
      </c>
      <c r="P41" s="140">
        <v>2977177</v>
      </c>
      <c r="Q41" s="136">
        <v>6978540</v>
      </c>
      <c r="R41" s="141">
        <v>0</v>
      </c>
      <c r="S41" s="140">
        <v>0</v>
      </c>
      <c r="T41" s="141">
        <v>0</v>
      </c>
      <c r="U41" s="141">
        <v>33</v>
      </c>
      <c r="V41" s="141">
        <v>3</v>
      </c>
      <c r="W41" s="140">
        <v>3082509</v>
      </c>
      <c r="X41" s="136">
        <v>3082509</v>
      </c>
      <c r="Y41" s="142">
        <v>11.65</v>
      </c>
      <c r="Z41" s="136">
        <v>4001363</v>
      </c>
      <c r="AA41" s="136">
        <v>6059686</v>
      </c>
      <c r="AB41" s="143">
        <v>8.58</v>
      </c>
      <c r="AC41" s="144">
        <v>19.43</v>
      </c>
      <c r="AD41" s="145">
        <v>28.02</v>
      </c>
      <c r="AE41" s="146">
        <v>0</v>
      </c>
      <c r="AF41" s="146">
        <v>10061049</v>
      </c>
      <c r="AG41" s="147">
        <v>2.5000000000000001E-2</v>
      </c>
      <c r="AH41" s="148">
        <v>16724606</v>
      </c>
      <c r="AI41" s="148">
        <v>0</v>
      </c>
      <c r="AJ41" s="1239">
        <v>0</v>
      </c>
      <c r="AK41" s="149">
        <v>16724606</v>
      </c>
      <c r="AL41" s="146">
        <v>630328800</v>
      </c>
      <c r="AM41" s="146">
        <v>668984240</v>
      </c>
      <c r="AN41" s="147">
        <v>6.1325835024514191E-2</v>
      </c>
      <c r="AO41" s="146">
        <v>668984240</v>
      </c>
      <c r="AP41" s="137">
        <v>2.5000000000000001E-2</v>
      </c>
      <c r="AQ41" s="137">
        <v>0</v>
      </c>
      <c r="AR41" s="146">
        <v>384232</v>
      </c>
      <c r="AS41" s="146">
        <v>27169887</v>
      </c>
      <c r="AT41" s="146">
        <v>5022.16</v>
      </c>
    </row>
    <row r="42" spans="1:46" ht="15" customHeight="1" x14ac:dyDescent="0.2">
      <c r="A42" s="115">
        <v>36</v>
      </c>
      <c r="B42" s="116" t="s">
        <v>40</v>
      </c>
      <c r="C42" s="117">
        <v>4893203850</v>
      </c>
      <c r="D42" s="117">
        <v>479307090</v>
      </c>
      <c r="E42" s="117">
        <v>4413896760</v>
      </c>
      <c r="F42" s="117">
        <v>3868662170</v>
      </c>
      <c r="G42" s="118">
        <v>0.14093621154829344</v>
      </c>
      <c r="H42" s="119">
        <v>4255528387.0000005</v>
      </c>
      <c r="I42" s="120">
        <v>27.65</v>
      </c>
      <c r="J42" s="121">
        <v>115457751</v>
      </c>
      <c r="K42" s="120">
        <v>15.66</v>
      </c>
      <c r="L42" s="121">
        <v>65391262</v>
      </c>
      <c r="M42" s="122">
        <v>0</v>
      </c>
      <c r="N42" s="122">
        <v>0</v>
      </c>
      <c r="O42" s="122">
        <v>0</v>
      </c>
      <c r="P42" s="121">
        <v>0</v>
      </c>
      <c r="Q42" s="117">
        <v>180849013</v>
      </c>
      <c r="R42" s="123">
        <v>2</v>
      </c>
      <c r="S42" s="121">
        <v>8351375</v>
      </c>
      <c r="T42" s="122">
        <v>0</v>
      </c>
      <c r="U42" s="122">
        <v>0</v>
      </c>
      <c r="V42" s="122">
        <v>0</v>
      </c>
      <c r="W42" s="121">
        <v>0</v>
      </c>
      <c r="X42" s="117">
        <v>8351375</v>
      </c>
      <c r="Y42" s="124">
        <v>45.31</v>
      </c>
      <c r="Z42" s="117">
        <v>189200388</v>
      </c>
      <c r="AA42" s="117">
        <v>0</v>
      </c>
      <c r="AB42" s="125">
        <v>1.89</v>
      </c>
      <c r="AC42" s="126">
        <v>40.97</v>
      </c>
      <c r="AD42" s="127">
        <v>42.86</v>
      </c>
      <c r="AE42" s="128">
        <v>0</v>
      </c>
      <c r="AF42" s="128">
        <v>189200388</v>
      </c>
      <c r="AG42" s="129">
        <v>1.4999999999999999E-2</v>
      </c>
      <c r="AH42" s="130">
        <v>118255988</v>
      </c>
      <c r="AI42" s="130">
        <v>10855173</v>
      </c>
      <c r="AJ42" s="130">
        <v>0</v>
      </c>
      <c r="AK42" s="131">
        <v>129111161</v>
      </c>
      <c r="AL42" s="128">
        <v>9867100333</v>
      </c>
      <c r="AM42" s="128">
        <v>8607410733</v>
      </c>
      <c r="AN42" s="132">
        <v>-0.12766563199798772</v>
      </c>
      <c r="AO42" s="133">
        <v>8607410733</v>
      </c>
      <c r="AP42" s="118">
        <v>1.3738857325190456E-2</v>
      </c>
      <c r="AQ42" s="118">
        <v>1.2611426753904391E-3</v>
      </c>
      <c r="AR42" s="128">
        <v>2654880</v>
      </c>
      <c r="AS42" s="128">
        <v>320966429</v>
      </c>
      <c r="AT42" s="128">
        <v>7023.34</v>
      </c>
    </row>
    <row r="43" spans="1:46" ht="15" customHeight="1" x14ac:dyDescent="0.2">
      <c r="A43" s="115">
        <v>37</v>
      </c>
      <c r="B43" s="116" t="s">
        <v>41</v>
      </c>
      <c r="C43" s="117">
        <v>906256899</v>
      </c>
      <c r="D43" s="117">
        <v>165013144</v>
      </c>
      <c r="E43" s="117">
        <v>741243755</v>
      </c>
      <c r="F43" s="117">
        <v>719506535</v>
      </c>
      <c r="G43" s="118">
        <v>3.0211289185858473E-2</v>
      </c>
      <c r="H43" s="119">
        <v>741243755</v>
      </c>
      <c r="I43" s="120">
        <v>5.18</v>
      </c>
      <c r="J43" s="121">
        <v>3866382</v>
      </c>
      <c r="K43" s="120">
        <v>24.15</v>
      </c>
      <c r="L43" s="121">
        <v>17718018</v>
      </c>
      <c r="M43" s="122">
        <v>0</v>
      </c>
      <c r="N43" s="122">
        <v>0</v>
      </c>
      <c r="O43" s="122">
        <v>0</v>
      </c>
      <c r="P43" s="121">
        <v>0</v>
      </c>
      <c r="Q43" s="117">
        <v>21584400</v>
      </c>
      <c r="R43" s="122">
        <v>0</v>
      </c>
      <c r="S43" s="121">
        <v>0</v>
      </c>
      <c r="T43" s="122">
        <v>0</v>
      </c>
      <c r="U43" s="122">
        <v>36</v>
      </c>
      <c r="V43" s="122">
        <v>0</v>
      </c>
      <c r="W43" s="121">
        <v>9926935</v>
      </c>
      <c r="X43" s="117">
        <v>9926935</v>
      </c>
      <c r="Y43" s="124">
        <v>29.33</v>
      </c>
      <c r="Z43" s="117">
        <v>21584400</v>
      </c>
      <c r="AA43" s="117">
        <v>9926935</v>
      </c>
      <c r="AB43" s="125">
        <v>13.39</v>
      </c>
      <c r="AC43" s="126">
        <v>29.12</v>
      </c>
      <c r="AD43" s="127">
        <v>42.51</v>
      </c>
      <c r="AE43" s="128">
        <v>0</v>
      </c>
      <c r="AF43" s="128">
        <v>31511335</v>
      </c>
      <c r="AG43" s="129">
        <v>0.03</v>
      </c>
      <c r="AH43" s="130">
        <v>38200189</v>
      </c>
      <c r="AI43" s="130">
        <v>9247449</v>
      </c>
      <c r="AJ43" s="130">
        <v>0</v>
      </c>
      <c r="AK43" s="131">
        <v>47447638</v>
      </c>
      <c r="AL43" s="128">
        <v>1521791267</v>
      </c>
      <c r="AM43" s="128">
        <v>1581587933</v>
      </c>
      <c r="AN43" s="132">
        <v>3.9293605697896278E-2</v>
      </c>
      <c r="AO43" s="133">
        <v>1581587933</v>
      </c>
      <c r="AP43" s="118">
        <v>2.4153060479881645E-2</v>
      </c>
      <c r="AQ43" s="118">
        <v>5.8469395264411136E-3</v>
      </c>
      <c r="AR43" s="128">
        <v>808498</v>
      </c>
      <c r="AS43" s="128">
        <v>79767471</v>
      </c>
      <c r="AT43" s="128">
        <v>4399.75</v>
      </c>
    </row>
    <row r="44" spans="1:46" ht="15" customHeight="1" x14ac:dyDescent="0.2">
      <c r="A44" s="115">
        <v>38</v>
      </c>
      <c r="B44" s="116" t="s">
        <v>42</v>
      </c>
      <c r="C44" s="117">
        <v>1023946195</v>
      </c>
      <c r="D44" s="117">
        <v>30417942</v>
      </c>
      <c r="E44" s="117">
        <v>993528253</v>
      </c>
      <c r="F44" s="117">
        <v>985281976</v>
      </c>
      <c r="G44" s="118">
        <v>8.3694588969117616E-3</v>
      </c>
      <c r="H44" s="119">
        <v>993528253</v>
      </c>
      <c r="I44" s="120">
        <v>6.03</v>
      </c>
      <c r="J44" s="121">
        <v>6441316</v>
      </c>
      <c r="K44" s="120">
        <v>18.38</v>
      </c>
      <c r="L44" s="121">
        <v>19308986</v>
      </c>
      <c r="M44" s="122">
        <v>0</v>
      </c>
      <c r="N44" s="122">
        <v>0</v>
      </c>
      <c r="O44" s="122">
        <v>0</v>
      </c>
      <c r="P44" s="121">
        <v>0</v>
      </c>
      <c r="Q44" s="117">
        <v>25750302</v>
      </c>
      <c r="R44" s="122">
        <v>0</v>
      </c>
      <c r="S44" s="121">
        <v>55339</v>
      </c>
      <c r="T44" s="122">
        <v>0</v>
      </c>
      <c r="U44" s="122">
        <v>0</v>
      </c>
      <c r="V44" s="122">
        <v>0</v>
      </c>
      <c r="W44" s="121">
        <v>0</v>
      </c>
      <c r="X44" s="117">
        <v>55339</v>
      </c>
      <c r="Y44" s="124">
        <v>24.41</v>
      </c>
      <c r="Z44" s="117">
        <v>25805641</v>
      </c>
      <c r="AA44" s="117">
        <v>0</v>
      </c>
      <c r="AB44" s="125">
        <v>0.06</v>
      </c>
      <c r="AC44" s="126">
        <v>25.92</v>
      </c>
      <c r="AD44" s="127">
        <v>25.97</v>
      </c>
      <c r="AE44" s="128">
        <v>0</v>
      </c>
      <c r="AF44" s="128">
        <v>25805641</v>
      </c>
      <c r="AG44" s="129">
        <v>2.5000000000000001E-2</v>
      </c>
      <c r="AH44" s="130">
        <v>16975011</v>
      </c>
      <c r="AI44" s="130">
        <v>0</v>
      </c>
      <c r="AJ44" s="130">
        <v>0</v>
      </c>
      <c r="AK44" s="131">
        <v>16975011</v>
      </c>
      <c r="AL44" s="128">
        <v>675355600</v>
      </c>
      <c r="AM44" s="128">
        <v>679000440</v>
      </c>
      <c r="AN44" s="129">
        <v>5.3969197856655075E-3</v>
      </c>
      <c r="AO44" s="128">
        <v>679000440</v>
      </c>
      <c r="AP44" s="118">
        <v>2.5000000000000001E-2</v>
      </c>
      <c r="AQ44" s="118">
        <v>0</v>
      </c>
      <c r="AR44" s="128">
        <v>100306</v>
      </c>
      <c r="AS44" s="128">
        <v>42880958</v>
      </c>
      <c r="AT44" s="128">
        <v>11266.67</v>
      </c>
    </row>
    <row r="45" spans="1:46" ht="15" customHeight="1" x14ac:dyDescent="0.2">
      <c r="A45" s="115">
        <v>39</v>
      </c>
      <c r="B45" s="116" t="s">
        <v>43</v>
      </c>
      <c r="C45" s="117">
        <v>515673079</v>
      </c>
      <c r="D45" s="117">
        <v>41448081</v>
      </c>
      <c r="E45" s="117">
        <v>474224998</v>
      </c>
      <c r="F45" s="117">
        <v>492536593</v>
      </c>
      <c r="G45" s="118">
        <v>-3.7178141198536289E-2</v>
      </c>
      <c r="H45" s="119">
        <v>474224998</v>
      </c>
      <c r="I45" s="120">
        <v>4.54</v>
      </c>
      <c r="J45" s="121">
        <v>2143467</v>
      </c>
      <c r="K45" s="120">
        <v>11.96</v>
      </c>
      <c r="L45" s="121">
        <v>5646663</v>
      </c>
      <c r="M45" s="122">
        <v>0</v>
      </c>
      <c r="N45" s="122">
        <v>0</v>
      </c>
      <c r="O45" s="122">
        <v>0</v>
      </c>
      <c r="P45" s="121">
        <v>0</v>
      </c>
      <c r="Q45" s="117">
        <v>7790130</v>
      </c>
      <c r="R45" s="122">
        <v>0</v>
      </c>
      <c r="S45" s="121">
        <v>0</v>
      </c>
      <c r="T45" s="122">
        <v>0</v>
      </c>
      <c r="U45" s="122">
        <v>0</v>
      </c>
      <c r="V45" s="122">
        <v>0</v>
      </c>
      <c r="W45" s="121">
        <v>0</v>
      </c>
      <c r="X45" s="117">
        <v>0</v>
      </c>
      <c r="Y45" s="124">
        <v>16.5</v>
      </c>
      <c r="Z45" s="117">
        <v>7790130</v>
      </c>
      <c r="AA45" s="117">
        <v>0</v>
      </c>
      <c r="AB45" s="125">
        <v>0</v>
      </c>
      <c r="AC45" s="126">
        <v>16.43</v>
      </c>
      <c r="AD45" s="127">
        <v>16.43</v>
      </c>
      <c r="AE45" s="128">
        <v>0</v>
      </c>
      <c r="AF45" s="128">
        <v>7790130</v>
      </c>
      <c r="AG45" s="129">
        <v>0.02</v>
      </c>
      <c r="AH45" s="130">
        <v>7349527</v>
      </c>
      <c r="AI45" s="130">
        <v>0</v>
      </c>
      <c r="AJ45" s="130">
        <v>0</v>
      </c>
      <c r="AK45" s="131">
        <v>7349527</v>
      </c>
      <c r="AL45" s="128">
        <v>350901800</v>
      </c>
      <c r="AM45" s="128">
        <v>367476350</v>
      </c>
      <c r="AN45" s="129">
        <v>4.7234154968712042E-2</v>
      </c>
      <c r="AO45" s="128">
        <v>367476350</v>
      </c>
      <c r="AP45" s="118">
        <v>0.02</v>
      </c>
      <c r="AQ45" s="118">
        <v>0</v>
      </c>
      <c r="AR45" s="128">
        <v>149851</v>
      </c>
      <c r="AS45" s="128">
        <v>15289508</v>
      </c>
      <c r="AT45" s="128">
        <v>5963.15</v>
      </c>
    </row>
    <row r="46" spans="1:46" ht="15" customHeight="1" x14ac:dyDescent="0.2">
      <c r="A46" s="134">
        <v>40</v>
      </c>
      <c r="B46" s="135" t="s">
        <v>44</v>
      </c>
      <c r="C46" s="136">
        <v>1037972064</v>
      </c>
      <c r="D46" s="136">
        <v>186596959</v>
      </c>
      <c r="E46" s="136">
        <v>851375105</v>
      </c>
      <c r="F46" s="136">
        <v>844277422</v>
      </c>
      <c r="G46" s="137">
        <v>8.406813702522534E-3</v>
      </c>
      <c r="H46" s="138">
        <v>851375105</v>
      </c>
      <c r="I46" s="139">
        <v>4.93</v>
      </c>
      <c r="J46" s="140">
        <v>4111906</v>
      </c>
      <c r="K46" s="139">
        <v>21.64</v>
      </c>
      <c r="L46" s="140">
        <v>18099507</v>
      </c>
      <c r="M46" s="141">
        <v>0</v>
      </c>
      <c r="N46" s="141">
        <v>20.72</v>
      </c>
      <c r="O46" s="141">
        <v>13</v>
      </c>
      <c r="P46" s="140">
        <v>9248411</v>
      </c>
      <c r="Q46" s="136">
        <v>31459824</v>
      </c>
      <c r="R46" s="141">
        <v>0</v>
      </c>
      <c r="S46" s="140">
        <v>0</v>
      </c>
      <c r="T46" s="141">
        <v>0</v>
      </c>
      <c r="U46" s="141">
        <v>35</v>
      </c>
      <c r="V46" s="141">
        <v>9</v>
      </c>
      <c r="W46" s="140">
        <v>5868308</v>
      </c>
      <c r="X46" s="136">
        <v>5868308</v>
      </c>
      <c r="Y46" s="142">
        <v>26.57</v>
      </c>
      <c r="Z46" s="136">
        <v>22211413</v>
      </c>
      <c r="AA46" s="136">
        <v>15116719</v>
      </c>
      <c r="AB46" s="143">
        <v>6.89</v>
      </c>
      <c r="AC46" s="144">
        <v>36.950000000000003</v>
      </c>
      <c r="AD46" s="145">
        <v>43.84</v>
      </c>
      <c r="AE46" s="146">
        <v>0</v>
      </c>
      <c r="AF46" s="146">
        <v>37328132</v>
      </c>
      <c r="AG46" s="147">
        <v>0.02</v>
      </c>
      <c r="AH46" s="148">
        <v>54489916</v>
      </c>
      <c r="AI46" s="148">
        <v>0</v>
      </c>
      <c r="AJ46" s="1239">
        <v>0</v>
      </c>
      <c r="AK46" s="149">
        <v>54489916</v>
      </c>
      <c r="AL46" s="146">
        <v>2598537800</v>
      </c>
      <c r="AM46" s="146">
        <v>2724495800</v>
      </c>
      <c r="AN46" s="147">
        <v>4.8472644885135016E-2</v>
      </c>
      <c r="AO46" s="146">
        <v>2724495800</v>
      </c>
      <c r="AP46" s="137">
        <v>0.02</v>
      </c>
      <c r="AQ46" s="137">
        <v>0</v>
      </c>
      <c r="AR46" s="146">
        <v>1021524</v>
      </c>
      <c r="AS46" s="146">
        <v>92839572</v>
      </c>
      <c r="AT46" s="146">
        <v>4348.25</v>
      </c>
    </row>
    <row r="47" spans="1:46" ht="15" customHeight="1" x14ac:dyDescent="0.2">
      <c r="A47" s="115">
        <v>41</v>
      </c>
      <c r="B47" s="116" t="s">
        <v>45</v>
      </c>
      <c r="C47" s="117">
        <v>240421310</v>
      </c>
      <c r="D47" s="117">
        <v>11535770</v>
      </c>
      <c r="E47" s="117">
        <v>228885540</v>
      </c>
      <c r="F47" s="117">
        <v>231410490</v>
      </c>
      <c r="G47" s="118">
        <v>-1.0911130260343859E-2</v>
      </c>
      <c r="H47" s="119">
        <v>228885540</v>
      </c>
      <c r="I47" s="120">
        <v>4.97</v>
      </c>
      <c r="J47" s="121">
        <v>1136994</v>
      </c>
      <c r="K47" s="120">
        <v>38.119999999999997</v>
      </c>
      <c r="L47" s="121">
        <v>8720784</v>
      </c>
      <c r="M47" s="122">
        <v>0</v>
      </c>
      <c r="N47" s="122">
        <v>0</v>
      </c>
      <c r="O47" s="122">
        <v>0</v>
      </c>
      <c r="P47" s="121">
        <v>0</v>
      </c>
      <c r="Q47" s="117">
        <v>9857778</v>
      </c>
      <c r="R47" s="123">
        <v>9.6</v>
      </c>
      <c r="S47" s="121">
        <v>2196212</v>
      </c>
      <c r="T47" s="122">
        <v>0</v>
      </c>
      <c r="U47" s="122">
        <v>0</v>
      </c>
      <c r="V47" s="122">
        <v>0</v>
      </c>
      <c r="W47" s="121">
        <v>0</v>
      </c>
      <c r="X47" s="117">
        <v>2196212</v>
      </c>
      <c r="Y47" s="124">
        <v>52.69</v>
      </c>
      <c r="Z47" s="117">
        <v>12053990</v>
      </c>
      <c r="AA47" s="117">
        <v>0</v>
      </c>
      <c r="AB47" s="125">
        <v>9.6</v>
      </c>
      <c r="AC47" s="126">
        <v>43.07</v>
      </c>
      <c r="AD47" s="127">
        <v>52.66</v>
      </c>
      <c r="AE47" s="128">
        <v>0</v>
      </c>
      <c r="AF47" s="128">
        <v>12053990</v>
      </c>
      <c r="AG47" s="129">
        <v>0.02</v>
      </c>
      <c r="AH47" s="130">
        <v>4581902</v>
      </c>
      <c r="AI47" s="130">
        <v>0</v>
      </c>
      <c r="AJ47" s="130">
        <v>0</v>
      </c>
      <c r="AK47" s="131">
        <v>4581902</v>
      </c>
      <c r="AL47" s="128">
        <v>240400300</v>
      </c>
      <c r="AM47" s="128">
        <v>229095100</v>
      </c>
      <c r="AN47" s="132">
        <v>-4.7026563610777526E-2</v>
      </c>
      <c r="AO47" s="133">
        <v>229095100</v>
      </c>
      <c r="AP47" s="118">
        <v>0.02</v>
      </c>
      <c r="AQ47" s="118">
        <v>0</v>
      </c>
      <c r="AR47" s="128">
        <v>74641</v>
      </c>
      <c r="AS47" s="128">
        <v>16710533</v>
      </c>
      <c r="AT47" s="128">
        <v>13400.59</v>
      </c>
    </row>
    <row r="48" spans="1:46" ht="15" customHeight="1" x14ac:dyDescent="0.2">
      <c r="A48" s="115">
        <v>42</v>
      </c>
      <c r="B48" s="116" t="s">
        <v>46</v>
      </c>
      <c r="C48" s="117">
        <v>241877610</v>
      </c>
      <c r="D48" s="117">
        <v>29475087</v>
      </c>
      <c r="E48" s="117">
        <v>212402523</v>
      </c>
      <c r="F48" s="117">
        <v>209961729</v>
      </c>
      <c r="G48" s="118">
        <v>1.1624947135008589E-2</v>
      </c>
      <c r="H48" s="119">
        <v>212402523</v>
      </c>
      <c r="I48" s="120">
        <v>9.6999999999999993</v>
      </c>
      <c r="J48" s="121">
        <v>1973270</v>
      </c>
      <c r="K48" s="120">
        <v>9.57</v>
      </c>
      <c r="L48" s="121">
        <v>1946829</v>
      </c>
      <c r="M48" s="122">
        <v>0</v>
      </c>
      <c r="N48" s="122">
        <v>0</v>
      </c>
      <c r="O48" s="122">
        <v>0</v>
      </c>
      <c r="P48" s="121">
        <v>0</v>
      </c>
      <c r="Q48" s="117">
        <v>3920099</v>
      </c>
      <c r="R48" s="122">
        <v>0</v>
      </c>
      <c r="S48" s="121">
        <v>0</v>
      </c>
      <c r="T48" s="122">
        <v>0</v>
      </c>
      <c r="U48" s="122">
        <v>31</v>
      </c>
      <c r="V48" s="122">
        <v>3</v>
      </c>
      <c r="W48" s="121">
        <v>2866758</v>
      </c>
      <c r="X48" s="117">
        <v>2866758</v>
      </c>
      <c r="Y48" s="124">
        <v>19.27</v>
      </c>
      <c r="Z48" s="117">
        <v>3920099</v>
      </c>
      <c r="AA48" s="117">
        <v>2866758</v>
      </c>
      <c r="AB48" s="125">
        <v>13.5</v>
      </c>
      <c r="AC48" s="126">
        <v>18.46</v>
      </c>
      <c r="AD48" s="127">
        <v>31.95</v>
      </c>
      <c r="AE48" s="128">
        <v>0</v>
      </c>
      <c r="AF48" s="128">
        <v>6786857</v>
      </c>
      <c r="AG48" s="129">
        <v>0.02</v>
      </c>
      <c r="AH48" s="130">
        <v>6359745</v>
      </c>
      <c r="AI48" s="130">
        <v>0</v>
      </c>
      <c r="AJ48" s="130">
        <v>0</v>
      </c>
      <c r="AK48" s="131">
        <v>6359745</v>
      </c>
      <c r="AL48" s="128">
        <v>310354900</v>
      </c>
      <c r="AM48" s="128">
        <v>317987250</v>
      </c>
      <c r="AN48" s="132">
        <v>2.4592329620057553E-2</v>
      </c>
      <c r="AO48" s="133">
        <v>317987250</v>
      </c>
      <c r="AP48" s="118">
        <v>0.02</v>
      </c>
      <c r="AQ48" s="118">
        <v>0</v>
      </c>
      <c r="AR48" s="128">
        <v>211432</v>
      </c>
      <c r="AS48" s="128">
        <v>13358034</v>
      </c>
      <c r="AT48" s="128">
        <v>4956.6000000000004</v>
      </c>
    </row>
    <row r="49" spans="1:46" ht="15" customHeight="1" x14ac:dyDescent="0.2">
      <c r="A49" s="115">
        <v>43</v>
      </c>
      <c r="B49" s="116" t="s">
        <v>47</v>
      </c>
      <c r="C49" s="117">
        <v>256645160</v>
      </c>
      <c r="D49" s="117">
        <v>39734934</v>
      </c>
      <c r="E49" s="117">
        <v>216910226</v>
      </c>
      <c r="F49" s="117">
        <v>180028223</v>
      </c>
      <c r="G49" s="118">
        <v>0.20486789451896106</v>
      </c>
      <c r="H49" s="119">
        <v>198031045.30000001</v>
      </c>
      <c r="I49" s="120">
        <v>5.35</v>
      </c>
      <c r="J49" s="121">
        <v>1070825</v>
      </c>
      <c r="K49" s="120">
        <v>9.02</v>
      </c>
      <c r="L49" s="121">
        <v>1805292</v>
      </c>
      <c r="M49" s="122">
        <v>0</v>
      </c>
      <c r="N49" s="122">
        <v>16.09</v>
      </c>
      <c r="O49" s="122">
        <v>7</v>
      </c>
      <c r="P49" s="121">
        <v>1916460</v>
      </c>
      <c r="Q49" s="117">
        <v>4792577</v>
      </c>
      <c r="R49" s="122">
        <v>0</v>
      </c>
      <c r="S49" s="121">
        <v>0</v>
      </c>
      <c r="T49" s="122">
        <v>0</v>
      </c>
      <c r="U49" s="122">
        <v>25.75</v>
      </c>
      <c r="V49" s="122">
        <v>7</v>
      </c>
      <c r="W49" s="121">
        <v>1650758</v>
      </c>
      <c r="X49" s="117">
        <v>1650758</v>
      </c>
      <c r="Y49" s="124">
        <v>14.37</v>
      </c>
      <c r="Z49" s="117">
        <v>2876117</v>
      </c>
      <c r="AA49" s="117">
        <v>3567218</v>
      </c>
      <c r="AB49" s="125">
        <v>7.61</v>
      </c>
      <c r="AC49" s="126">
        <v>22.09</v>
      </c>
      <c r="AD49" s="127">
        <v>29.71</v>
      </c>
      <c r="AE49" s="128">
        <v>0</v>
      </c>
      <c r="AF49" s="128">
        <v>6443335</v>
      </c>
      <c r="AG49" s="129">
        <v>2.5000000000000001E-2</v>
      </c>
      <c r="AH49" s="130">
        <v>12850625</v>
      </c>
      <c r="AI49" s="130">
        <v>675962</v>
      </c>
      <c r="AJ49" s="130">
        <v>0</v>
      </c>
      <c r="AK49" s="131">
        <v>13526587</v>
      </c>
      <c r="AL49" s="128">
        <v>453144160</v>
      </c>
      <c r="AM49" s="128">
        <v>541063480</v>
      </c>
      <c r="AN49" s="129">
        <v>0.19402064014242179</v>
      </c>
      <c r="AO49" s="128">
        <v>521115783.99999994</v>
      </c>
      <c r="AP49" s="118">
        <v>2.3750678940667E-2</v>
      </c>
      <c r="AQ49" s="118">
        <v>1.249321059333001E-3</v>
      </c>
      <c r="AR49" s="128">
        <v>157920</v>
      </c>
      <c r="AS49" s="128">
        <v>20127842</v>
      </c>
      <c r="AT49" s="128">
        <v>5111.18</v>
      </c>
    </row>
    <row r="50" spans="1:46" ht="15" customHeight="1" x14ac:dyDescent="0.2">
      <c r="A50" s="115">
        <v>44</v>
      </c>
      <c r="B50" s="116" t="s">
        <v>48</v>
      </c>
      <c r="C50" s="117">
        <v>469350134</v>
      </c>
      <c r="D50" s="117">
        <v>67482580</v>
      </c>
      <c r="E50" s="117">
        <v>401867554</v>
      </c>
      <c r="F50" s="117">
        <v>347214996</v>
      </c>
      <c r="G50" s="118">
        <v>0.15740264282824928</v>
      </c>
      <c r="H50" s="119">
        <v>381936495.60000002</v>
      </c>
      <c r="I50" s="120">
        <v>3.83</v>
      </c>
      <c r="J50" s="121">
        <v>1578164</v>
      </c>
      <c r="K50" s="120">
        <v>37.39</v>
      </c>
      <c r="L50" s="121">
        <v>15406135</v>
      </c>
      <c r="M50" s="122">
        <v>0</v>
      </c>
      <c r="N50" s="122">
        <v>0</v>
      </c>
      <c r="O50" s="122">
        <v>0</v>
      </c>
      <c r="P50" s="121">
        <v>0</v>
      </c>
      <c r="Q50" s="117">
        <v>16984299</v>
      </c>
      <c r="R50" s="122">
        <v>0</v>
      </c>
      <c r="S50" s="121">
        <v>0</v>
      </c>
      <c r="T50" s="122">
        <v>0</v>
      </c>
      <c r="U50" s="122">
        <v>0</v>
      </c>
      <c r="V50" s="122">
        <v>0</v>
      </c>
      <c r="W50" s="121">
        <v>0</v>
      </c>
      <c r="X50" s="117">
        <v>0</v>
      </c>
      <c r="Y50" s="124">
        <v>41.22</v>
      </c>
      <c r="Z50" s="117">
        <v>16984299</v>
      </c>
      <c r="AA50" s="117">
        <v>0</v>
      </c>
      <c r="AB50" s="125">
        <v>0</v>
      </c>
      <c r="AC50" s="126">
        <v>42.26</v>
      </c>
      <c r="AD50" s="127">
        <v>42.26</v>
      </c>
      <c r="AE50" s="128">
        <v>0</v>
      </c>
      <c r="AF50" s="128">
        <v>16984299</v>
      </c>
      <c r="AG50" s="129">
        <v>0.02</v>
      </c>
      <c r="AH50" s="130">
        <v>15942894</v>
      </c>
      <c r="AI50" s="130">
        <v>0</v>
      </c>
      <c r="AJ50" s="130">
        <v>0</v>
      </c>
      <c r="AK50" s="131">
        <v>15942894</v>
      </c>
      <c r="AL50" s="128">
        <v>767585600</v>
      </c>
      <c r="AM50" s="128">
        <v>797144700</v>
      </c>
      <c r="AN50" s="129">
        <v>3.8509190375640191E-2</v>
      </c>
      <c r="AO50" s="128">
        <v>797144700</v>
      </c>
      <c r="AP50" s="118">
        <v>0.02</v>
      </c>
      <c r="AQ50" s="118">
        <v>0</v>
      </c>
      <c r="AR50" s="128">
        <v>72527</v>
      </c>
      <c r="AS50" s="128">
        <v>32999720</v>
      </c>
      <c r="AT50" s="128">
        <v>4346.07</v>
      </c>
    </row>
    <row r="51" spans="1:46" ht="15" customHeight="1" x14ac:dyDescent="0.2">
      <c r="A51" s="134">
        <v>45</v>
      </c>
      <c r="B51" s="135" t="s">
        <v>49</v>
      </c>
      <c r="C51" s="136">
        <v>1668706203</v>
      </c>
      <c r="D51" s="136">
        <v>100232717</v>
      </c>
      <c r="E51" s="136">
        <v>1568473486</v>
      </c>
      <c r="F51" s="136">
        <v>1424741438</v>
      </c>
      <c r="G51" s="137">
        <v>0.10088289998904348</v>
      </c>
      <c r="H51" s="138">
        <v>1567215581.8000002</v>
      </c>
      <c r="I51" s="139">
        <v>4.12</v>
      </c>
      <c r="J51" s="140">
        <v>6452788</v>
      </c>
      <c r="K51" s="139">
        <v>41.71</v>
      </c>
      <c r="L51" s="140">
        <v>71169173</v>
      </c>
      <c r="M51" s="141">
        <v>0</v>
      </c>
      <c r="N51" s="141">
        <v>0</v>
      </c>
      <c r="O51" s="141">
        <v>0</v>
      </c>
      <c r="P51" s="140">
        <v>0</v>
      </c>
      <c r="Q51" s="136">
        <v>77621961</v>
      </c>
      <c r="R51" s="141">
        <v>4.92</v>
      </c>
      <c r="S51" s="140">
        <v>7847640</v>
      </c>
      <c r="T51" s="141">
        <v>0</v>
      </c>
      <c r="U51" s="141">
        <v>0</v>
      </c>
      <c r="V51" s="141">
        <v>0</v>
      </c>
      <c r="W51" s="140">
        <v>0</v>
      </c>
      <c r="X51" s="136">
        <v>7847640</v>
      </c>
      <c r="Y51" s="142">
        <v>50.75</v>
      </c>
      <c r="Z51" s="136">
        <v>85469601</v>
      </c>
      <c r="AA51" s="136">
        <v>0</v>
      </c>
      <c r="AB51" s="143">
        <v>5</v>
      </c>
      <c r="AC51" s="144">
        <v>49.49</v>
      </c>
      <c r="AD51" s="145">
        <v>54.49</v>
      </c>
      <c r="AE51" s="146">
        <v>0</v>
      </c>
      <c r="AF51" s="146">
        <v>85469601</v>
      </c>
      <c r="AG51" s="147">
        <v>0.03</v>
      </c>
      <c r="AH51" s="148">
        <v>54679348</v>
      </c>
      <c r="AI51" s="148">
        <v>324850</v>
      </c>
      <c r="AJ51" s="1239">
        <v>0</v>
      </c>
      <c r="AK51" s="149">
        <v>55004198</v>
      </c>
      <c r="AL51" s="146">
        <v>1891691533</v>
      </c>
      <c r="AM51" s="146">
        <v>1833473267</v>
      </c>
      <c r="AN51" s="147">
        <v>-3.0775771305416103E-2</v>
      </c>
      <c r="AO51" s="146">
        <v>1833473267</v>
      </c>
      <c r="AP51" s="137">
        <v>2.9822822608953806E-2</v>
      </c>
      <c r="AQ51" s="137">
        <v>1.7717738559206383E-4</v>
      </c>
      <c r="AR51" s="146">
        <v>262436</v>
      </c>
      <c r="AS51" s="146">
        <v>140736235</v>
      </c>
      <c r="AT51" s="146">
        <v>15053.61</v>
      </c>
    </row>
    <row r="52" spans="1:46" s="150" customFormat="1" ht="15" customHeight="1" x14ac:dyDescent="0.2">
      <c r="A52" s="115">
        <v>46</v>
      </c>
      <c r="B52" s="116" t="s">
        <v>50</v>
      </c>
      <c r="C52" s="117">
        <v>65766030</v>
      </c>
      <c r="D52" s="117">
        <v>18183777</v>
      </c>
      <c r="E52" s="117">
        <v>47582253</v>
      </c>
      <c r="F52" s="117">
        <v>47131910</v>
      </c>
      <c r="G52" s="118">
        <v>9.5549490780237854E-3</v>
      </c>
      <c r="H52" s="119">
        <v>47582253</v>
      </c>
      <c r="I52" s="120">
        <v>3.38</v>
      </c>
      <c r="J52" s="121">
        <v>157416</v>
      </c>
      <c r="K52" s="120">
        <v>39.880000000000003</v>
      </c>
      <c r="L52" s="121">
        <v>1903242</v>
      </c>
      <c r="M52" s="122">
        <v>0</v>
      </c>
      <c r="N52" s="122">
        <v>0</v>
      </c>
      <c r="O52" s="122">
        <v>0</v>
      </c>
      <c r="P52" s="121">
        <v>0</v>
      </c>
      <c r="Q52" s="117">
        <v>2060658</v>
      </c>
      <c r="R52" s="123">
        <v>0</v>
      </c>
      <c r="S52" s="121">
        <v>0</v>
      </c>
      <c r="T52" s="122">
        <v>0</v>
      </c>
      <c r="U52" s="122">
        <v>0</v>
      </c>
      <c r="V52" s="122">
        <v>0</v>
      </c>
      <c r="W52" s="121">
        <v>0</v>
      </c>
      <c r="X52" s="117">
        <v>0</v>
      </c>
      <c r="Y52" s="124">
        <v>43.260000000000005</v>
      </c>
      <c r="Z52" s="117">
        <v>2060658</v>
      </c>
      <c r="AA52" s="117">
        <v>0</v>
      </c>
      <c r="AB52" s="125">
        <v>0</v>
      </c>
      <c r="AC52" s="126">
        <v>43.31</v>
      </c>
      <c r="AD52" s="127">
        <v>43.31</v>
      </c>
      <c r="AE52" s="128">
        <v>0</v>
      </c>
      <c r="AF52" s="128">
        <v>2060658</v>
      </c>
      <c r="AG52" s="129">
        <v>0.02</v>
      </c>
      <c r="AH52" s="130">
        <v>1618375</v>
      </c>
      <c r="AI52" s="130">
        <v>0</v>
      </c>
      <c r="AJ52" s="130">
        <v>0</v>
      </c>
      <c r="AK52" s="131">
        <v>1618375</v>
      </c>
      <c r="AL52" s="128">
        <v>77227600</v>
      </c>
      <c r="AM52" s="128">
        <v>80918750</v>
      </c>
      <c r="AN52" s="132">
        <v>4.7795736239375559E-2</v>
      </c>
      <c r="AO52" s="133">
        <v>80918750</v>
      </c>
      <c r="AP52" s="118">
        <v>0.02</v>
      </c>
      <c r="AQ52" s="118">
        <v>0</v>
      </c>
      <c r="AR52" s="128">
        <v>31085</v>
      </c>
      <c r="AS52" s="128">
        <v>3710118</v>
      </c>
      <c r="AT52" s="128">
        <v>3176.47</v>
      </c>
    </row>
    <row r="53" spans="1:46" ht="15" customHeight="1" x14ac:dyDescent="0.2">
      <c r="A53" s="115">
        <v>47</v>
      </c>
      <c r="B53" s="116" t="s">
        <v>51</v>
      </c>
      <c r="C53" s="117">
        <v>698481031</v>
      </c>
      <c r="D53" s="117">
        <v>41550480</v>
      </c>
      <c r="E53" s="117">
        <v>656930551</v>
      </c>
      <c r="F53" s="117">
        <v>600306530</v>
      </c>
      <c r="G53" s="118">
        <v>9.4325179171380988E-2</v>
      </c>
      <c r="H53" s="119">
        <v>656930551</v>
      </c>
      <c r="I53" s="120">
        <v>3.85</v>
      </c>
      <c r="J53" s="121">
        <v>2596548</v>
      </c>
      <c r="K53" s="120">
        <v>30.45</v>
      </c>
      <c r="L53" s="121">
        <v>20699475</v>
      </c>
      <c r="M53" s="122">
        <v>0</v>
      </c>
      <c r="N53" s="122">
        <v>0</v>
      </c>
      <c r="O53" s="122">
        <v>0</v>
      </c>
      <c r="P53" s="121">
        <v>0</v>
      </c>
      <c r="Q53" s="117">
        <v>23296023</v>
      </c>
      <c r="R53" s="122">
        <v>10</v>
      </c>
      <c r="S53" s="121">
        <v>6577388</v>
      </c>
      <c r="T53" s="122">
        <v>0</v>
      </c>
      <c r="U53" s="122">
        <v>0</v>
      </c>
      <c r="V53" s="122">
        <v>0</v>
      </c>
      <c r="W53" s="121">
        <v>0</v>
      </c>
      <c r="X53" s="117">
        <v>6577388</v>
      </c>
      <c r="Y53" s="124">
        <v>44.3</v>
      </c>
      <c r="Z53" s="117">
        <v>29873411</v>
      </c>
      <c r="AA53" s="117">
        <v>0</v>
      </c>
      <c r="AB53" s="125">
        <v>10.01</v>
      </c>
      <c r="AC53" s="126">
        <v>35.46</v>
      </c>
      <c r="AD53" s="127">
        <v>45.47</v>
      </c>
      <c r="AE53" s="128">
        <v>0</v>
      </c>
      <c r="AF53" s="128">
        <v>29873411</v>
      </c>
      <c r="AG53" s="129">
        <v>2.5000000000000001E-2</v>
      </c>
      <c r="AH53" s="130">
        <v>24051610</v>
      </c>
      <c r="AI53" s="130">
        <v>0</v>
      </c>
      <c r="AJ53" s="130">
        <v>0</v>
      </c>
      <c r="AK53" s="131">
        <v>24051610</v>
      </c>
      <c r="AL53" s="128">
        <v>1032251120</v>
      </c>
      <c r="AM53" s="128">
        <v>962064400</v>
      </c>
      <c r="AN53" s="132">
        <v>-6.7993842428574938E-2</v>
      </c>
      <c r="AO53" s="133">
        <v>962064400</v>
      </c>
      <c r="AP53" s="118">
        <v>2.5000000000000001E-2</v>
      </c>
      <c r="AQ53" s="118">
        <v>0</v>
      </c>
      <c r="AR53" s="128">
        <v>80898</v>
      </c>
      <c r="AS53" s="128">
        <v>54005919</v>
      </c>
      <c r="AT53" s="128">
        <v>16068.41</v>
      </c>
    </row>
    <row r="54" spans="1:46" ht="15" customHeight="1" x14ac:dyDescent="0.2">
      <c r="A54" s="115">
        <v>48</v>
      </c>
      <c r="B54" s="116" t="s">
        <v>89</v>
      </c>
      <c r="C54" s="117">
        <v>537158417</v>
      </c>
      <c r="D54" s="117">
        <v>82518349</v>
      </c>
      <c r="E54" s="117">
        <v>454640068</v>
      </c>
      <c r="F54" s="117">
        <v>450710689</v>
      </c>
      <c r="G54" s="118">
        <v>8.7181846268571637E-3</v>
      </c>
      <c r="H54" s="119">
        <v>454640068</v>
      </c>
      <c r="I54" s="120">
        <v>3.65</v>
      </c>
      <c r="J54" s="121">
        <v>1729271</v>
      </c>
      <c r="K54" s="120">
        <v>25.66</v>
      </c>
      <c r="L54" s="121">
        <v>11372550</v>
      </c>
      <c r="M54" s="122">
        <v>0</v>
      </c>
      <c r="N54" s="122">
        <v>0</v>
      </c>
      <c r="O54" s="122">
        <v>0</v>
      </c>
      <c r="P54" s="121">
        <v>0</v>
      </c>
      <c r="Q54" s="117">
        <v>13101821</v>
      </c>
      <c r="R54" s="122">
        <v>11</v>
      </c>
      <c r="S54" s="121">
        <v>5076904</v>
      </c>
      <c r="T54" s="122">
        <v>0</v>
      </c>
      <c r="U54" s="122">
        <v>0</v>
      </c>
      <c r="V54" s="122">
        <v>0</v>
      </c>
      <c r="W54" s="121">
        <v>0</v>
      </c>
      <c r="X54" s="117">
        <v>5076904</v>
      </c>
      <c r="Y54" s="124">
        <v>40.31</v>
      </c>
      <c r="Z54" s="117">
        <v>18178725</v>
      </c>
      <c r="AA54" s="117">
        <v>0</v>
      </c>
      <c r="AB54" s="125">
        <v>11.17</v>
      </c>
      <c r="AC54" s="126">
        <v>28.82</v>
      </c>
      <c r="AD54" s="127">
        <v>39.979999999999997</v>
      </c>
      <c r="AE54" s="128">
        <v>0</v>
      </c>
      <c r="AF54" s="128">
        <v>18178725</v>
      </c>
      <c r="AG54" s="129">
        <v>2.5000000000000001E-2</v>
      </c>
      <c r="AH54" s="130">
        <v>30140604</v>
      </c>
      <c r="AI54" s="130">
        <v>0</v>
      </c>
      <c r="AJ54" s="130">
        <v>0</v>
      </c>
      <c r="AK54" s="131">
        <v>30140604</v>
      </c>
      <c r="AL54" s="128">
        <v>1036192720</v>
      </c>
      <c r="AM54" s="128">
        <v>1205624160</v>
      </c>
      <c r="AN54" s="129">
        <v>0.16351344371537371</v>
      </c>
      <c r="AO54" s="128">
        <v>1191621628</v>
      </c>
      <c r="AP54" s="118">
        <v>2.5000000000000001E-2</v>
      </c>
      <c r="AQ54" s="118">
        <v>0</v>
      </c>
      <c r="AR54" s="128">
        <v>60317</v>
      </c>
      <c r="AS54" s="128">
        <v>48379646</v>
      </c>
      <c r="AT54" s="128">
        <v>8740.68</v>
      </c>
    </row>
    <row r="55" spans="1:46" ht="15" customHeight="1" x14ac:dyDescent="0.2">
      <c r="A55" s="115">
        <v>49</v>
      </c>
      <c r="B55" s="116" t="s">
        <v>52</v>
      </c>
      <c r="C55" s="117">
        <v>804155550</v>
      </c>
      <c r="D55" s="117">
        <v>132833708</v>
      </c>
      <c r="E55" s="117">
        <v>671321842</v>
      </c>
      <c r="F55" s="117">
        <v>646362712</v>
      </c>
      <c r="G55" s="118">
        <v>3.8614742986597284E-2</v>
      </c>
      <c r="H55" s="119">
        <v>671321842</v>
      </c>
      <c r="I55" s="120">
        <v>4.37</v>
      </c>
      <c r="J55" s="121">
        <v>2846602</v>
      </c>
      <c r="K55" s="120">
        <v>16.149999999999999</v>
      </c>
      <c r="L55" s="121">
        <v>10520124</v>
      </c>
      <c r="M55" s="122">
        <v>0</v>
      </c>
      <c r="N55" s="122">
        <v>0</v>
      </c>
      <c r="O55" s="122">
        <v>0</v>
      </c>
      <c r="P55" s="121">
        <v>0</v>
      </c>
      <c r="Q55" s="117">
        <v>13366726</v>
      </c>
      <c r="R55" s="122">
        <v>0</v>
      </c>
      <c r="S55" s="121">
        <v>0</v>
      </c>
      <c r="T55" s="122">
        <v>0</v>
      </c>
      <c r="U55" s="122">
        <v>0</v>
      </c>
      <c r="V55" s="122">
        <v>0</v>
      </c>
      <c r="W55" s="121">
        <v>0</v>
      </c>
      <c r="X55" s="117">
        <v>0</v>
      </c>
      <c r="Y55" s="124">
        <v>20.52</v>
      </c>
      <c r="Z55" s="117">
        <v>13366726</v>
      </c>
      <c r="AA55" s="117">
        <v>0</v>
      </c>
      <c r="AB55" s="125">
        <v>0</v>
      </c>
      <c r="AC55" s="126">
        <v>19.91</v>
      </c>
      <c r="AD55" s="127">
        <v>19.91</v>
      </c>
      <c r="AE55" s="128">
        <v>0</v>
      </c>
      <c r="AF55" s="128">
        <v>13366726</v>
      </c>
      <c r="AG55" s="129">
        <v>0.02</v>
      </c>
      <c r="AH55" s="130">
        <v>24331172</v>
      </c>
      <c r="AI55" s="130">
        <v>0</v>
      </c>
      <c r="AJ55" s="130">
        <v>325468</v>
      </c>
      <c r="AK55" s="131">
        <v>24656640</v>
      </c>
      <c r="AL55" s="128">
        <v>1178539850</v>
      </c>
      <c r="AM55" s="128">
        <v>1232832000</v>
      </c>
      <c r="AN55" s="129">
        <v>4.6067300991137462E-2</v>
      </c>
      <c r="AO55" s="128">
        <v>1232832000</v>
      </c>
      <c r="AP55" s="118">
        <v>1.9735999714478532E-2</v>
      </c>
      <c r="AQ55" s="118">
        <v>0</v>
      </c>
      <c r="AR55" s="128">
        <v>592395</v>
      </c>
      <c r="AS55" s="128">
        <v>38615761</v>
      </c>
      <c r="AT55" s="128">
        <v>3027.5</v>
      </c>
    </row>
    <row r="56" spans="1:46" ht="15" customHeight="1" x14ac:dyDescent="0.2">
      <c r="A56" s="134">
        <v>50</v>
      </c>
      <c r="B56" s="135" t="s">
        <v>53</v>
      </c>
      <c r="C56" s="136">
        <v>486367337</v>
      </c>
      <c r="D56" s="136">
        <v>90595759</v>
      </c>
      <c r="E56" s="136">
        <v>395771578</v>
      </c>
      <c r="F56" s="136">
        <v>385050480</v>
      </c>
      <c r="G56" s="137">
        <v>2.7843357058014835E-2</v>
      </c>
      <c r="H56" s="138">
        <v>395771578</v>
      </c>
      <c r="I56" s="139">
        <v>2.48</v>
      </c>
      <c r="J56" s="140">
        <v>970431</v>
      </c>
      <c r="K56" s="139">
        <v>9.5299999999999994</v>
      </c>
      <c r="L56" s="140">
        <v>3728855</v>
      </c>
      <c r="M56" s="141">
        <v>0</v>
      </c>
      <c r="N56" s="141">
        <v>0</v>
      </c>
      <c r="O56" s="141">
        <v>0</v>
      </c>
      <c r="P56" s="140">
        <v>0</v>
      </c>
      <c r="Q56" s="136">
        <v>4699286</v>
      </c>
      <c r="R56" s="141">
        <v>21.5</v>
      </c>
      <c r="S56" s="140">
        <v>8412534</v>
      </c>
      <c r="T56" s="141">
        <v>0</v>
      </c>
      <c r="U56" s="141">
        <v>0</v>
      </c>
      <c r="V56" s="141">
        <v>0</v>
      </c>
      <c r="W56" s="140">
        <v>0</v>
      </c>
      <c r="X56" s="136">
        <v>8412534</v>
      </c>
      <c r="Y56" s="142">
        <v>33.51</v>
      </c>
      <c r="Z56" s="136">
        <v>13111820</v>
      </c>
      <c r="AA56" s="136">
        <v>0</v>
      </c>
      <c r="AB56" s="143">
        <v>21.26</v>
      </c>
      <c r="AC56" s="144">
        <v>11.87</v>
      </c>
      <c r="AD56" s="145">
        <v>33.130000000000003</v>
      </c>
      <c r="AE56" s="146">
        <v>0</v>
      </c>
      <c r="AF56" s="146">
        <v>13111820</v>
      </c>
      <c r="AG56" s="147">
        <v>0.02</v>
      </c>
      <c r="AH56" s="148">
        <v>15187953</v>
      </c>
      <c r="AI56" s="148">
        <v>0</v>
      </c>
      <c r="AJ56" s="1239">
        <v>0</v>
      </c>
      <c r="AK56" s="149">
        <v>15187953</v>
      </c>
      <c r="AL56" s="146">
        <v>805879700</v>
      </c>
      <c r="AM56" s="146">
        <v>759397650</v>
      </c>
      <c r="AN56" s="147">
        <v>-5.767864608079841E-2</v>
      </c>
      <c r="AO56" s="146">
        <v>759397650</v>
      </c>
      <c r="AP56" s="137">
        <v>0.02</v>
      </c>
      <c r="AQ56" s="137">
        <v>0</v>
      </c>
      <c r="AR56" s="146">
        <v>300487</v>
      </c>
      <c r="AS56" s="146">
        <v>28600260</v>
      </c>
      <c r="AT56" s="146">
        <v>3909.28</v>
      </c>
    </row>
    <row r="57" spans="1:46" ht="15" customHeight="1" x14ac:dyDescent="0.2">
      <c r="A57" s="115">
        <v>51</v>
      </c>
      <c r="B57" s="116" t="s">
        <v>54</v>
      </c>
      <c r="C57" s="117">
        <v>672976100</v>
      </c>
      <c r="D57" s="117">
        <v>74391236</v>
      </c>
      <c r="E57" s="117">
        <v>598584864</v>
      </c>
      <c r="F57" s="117">
        <v>592836446</v>
      </c>
      <c r="G57" s="118">
        <v>9.6964652540947188E-3</v>
      </c>
      <c r="H57" s="119">
        <v>598584864</v>
      </c>
      <c r="I57" s="120">
        <v>8.35</v>
      </c>
      <c r="J57" s="121">
        <v>4765224</v>
      </c>
      <c r="K57" s="120">
        <v>11.17</v>
      </c>
      <c r="L57" s="121">
        <v>6376205</v>
      </c>
      <c r="M57" s="122">
        <v>0</v>
      </c>
      <c r="N57" s="122">
        <v>12.17</v>
      </c>
      <c r="O57" s="122">
        <v>3</v>
      </c>
      <c r="P57" s="121">
        <v>6809399</v>
      </c>
      <c r="Q57" s="117">
        <v>17950828</v>
      </c>
      <c r="R57" s="123">
        <v>0</v>
      </c>
      <c r="S57" s="121">
        <v>0</v>
      </c>
      <c r="T57" s="122">
        <v>0</v>
      </c>
      <c r="U57" s="122">
        <v>20</v>
      </c>
      <c r="V57" s="122">
        <v>3</v>
      </c>
      <c r="W57" s="121">
        <v>3973455</v>
      </c>
      <c r="X57" s="117">
        <v>3973455</v>
      </c>
      <c r="Y57" s="124">
        <v>19.52</v>
      </c>
      <c r="Z57" s="117">
        <v>11141429</v>
      </c>
      <c r="AA57" s="117">
        <v>10782854</v>
      </c>
      <c r="AB57" s="125">
        <v>6.64</v>
      </c>
      <c r="AC57" s="126">
        <v>29.99</v>
      </c>
      <c r="AD57" s="127">
        <v>36.630000000000003</v>
      </c>
      <c r="AE57" s="128">
        <v>0</v>
      </c>
      <c r="AF57" s="128">
        <v>21924283</v>
      </c>
      <c r="AG57" s="129">
        <v>1.7500000000000002E-2</v>
      </c>
      <c r="AH57" s="130">
        <v>16039076</v>
      </c>
      <c r="AI57" s="130">
        <v>0</v>
      </c>
      <c r="AJ57" s="130">
        <v>0</v>
      </c>
      <c r="AK57" s="131">
        <v>16039076</v>
      </c>
      <c r="AL57" s="128">
        <v>859572229</v>
      </c>
      <c r="AM57" s="128">
        <v>916518629</v>
      </c>
      <c r="AN57" s="132">
        <v>6.6249697324737553E-2</v>
      </c>
      <c r="AO57" s="133">
        <v>916518629</v>
      </c>
      <c r="AP57" s="118">
        <v>1.749999999181686E-2</v>
      </c>
      <c r="AQ57" s="118">
        <v>0</v>
      </c>
      <c r="AR57" s="128">
        <v>447652</v>
      </c>
      <c r="AS57" s="128">
        <v>38411011</v>
      </c>
      <c r="AT57" s="128">
        <v>4963.95</v>
      </c>
    </row>
    <row r="58" spans="1:46" ht="15" customHeight="1" x14ac:dyDescent="0.2">
      <c r="A58" s="115">
        <v>52</v>
      </c>
      <c r="B58" s="116" t="s">
        <v>55</v>
      </c>
      <c r="C58" s="117">
        <v>2662040619</v>
      </c>
      <c r="D58" s="117">
        <v>525755305</v>
      </c>
      <c r="E58" s="117">
        <v>2136285314</v>
      </c>
      <c r="F58" s="117">
        <v>2069008313</v>
      </c>
      <c r="G58" s="118">
        <v>3.2516544557740501E-2</v>
      </c>
      <c r="H58" s="119">
        <v>2136285314</v>
      </c>
      <c r="I58" s="120">
        <v>3.65</v>
      </c>
      <c r="J58" s="121">
        <v>7731052</v>
      </c>
      <c r="K58" s="120">
        <v>44.86</v>
      </c>
      <c r="L58" s="121">
        <v>99162029</v>
      </c>
      <c r="M58" s="122">
        <v>0</v>
      </c>
      <c r="N58" s="122">
        <v>0</v>
      </c>
      <c r="O58" s="122">
        <v>0</v>
      </c>
      <c r="P58" s="121">
        <v>0</v>
      </c>
      <c r="Q58" s="117">
        <v>106893081</v>
      </c>
      <c r="R58" s="122">
        <v>15.9</v>
      </c>
      <c r="S58" s="121">
        <v>29531382</v>
      </c>
      <c r="T58" s="122">
        <v>0</v>
      </c>
      <c r="U58" s="122">
        <v>0</v>
      </c>
      <c r="V58" s="122">
        <v>0</v>
      </c>
      <c r="W58" s="121">
        <v>0</v>
      </c>
      <c r="X58" s="117">
        <v>29531382</v>
      </c>
      <c r="Y58" s="124">
        <v>64.41</v>
      </c>
      <c r="Z58" s="117">
        <v>136424463</v>
      </c>
      <c r="AA58" s="117">
        <v>0</v>
      </c>
      <c r="AB58" s="125">
        <v>13.82</v>
      </c>
      <c r="AC58" s="126">
        <v>50.04</v>
      </c>
      <c r="AD58" s="127">
        <v>63.86</v>
      </c>
      <c r="AE58" s="128">
        <v>0</v>
      </c>
      <c r="AF58" s="128">
        <v>136424463</v>
      </c>
      <c r="AG58" s="129">
        <v>0.02</v>
      </c>
      <c r="AH58" s="130">
        <v>105638734</v>
      </c>
      <c r="AI58" s="130">
        <v>0</v>
      </c>
      <c r="AJ58" s="130">
        <v>0</v>
      </c>
      <c r="AK58" s="131">
        <v>105638734</v>
      </c>
      <c r="AL58" s="128">
        <v>5132214500</v>
      </c>
      <c r="AM58" s="128">
        <v>5281936700</v>
      </c>
      <c r="AN58" s="132">
        <v>2.917302073013511E-2</v>
      </c>
      <c r="AO58" s="133">
        <v>5281936700</v>
      </c>
      <c r="AP58" s="118">
        <v>0.02</v>
      </c>
      <c r="AQ58" s="118">
        <v>0</v>
      </c>
      <c r="AR58" s="128">
        <v>2092862</v>
      </c>
      <c r="AS58" s="128">
        <v>244156059</v>
      </c>
      <c r="AT58" s="128">
        <v>6583.69</v>
      </c>
    </row>
    <row r="59" spans="1:46" ht="15" customHeight="1" x14ac:dyDescent="0.2">
      <c r="A59" s="115">
        <v>53</v>
      </c>
      <c r="B59" s="116" t="s">
        <v>56</v>
      </c>
      <c r="C59" s="117">
        <v>813230753</v>
      </c>
      <c r="D59" s="117">
        <v>211865231</v>
      </c>
      <c r="E59" s="117">
        <v>601365522</v>
      </c>
      <c r="F59" s="117">
        <v>582087471</v>
      </c>
      <c r="G59" s="118">
        <v>3.3118821415072171E-2</v>
      </c>
      <c r="H59" s="119">
        <v>601365522</v>
      </c>
      <c r="I59" s="120">
        <v>4.0599999999999996</v>
      </c>
      <c r="J59" s="121">
        <v>2490383</v>
      </c>
      <c r="K59" s="120">
        <v>0</v>
      </c>
      <c r="L59" s="121">
        <v>0</v>
      </c>
      <c r="M59" s="122">
        <v>0</v>
      </c>
      <c r="N59" s="122">
        <v>15</v>
      </c>
      <c r="O59" s="122">
        <v>2</v>
      </c>
      <c r="P59" s="121">
        <v>4520426</v>
      </c>
      <c r="Q59" s="117">
        <v>7010809</v>
      </c>
      <c r="R59" s="122">
        <v>0</v>
      </c>
      <c r="S59" s="121">
        <v>0</v>
      </c>
      <c r="T59" s="122">
        <v>0</v>
      </c>
      <c r="U59" s="122">
        <v>13</v>
      </c>
      <c r="V59" s="122">
        <v>2</v>
      </c>
      <c r="W59" s="121">
        <v>463217</v>
      </c>
      <c r="X59" s="117">
        <v>463217</v>
      </c>
      <c r="Y59" s="124">
        <v>4.0599999999999996</v>
      </c>
      <c r="Z59" s="117">
        <v>2490383</v>
      </c>
      <c r="AA59" s="117">
        <v>4983643</v>
      </c>
      <c r="AB59" s="125">
        <v>0.77</v>
      </c>
      <c r="AC59" s="126">
        <v>11.66</v>
      </c>
      <c r="AD59" s="127">
        <v>12.43</v>
      </c>
      <c r="AE59" s="128">
        <v>0</v>
      </c>
      <c r="AF59" s="128">
        <v>7474026</v>
      </c>
      <c r="AG59" s="129">
        <v>0.02</v>
      </c>
      <c r="AH59" s="130">
        <v>46272783</v>
      </c>
      <c r="AI59" s="130">
        <v>1100000</v>
      </c>
      <c r="AJ59" s="130">
        <v>0</v>
      </c>
      <c r="AK59" s="131">
        <v>47372783</v>
      </c>
      <c r="AL59" s="128">
        <v>2237110500</v>
      </c>
      <c r="AM59" s="128">
        <v>2368639150</v>
      </c>
      <c r="AN59" s="129">
        <v>5.8793988942432658E-2</v>
      </c>
      <c r="AO59" s="128">
        <v>2368639150</v>
      </c>
      <c r="AP59" s="118">
        <v>1.9535598320242237E-2</v>
      </c>
      <c r="AQ59" s="118">
        <v>4.6440167975776302E-4</v>
      </c>
      <c r="AR59" s="128">
        <v>157302</v>
      </c>
      <c r="AS59" s="128">
        <v>55004111</v>
      </c>
      <c r="AT59" s="128">
        <v>2881.61</v>
      </c>
    </row>
    <row r="60" spans="1:46" ht="15" customHeight="1" x14ac:dyDescent="0.2">
      <c r="A60" s="115">
        <v>54</v>
      </c>
      <c r="B60" s="116" t="s">
        <v>57</v>
      </c>
      <c r="C60" s="117">
        <v>61453654</v>
      </c>
      <c r="D60" s="117">
        <v>5243764</v>
      </c>
      <c r="E60" s="117">
        <v>56209890</v>
      </c>
      <c r="F60" s="117">
        <v>55211229</v>
      </c>
      <c r="G60" s="118">
        <v>1.8088005249801632E-2</v>
      </c>
      <c r="H60" s="119">
        <v>56209890</v>
      </c>
      <c r="I60" s="120">
        <v>5.42</v>
      </c>
      <c r="J60" s="121">
        <v>361223</v>
      </c>
      <c r="K60" s="120">
        <v>32.28</v>
      </c>
      <c r="L60" s="121">
        <v>1736709</v>
      </c>
      <c r="M60" s="122">
        <v>0</v>
      </c>
      <c r="N60" s="122">
        <v>0</v>
      </c>
      <c r="O60" s="122">
        <v>0</v>
      </c>
      <c r="P60" s="121">
        <v>0</v>
      </c>
      <c r="Q60" s="117">
        <v>2097932</v>
      </c>
      <c r="R60" s="122">
        <v>0</v>
      </c>
      <c r="S60" s="121">
        <v>0</v>
      </c>
      <c r="T60" s="122">
        <v>0</v>
      </c>
      <c r="U60" s="122">
        <v>0</v>
      </c>
      <c r="V60" s="122">
        <v>0</v>
      </c>
      <c r="W60" s="121">
        <v>0</v>
      </c>
      <c r="X60" s="117">
        <v>0</v>
      </c>
      <c r="Y60" s="124">
        <v>37.700000000000003</v>
      </c>
      <c r="Z60" s="117">
        <v>2097932</v>
      </c>
      <c r="AA60" s="117">
        <v>0</v>
      </c>
      <c r="AB60" s="125">
        <v>0</v>
      </c>
      <c r="AC60" s="126">
        <v>37.32</v>
      </c>
      <c r="AD60" s="127">
        <v>37.32</v>
      </c>
      <c r="AE60" s="128">
        <v>0</v>
      </c>
      <c r="AF60" s="128">
        <v>2097932</v>
      </c>
      <c r="AG60" s="129">
        <v>1.4999999999999999E-2</v>
      </c>
      <c r="AH60" s="130">
        <v>664977</v>
      </c>
      <c r="AI60" s="130">
        <v>0</v>
      </c>
      <c r="AJ60" s="130">
        <v>75237</v>
      </c>
      <c r="AK60" s="131">
        <v>740214</v>
      </c>
      <c r="AL60" s="128">
        <v>49579733</v>
      </c>
      <c r="AM60" s="128">
        <v>49347600</v>
      </c>
      <c r="AN60" s="129">
        <v>-4.6820139188728585E-3</v>
      </c>
      <c r="AO60" s="128">
        <v>49347600</v>
      </c>
      <c r="AP60" s="118">
        <v>1.3475366583177297E-2</v>
      </c>
      <c r="AQ60" s="118">
        <v>0</v>
      </c>
      <c r="AR60" s="128">
        <v>28163</v>
      </c>
      <c r="AS60" s="128">
        <v>2866309</v>
      </c>
      <c r="AT60" s="128">
        <v>7112.43</v>
      </c>
    </row>
    <row r="61" spans="1:46" ht="15" customHeight="1" x14ac:dyDescent="0.2">
      <c r="A61" s="134">
        <v>55</v>
      </c>
      <c r="B61" s="135" t="s">
        <v>58</v>
      </c>
      <c r="C61" s="136">
        <v>1186021444</v>
      </c>
      <c r="D61" s="136">
        <v>178986935</v>
      </c>
      <c r="E61" s="136">
        <v>1007034509</v>
      </c>
      <c r="F61" s="136">
        <v>948226968</v>
      </c>
      <c r="G61" s="137">
        <v>6.2018422787570415E-2</v>
      </c>
      <c r="H61" s="138">
        <v>1007034509</v>
      </c>
      <c r="I61" s="139">
        <v>3.86</v>
      </c>
      <c r="J61" s="140">
        <v>3826782</v>
      </c>
      <c r="K61" s="139">
        <v>5.41</v>
      </c>
      <c r="L61" s="140">
        <v>5363444</v>
      </c>
      <c r="M61" s="141">
        <v>0</v>
      </c>
      <c r="N61" s="141">
        <v>0</v>
      </c>
      <c r="O61" s="141">
        <v>0</v>
      </c>
      <c r="P61" s="140">
        <v>0</v>
      </c>
      <c r="Q61" s="136">
        <v>9190226</v>
      </c>
      <c r="R61" s="141">
        <v>0</v>
      </c>
      <c r="S61" s="140">
        <v>0</v>
      </c>
      <c r="T61" s="141">
        <v>0</v>
      </c>
      <c r="U61" s="141">
        <v>0</v>
      </c>
      <c r="V61" s="141">
        <v>0</v>
      </c>
      <c r="W61" s="140">
        <v>0</v>
      </c>
      <c r="X61" s="136">
        <v>0</v>
      </c>
      <c r="Y61" s="142">
        <v>9.27</v>
      </c>
      <c r="Z61" s="136">
        <v>9190226</v>
      </c>
      <c r="AA61" s="136">
        <v>0</v>
      </c>
      <c r="AB61" s="143">
        <v>0</v>
      </c>
      <c r="AC61" s="144">
        <v>9.1300000000000008</v>
      </c>
      <c r="AD61" s="145">
        <v>9.1300000000000008</v>
      </c>
      <c r="AE61" s="146">
        <v>0</v>
      </c>
      <c r="AF61" s="146">
        <v>9190226</v>
      </c>
      <c r="AG61" s="147">
        <v>2.58E-2</v>
      </c>
      <c r="AH61" s="148">
        <v>58128417</v>
      </c>
      <c r="AI61" s="148">
        <v>0</v>
      </c>
      <c r="AJ61" s="1239">
        <v>0</v>
      </c>
      <c r="AK61" s="149">
        <v>58128417</v>
      </c>
      <c r="AL61" s="146">
        <v>2195469457</v>
      </c>
      <c r="AM61" s="146">
        <v>2253039419</v>
      </c>
      <c r="AN61" s="147">
        <v>2.6222164838797846E-2</v>
      </c>
      <c r="AO61" s="146">
        <v>2253039419</v>
      </c>
      <c r="AP61" s="137">
        <v>2.5799999995472781E-2</v>
      </c>
      <c r="AQ61" s="137">
        <v>0</v>
      </c>
      <c r="AR61" s="146">
        <v>319118</v>
      </c>
      <c r="AS61" s="146">
        <v>67637761</v>
      </c>
      <c r="AT61" s="146">
        <v>4127.0200000000004</v>
      </c>
    </row>
    <row r="62" spans="1:46" ht="15" customHeight="1" x14ac:dyDescent="0.2">
      <c r="A62" s="115">
        <v>56</v>
      </c>
      <c r="B62" s="116" t="s">
        <v>59</v>
      </c>
      <c r="C62" s="117">
        <v>190587448</v>
      </c>
      <c r="D62" s="117">
        <v>35623343</v>
      </c>
      <c r="E62" s="117">
        <v>154964105</v>
      </c>
      <c r="F62" s="117">
        <v>152980207</v>
      </c>
      <c r="G62" s="118">
        <v>1.2968331256082037E-2</v>
      </c>
      <c r="H62" s="119">
        <v>154964105</v>
      </c>
      <c r="I62" s="120">
        <v>3.55</v>
      </c>
      <c r="J62" s="121">
        <v>589340</v>
      </c>
      <c r="K62" s="120">
        <v>15</v>
      </c>
      <c r="L62" s="121">
        <v>2296131</v>
      </c>
      <c r="M62" s="122">
        <v>0</v>
      </c>
      <c r="N62" s="122">
        <v>0</v>
      </c>
      <c r="O62" s="122">
        <v>0</v>
      </c>
      <c r="P62" s="121">
        <v>0</v>
      </c>
      <c r="Q62" s="117">
        <v>2885471</v>
      </c>
      <c r="R62" s="123">
        <v>16.5</v>
      </c>
      <c r="S62" s="121">
        <v>2638942</v>
      </c>
      <c r="T62" s="122">
        <v>0</v>
      </c>
      <c r="U62" s="122">
        <v>0</v>
      </c>
      <c r="V62" s="122">
        <v>0</v>
      </c>
      <c r="W62" s="121">
        <v>0</v>
      </c>
      <c r="X62" s="117">
        <v>2638942</v>
      </c>
      <c r="Y62" s="124">
        <v>35.049999999999997</v>
      </c>
      <c r="Z62" s="117">
        <v>5524413</v>
      </c>
      <c r="AA62" s="117">
        <v>0</v>
      </c>
      <c r="AB62" s="125">
        <v>17.03</v>
      </c>
      <c r="AC62" s="126">
        <v>18.62</v>
      </c>
      <c r="AD62" s="127">
        <v>35.65</v>
      </c>
      <c r="AE62" s="128">
        <v>0</v>
      </c>
      <c r="AF62" s="128">
        <v>5524413</v>
      </c>
      <c r="AG62" s="129">
        <v>0.03</v>
      </c>
      <c r="AH62" s="130">
        <v>7511408</v>
      </c>
      <c r="AI62" s="130">
        <v>0</v>
      </c>
      <c r="AJ62" s="130">
        <v>0</v>
      </c>
      <c r="AK62" s="131">
        <v>7511408</v>
      </c>
      <c r="AL62" s="128">
        <v>249312800</v>
      </c>
      <c r="AM62" s="128">
        <v>250380267</v>
      </c>
      <c r="AN62" s="132">
        <v>4.2816373647883302E-3</v>
      </c>
      <c r="AO62" s="133">
        <v>250380267</v>
      </c>
      <c r="AP62" s="118">
        <v>2.9999999960060749E-2</v>
      </c>
      <c r="AQ62" s="118">
        <v>0</v>
      </c>
      <c r="AR62" s="128">
        <v>101969</v>
      </c>
      <c r="AS62" s="128">
        <v>13137790</v>
      </c>
      <c r="AT62" s="128">
        <v>4490.0200000000004</v>
      </c>
    </row>
    <row r="63" spans="1:46" ht="15" customHeight="1" x14ac:dyDescent="0.2">
      <c r="A63" s="115">
        <v>57</v>
      </c>
      <c r="B63" s="116" t="s">
        <v>60</v>
      </c>
      <c r="C63" s="117">
        <v>405033815</v>
      </c>
      <c r="D63" s="117">
        <v>95748036</v>
      </c>
      <c r="E63" s="117">
        <v>309285779</v>
      </c>
      <c r="F63" s="117">
        <v>312323359</v>
      </c>
      <c r="G63" s="118">
        <v>-9.7257534938332939E-3</v>
      </c>
      <c r="H63" s="119">
        <v>309285779</v>
      </c>
      <c r="I63" s="120">
        <v>4.6500000000000004</v>
      </c>
      <c r="J63" s="121">
        <v>1383591</v>
      </c>
      <c r="K63" s="120">
        <v>35</v>
      </c>
      <c r="L63" s="121">
        <v>10414041</v>
      </c>
      <c r="M63" s="122">
        <v>0</v>
      </c>
      <c r="N63" s="122">
        <v>0</v>
      </c>
      <c r="O63" s="122">
        <v>0</v>
      </c>
      <c r="P63" s="121">
        <v>0</v>
      </c>
      <c r="Q63" s="117">
        <v>11797632</v>
      </c>
      <c r="R63" s="122">
        <v>0</v>
      </c>
      <c r="S63" s="121">
        <v>0</v>
      </c>
      <c r="T63" s="122">
        <v>0</v>
      </c>
      <c r="U63" s="122">
        <v>0</v>
      </c>
      <c r="V63" s="122">
        <v>0</v>
      </c>
      <c r="W63" s="121">
        <v>0</v>
      </c>
      <c r="X63" s="117">
        <v>0</v>
      </c>
      <c r="Y63" s="124">
        <v>39.65</v>
      </c>
      <c r="Z63" s="117">
        <v>11797632</v>
      </c>
      <c r="AA63" s="117">
        <v>0</v>
      </c>
      <c r="AB63" s="125">
        <v>0</v>
      </c>
      <c r="AC63" s="126">
        <v>38.14</v>
      </c>
      <c r="AD63" s="127">
        <v>38.14</v>
      </c>
      <c r="AE63" s="128">
        <v>0</v>
      </c>
      <c r="AF63" s="128">
        <v>11797632</v>
      </c>
      <c r="AG63" s="129">
        <v>1.4999999999999999E-2</v>
      </c>
      <c r="AH63" s="130">
        <v>11585382</v>
      </c>
      <c r="AI63" s="130">
        <v>0</v>
      </c>
      <c r="AJ63" s="130">
        <v>0</v>
      </c>
      <c r="AK63" s="131">
        <v>11585382</v>
      </c>
      <c r="AL63" s="128">
        <v>742825067</v>
      </c>
      <c r="AM63" s="128">
        <v>772358800</v>
      </c>
      <c r="AN63" s="132">
        <v>3.9758665010156423E-2</v>
      </c>
      <c r="AO63" s="133">
        <v>772358800</v>
      </c>
      <c r="AP63" s="118">
        <v>1.4999999999999999E-2</v>
      </c>
      <c r="AQ63" s="118">
        <v>0</v>
      </c>
      <c r="AR63" s="128">
        <v>1043134</v>
      </c>
      <c r="AS63" s="128">
        <v>24426148</v>
      </c>
      <c r="AT63" s="128">
        <v>2630.71</v>
      </c>
    </row>
    <row r="64" spans="1:46" ht="15" customHeight="1" x14ac:dyDescent="0.2">
      <c r="A64" s="115">
        <v>58</v>
      </c>
      <c r="B64" s="116" t="s">
        <v>61</v>
      </c>
      <c r="C64" s="117">
        <v>201354560</v>
      </c>
      <c r="D64" s="117">
        <v>55305102</v>
      </c>
      <c r="E64" s="117">
        <v>146049458</v>
      </c>
      <c r="F64" s="117">
        <v>140347539</v>
      </c>
      <c r="G64" s="118">
        <v>4.062713917627013E-2</v>
      </c>
      <c r="H64" s="119">
        <v>146049458</v>
      </c>
      <c r="I64" s="120">
        <v>4.18</v>
      </c>
      <c r="J64" s="121">
        <v>579165</v>
      </c>
      <c r="K64" s="120">
        <v>8.1199999999999992</v>
      </c>
      <c r="L64" s="121">
        <v>1125077</v>
      </c>
      <c r="M64" s="122">
        <v>0</v>
      </c>
      <c r="N64" s="122">
        <v>19.11</v>
      </c>
      <c r="O64" s="122">
        <v>0</v>
      </c>
      <c r="P64" s="121">
        <v>2176620</v>
      </c>
      <c r="Q64" s="117">
        <v>3880862</v>
      </c>
      <c r="R64" s="122">
        <v>0</v>
      </c>
      <c r="S64" s="121">
        <v>0</v>
      </c>
      <c r="T64" s="122">
        <v>0</v>
      </c>
      <c r="U64" s="122">
        <v>34.76</v>
      </c>
      <c r="V64" s="122">
        <v>0</v>
      </c>
      <c r="W64" s="121">
        <v>4061189</v>
      </c>
      <c r="X64" s="117">
        <v>4061189</v>
      </c>
      <c r="Y64" s="124">
        <v>12.299999999999999</v>
      </c>
      <c r="Z64" s="117">
        <v>1704242</v>
      </c>
      <c r="AA64" s="117">
        <v>6237809</v>
      </c>
      <c r="AB64" s="125">
        <v>27.81</v>
      </c>
      <c r="AC64" s="126">
        <v>26.57</v>
      </c>
      <c r="AD64" s="127">
        <v>54.38</v>
      </c>
      <c r="AE64" s="128">
        <v>0</v>
      </c>
      <c r="AF64" s="128">
        <v>7942051</v>
      </c>
      <c r="AG64" s="129">
        <v>0.02</v>
      </c>
      <c r="AH64" s="130">
        <v>13349785</v>
      </c>
      <c r="AI64" s="130">
        <v>0</v>
      </c>
      <c r="AJ64" s="130">
        <v>0</v>
      </c>
      <c r="AK64" s="131">
        <v>13349785</v>
      </c>
      <c r="AL64" s="128">
        <v>600589050</v>
      </c>
      <c r="AM64" s="128">
        <v>667489250</v>
      </c>
      <c r="AN64" s="129">
        <v>0.11139097524338813</v>
      </c>
      <c r="AO64" s="128">
        <v>667489250</v>
      </c>
      <c r="AP64" s="118">
        <v>0.02</v>
      </c>
      <c r="AQ64" s="118">
        <v>0</v>
      </c>
      <c r="AR64" s="128">
        <v>365521</v>
      </c>
      <c r="AS64" s="128">
        <v>21657357</v>
      </c>
      <c r="AT64" s="128">
        <v>2809.36</v>
      </c>
    </row>
    <row r="65" spans="1:46" ht="15" customHeight="1" x14ac:dyDescent="0.2">
      <c r="A65" s="115">
        <v>59</v>
      </c>
      <c r="B65" s="986" t="s">
        <v>62</v>
      </c>
      <c r="C65" s="128">
        <v>145622620</v>
      </c>
      <c r="D65" s="128">
        <v>42374660</v>
      </c>
      <c r="E65" s="117">
        <v>103247960</v>
      </c>
      <c r="F65" s="117">
        <v>99650485</v>
      </c>
      <c r="G65" s="118">
        <v>3.6100928159055121E-2</v>
      </c>
      <c r="H65" s="119">
        <v>103247960</v>
      </c>
      <c r="I65" s="120">
        <v>3.91</v>
      </c>
      <c r="J65" s="121">
        <v>397338</v>
      </c>
      <c r="K65" s="120">
        <v>15.07</v>
      </c>
      <c r="L65" s="121">
        <v>1531429</v>
      </c>
      <c r="M65" s="122">
        <v>0</v>
      </c>
      <c r="N65" s="122">
        <v>5.19</v>
      </c>
      <c r="O65" s="122">
        <v>1</v>
      </c>
      <c r="P65" s="121">
        <v>37035</v>
      </c>
      <c r="Q65" s="117">
        <v>1965802</v>
      </c>
      <c r="R65" s="122">
        <v>0</v>
      </c>
      <c r="S65" s="121">
        <v>0</v>
      </c>
      <c r="T65" s="122">
        <v>0</v>
      </c>
      <c r="U65" s="122">
        <v>14</v>
      </c>
      <c r="V65" s="122">
        <v>1</v>
      </c>
      <c r="W65" s="121">
        <v>1095567</v>
      </c>
      <c r="X65" s="117">
        <v>1095567</v>
      </c>
      <c r="Y65" s="124">
        <v>18.98</v>
      </c>
      <c r="Z65" s="117">
        <v>1928767</v>
      </c>
      <c r="AA65" s="117">
        <v>1132602</v>
      </c>
      <c r="AB65" s="125">
        <v>10.61</v>
      </c>
      <c r="AC65" s="126">
        <v>19.04</v>
      </c>
      <c r="AD65" s="127">
        <v>29.65</v>
      </c>
      <c r="AE65" s="128">
        <v>0</v>
      </c>
      <c r="AF65" s="128">
        <v>3061369</v>
      </c>
      <c r="AG65" s="129">
        <v>0.02</v>
      </c>
      <c r="AH65" s="130">
        <v>5096316</v>
      </c>
      <c r="AI65" s="130">
        <v>0</v>
      </c>
      <c r="AJ65" s="130">
        <v>0</v>
      </c>
      <c r="AK65" s="131">
        <v>5096316</v>
      </c>
      <c r="AL65" s="128">
        <v>244164350</v>
      </c>
      <c r="AM65" s="128">
        <v>254815800</v>
      </c>
      <c r="AN65" s="129">
        <v>4.3624099914668132E-2</v>
      </c>
      <c r="AO65" s="128">
        <v>254815800</v>
      </c>
      <c r="AP65" s="118">
        <v>0.02</v>
      </c>
      <c r="AQ65" s="118">
        <v>0</v>
      </c>
      <c r="AR65" s="128">
        <v>162491</v>
      </c>
      <c r="AS65" s="128">
        <v>8320176</v>
      </c>
      <c r="AT65" s="128">
        <v>1726.18</v>
      </c>
    </row>
    <row r="66" spans="1:46" ht="15" customHeight="1" x14ac:dyDescent="0.2">
      <c r="A66" s="134">
        <v>60</v>
      </c>
      <c r="B66" s="987" t="s">
        <v>63</v>
      </c>
      <c r="C66" s="146">
        <v>310981140</v>
      </c>
      <c r="D66" s="146">
        <v>55269138</v>
      </c>
      <c r="E66" s="136">
        <v>255712002</v>
      </c>
      <c r="F66" s="136">
        <v>251718988</v>
      </c>
      <c r="G66" s="137">
        <v>1.586298289106422E-2</v>
      </c>
      <c r="H66" s="138">
        <v>255712002</v>
      </c>
      <c r="I66" s="139">
        <v>4.22</v>
      </c>
      <c r="J66" s="140">
        <v>1065125</v>
      </c>
      <c r="K66" s="139">
        <v>11.57</v>
      </c>
      <c r="L66" s="140">
        <v>2918876</v>
      </c>
      <c r="M66" s="141">
        <v>0</v>
      </c>
      <c r="N66" s="141">
        <v>26.7</v>
      </c>
      <c r="O66" s="141">
        <v>5</v>
      </c>
      <c r="P66" s="140">
        <v>1849831</v>
      </c>
      <c r="Q66" s="136">
        <v>5833832</v>
      </c>
      <c r="R66" s="141">
        <v>0</v>
      </c>
      <c r="S66" s="140">
        <v>0</v>
      </c>
      <c r="T66" s="141">
        <v>0</v>
      </c>
      <c r="U66" s="141">
        <v>33</v>
      </c>
      <c r="V66" s="141">
        <v>6</v>
      </c>
      <c r="W66" s="140">
        <v>6618353</v>
      </c>
      <c r="X66" s="136">
        <v>6618353</v>
      </c>
      <c r="Y66" s="142">
        <v>15.79</v>
      </c>
      <c r="Z66" s="136">
        <v>3984001</v>
      </c>
      <c r="AA66" s="136">
        <v>8468184</v>
      </c>
      <c r="AB66" s="143">
        <v>25.88</v>
      </c>
      <c r="AC66" s="144">
        <v>22.81</v>
      </c>
      <c r="AD66" s="145">
        <v>48.7</v>
      </c>
      <c r="AE66" s="146">
        <v>0</v>
      </c>
      <c r="AF66" s="146">
        <v>12452185</v>
      </c>
      <c r="AG66" s="147">
        <v>2.1299999999999999E-2</v>
      </c>
      <c r="AH66" s="148">
        <v>14728534</v>
      </c>
      <c r="AI66" s="148">
        <v>0</v>
      </c>
      <c r="AJ66" s="1239">
        <v>0</v>
      </c>
      <c r="AK66" s="149">
        <v>14728534</v>
      </c>
      <c r="AL66" s="146">
        <v>650702347</v>
      </c>
      <c r="AM66" s="146">
        <v>691480469</v>
      </c>
      <c r="AN66" s="147">
        <v>6.2667857566525723E-2</v>
      </c>
      <c r="AO66" s="146">
        <v>691480469</v>
      </c>
      <c r="AP66" s="137">
        <v>2.1300000014895577E-2</v>
      </c>
      <c r="AQ66" s="137">
        <v>0</v>
      </c>
      <c r="AR66" s="146">
        <v>295283</v>
      </c>
      <c r="AS66" s="146">
        <v>27476002</v>
      </c>
      <c r="AT66" s="146">
        <v>4944.3900000000003</v>
      </c>
    </row>
    <row r="67" spans="1:46" ht="15" customHeight="1" x14ac:dyDescent="0.2">
      <c r="A67" s="115">
        <v>61</v>
      </c>
      <c r="B67" s="986" t="s">
        <v>64</v>
      </c>
      <c r="C67" s="128">
        <v>516579610</v>
      </c>
      <c r="D67" s="128">
        <v>48826728</v>
      </c>
      <c r="E67" s="117">
        <v>467752882</v>
      </c>
      <c r="F67" s="117">
        <v>427957220</v>
      </c>
      <c r="G67" s="118">
        <v>9.2989813327603171E-2</v>
      </c>
      <c r="H67" s="119">
        <v>467752882</v>
      </c>
      <c r="I67" s="120">
        <v>4.3899999999999997</v>
      </c>
      <c r="J67" s="121">
        <v>2050724</v>
      </c>
      <c r="K67" s="120">
        <v>39</v>
      </c>
      <c r="L67" s="121">
        <v>18218278</v>
      </c>
      <c r="M67" s="122">
        <v>0</v>
      </c>
      <c r="N67" s="122">
        <v>0</v>
      </c>
      <c r="O67" s="122">
        <v>0</v>
      </c>
      <c r="P67" s="121">
        <v>0</v>
      </c>
      <c r="Q67" s="117">
        <v>20269002</v>
      </c>
      <c r="R67" s="123">
        <v>14.75</v>
      </c>
      <c r="S67" s="121">
        <v>6890246</v>
      </c>
      <c r="T67" s="122">
        <v>0</v>
      </c>
      <c r="U67" s="122">
        <v>0</v>
      </c>
      <c r="V67" s="122">
        <v>0</v>
      </c>
      <c r="W67" s="121">
        <v>0</v>
      </c>
      <c r="X67" s="117">
        <v>6890246</v>
      </c>
      <c r="Y67" s="124">
        <v>58.14</v>
      </c>
      <c r="Z67" s="117">
        <v>27159248</v>
      </c>
      <c r="AA67" s="117">
        <v>0</v>
      </c>
      <c r="AB67" s="125">
        <v>14.73</v>
      </c>
      <c r="AC67" s="126">
        <v>43.33</v>
      </c>
      <c r="AD67" s="127">
        <v>58.06</v>
      </c>
      <c r="AE67" s="128">
        <v>0</v>
      </c>
      <c r="AF67" s="128">
        <v>27159248</v>
      </c>
      <c r="AG67" s="129">
        <v>0.02</v>
      </c>
      <c r="AH67" s="130">
        <v>15844103</v>
      </c>
      <c r="AI67" s="130">
        <v>0</v>
      </c>
      <c r="AJ67" s="130">
        <v>0</v>
      </c>
      <c r="AK67" s="131">
        <v>15844103</v>
      </c>
      <c r="AL67" s="128">
        <v>772525900</v>
      </c>
      <c r="AM67" s="128">
        <v>792205150</v>
      </c>
      <c r="AN67" s="132">
        <v>2.5473903205057592E-2</v>
      </c>
      <c r="AO67" s="133">
        <v>792205150</v>
      </c>
      <c r="AP67" s="118">
        <v>0.02</v>
      </c>
      <c r="AQ67" s="118">
        <v>0</v>
      </c>
      <c r="AR67" s="128">
        <v>183961</v>
      </c>
      <c r="AS67" s="128">
        <v>43187312</v>
      </c>
      <c r="AT67" s="128">
        <v>11104.99</v>
      </c>
    </row>
    <row r="68" spans="1:46" ht="15" customHeight="1" x14ac:dyDescent="0.2">
      <c r="A68" s="115">
        <v>62</v>
      </c>
      <c r="B68" s="986" t="s">
        <v>65</v>
      </c>
      <c r="C68" s="128">
        <v>83778910</v>
      </c>
      <c r="D68" s="128">
        <v>17871219</v>
      </c>
      <c r="E68" s="117">
        <v>65907691</v>
      </c>
      <c r="F68" s="117">
        <v>62589603</v>
      </c>
      <c r="G68" s="118">
        <v>5.3013405437321595E-2</v>
      </c>
      <c r="H68" s="119">
        <v>65907691</v>
      </c>
      <c r="I68" s="120">
        <v>7.5</v>
      </c>
      <c r="J68" s="121">
        <v>494177</v>
      </c>
      <c r="K68" s="120">
        <v>18.670000000000002</v>
      </c>
      <c r="L68" s="121">
        <v>1230153</v>
      </c>
      <c r="M68" s="122">
        <v>4.74</v>
      </c>
      <c r="N68" s="122">
        <v>4.74</v>
      </c>
      <c r="O68" s="122">
        <v>1</v>
      </c>
      <c r="P68" s="121">
        <v>143463</v>
      </c>
      <c r="Q68" s="117">
        <v>1867793</v>
      </c>
      <c r="R68" s="122">
        <v>0</v>
      </c>
      <c r="S68" s="121">
        <v>0</v>
      </c>
      <c r="T68" s="122">
        <v>0</v>
      </c>
      <c r="U68" s="122">
        <v>0</v>
      </c>
      <c r="V68" s="122">
        <v>0</v>
      </c>
      <c r="W68" s="121">
        <v>0</v>
      </c>
      <c r="X68" s="117">
        <v>0</v>
      </c>
      <c r="Y68" s="124">
        <v>26.17</v>
      </c>
      <c r="Z68" s="117">
        <v>1724330</v>
      </c>
      <c r="AA68" s="117">
        <v>143463</v>
      </c>
      <c r="AB68" s="125">
        <v>0</v>
      </c>
      <c r="AC68" s="126">
        <v>28.34</v>
      </c>
      <c r="AD68" s="127">
        <v>28.34</v>
      </c>
      <c r="AE68" s="128">
        <v>0</v>
      </c>
      <c r="AF68" s="128">
        <v>1867793</v>
      </c>
      <c r="AG68" s="129">
        <v>0.02</v>
      </c>
      <c r="AH68" s="130">
        <v>2897892</v>
      </c>
      <c r="AI68" s="130">
        <v>0</v>
      </c>
      <c r="AJ68" s="130">
        <v>0</v>
      </c>
      <c r="AK68" s="131">
        <v>2897892</v>
      </c>
      <c r="AL68" s="128">
        <v>134945850</v>
      </c>
      <c r="AM68" s="128">
        <v>144894600</v>
      </c>
      <c r="AN68" s="132">
        <v>7.3724015966404308E-2</v>
      </c>
      <c r="AO68" s="133">
        <v>144894600</v>
      </c>
      <c r="AP68" s="118">
        <v>0.02</v>
      </c>
      <c r="AQ68" s="118">
        <v>0</v>
      </c>
      <c r="AR68" s="128">
        <v>80380</v>
      </c>
      <c r="AS68" s="128">
        <v>4846065</v>
      </c>
      <c r="AT68" s="128">
        <v>2638.03</v>
      </c>
    </row>
    <row r="69" spans="1:46" ht="15" customHeight="1" x14ac:dyDescent="0.2">
      <c r="A69" s="115">
        <v>63</v>
      </c>
      <c r="B69" s="986" t="s">
        <v>66</v>
      </c>
      <c r="C69" s="128">
        <v>398003176</v>
      </c>
      <c r="D69" s="128">
        <v>18170566</v>
      </c>
      <c r="E69" s="117">
        <v>379832610</v>
      </c>
      <c r="F69" s="117">
        <v>362212188</v>
      </c>
      <c r="G69" s="118">
        <v>4.8646684412507954E-2</v>
      </c>
      <c r="H69" s="119">
        <v>379832610</v>
      </c>
      <c r="I69" s="120">
        <v>4.46</v>
      </c>
      <c r="J69" s="121">
        <v>1686118</v>
      </c>
      <c r="K69" s="120">
        <v>29.5</v>
      </c>
      <c r="L69" s="121">
        <v>10847648</v>
      </c>
      <c r="M69" s="122">
        <v>0</v>
      </c>
      <c r="N69" s="122">
        <v>0</v>
      </c>
      <c r="O69" s="122">
        <v>0</v>
      </c>
      <c r="P69" s="121">
        <v>0</v>
      </c>
      <c r="Q69" s="117">
        <v>12533766</v>
      </c>
      <c r="R69" s="122">
        <v>5.8</v>
      </c>
      <c r="S69" s="121">
        <v>2192386</v>
      </c>
      <c r="T69" s="122">
        <v>0</v>
      </c>
      <c r="U69" s="122">
        <v>0</v>
      </c>
      <c r="V69" s="122">
        <v>0</v>
      </c>
      <c r="W69" s="121">
        <v>0</v>
      </c>
      <c r="X69" s="117">
        <v>2192386</v>
      </c>
      <c r="Y69" s="124">
        <v>39.76</v>
      </c>
      <c r="Z69" s="117">
        <v>14726152</v>
      </c>
      <c r="AA69" s="117">
        <v>0</v>
      </c>
      <c r="AB69" s="125">
        <v>5.77</v>
      </c>
      <c r="AC69" s="126">
        <v>33</v>
      </c>
      <c r="AD69" s="127">
        <v>38.770000000000003</v>
      </c>
      <c r="AE69" s="128">
        <v>0</v>
      </c>
      <c r="AF69" s="128">
        <v>14726152</v>
      </c>
      <c r="AG69" s="129">
        <v>0.03</v>
      </c>
      <c r="AH69" s="130">
        <v>7572800</v>
      </c>
      <c r="AI69" s="130">
        <v>0</v>
      </c>
      <c r="AJ69" s="130">
        <v>0</v>
      </c>
      <c r="AK69" s="131">
        <v>7572800</v>
      </c>
      <c r="AL69" s="128">
        <v>280518933</v>
      </c>
      <c r="AM69" s="128">
        <v>252426667</v>
      </c>
      <c r="AN69" s="129">
        <v>-0.10014392147998082</v>
      </c>
      <c r="AO69" s="128">
        <v>252426667</v>
      </c>
      <c r="AP69" s="118">
        <v>2.9999999960384535E-2</v>
      </c>
      <c r="AQ69" s="118">
        <v>0</v>
      </c>
      <c r="AR69" s="128">
        <v>57832</v>
      </c>
      <c r="AS69" s="128">
        <v>22356784</v>
      </c>
      <c r="AT69" s="128">
        <v>10805.6</v>
      </c>
    </row>
    <row r="70" spans="1:46" ht="15" customHeight="1" x14ac:dyDescent="0.2">
      <c r="A70" s="115">
        <v>64</v>
      </c>
      <c r="B70" s="986" t="s">
        <v>67</v>
      </c>
      <c r="C70" s="128">
        <v>87645820</v>
      </c>
      <c r="D70" s="128">
        <v>17223456</v>
      </c>
      <c r="E70" s="117">
        <v>70422364</v>
      </c>
      <c r="F70" s="117">
        <v>69745996</v>
      </c>
      <c r="G70" s="118">
        <v>9.697588948331887E-3</v>
      </c>
      <c r="H70" s="119">
        <v>70422364</v>
      </c>
      <c r="I70" s="120">
        <v>4.93</v>
      </c>
      <c r="J70" s="121">
        <v>346246</v>
      </c>
      <c r="K70" s="120">
        <v>15.72</v>
      </c>
      <c r="L70" s="121">
        <v>1104063</v>
      </c>
      <c r="M70" s="122">
        <v>0</v>
      </c>
      <c r="N70" s="122">
        <v>3.44</v>
      </c>
      <c r="O70" s="122">
        <v>2</v>
      </c>
      <c r="P70" s="121">
        <v>189375</v>
      </c>
      <c r="Q70" s="117">
        <v>1639684</v>
      </c>
      <c r="R70" s="122">
        <v>0</v>
      </c>
      <c r="S70" s="121">
        <v>0</v>
      </c>
      <c r="T70" s="122">
        <v>0</v>
      </c>
      <c r="U70" s="122">
        <v>35</v>
      </c>
      <c r="V70" s="122">
        <v>0</v>
      </c>
      <c r="W70" s="121">
        <v>513505</v>
      </c>
      <c r="X70" s="117">
        <v>513505</v>
      </c>
      <c r="Y70" s="124">
        <v>20.65</v>
      </c>
      <c r="Z70" s="117">
        <v>1450309</v>
      </c>
      <c r="AA70" s="117">
        <v>702880</v>
      </c>
      <c r="AB70" s="125">
        <v>7.29</v>
      </c>
      <c r="AC70" s="126">
        <v>23.28</v>
      </c>
      <c r="AD70" s="127">
        <v>30.58</v>
      </c>
      <c r="AE70" s="128">
        <v>0</v>
      </c>
      <c r="AF70" s="128">
        <v>2153189</v>
      </c>
      <c r="AG70" s="129">
        <v>0.02</v>
      </c>
      <c r="AH70" s="130">
        <v>4292312</v>
      </c>
      <c r="AI70" s="130">
        <v>0</v>
      </c>
      <c r="AJ70" s="130">
        <v>0</v>
      </c>
      <c r="AK70" s="131">
        <v>4292312</v>
      </c>
      <c r="AL70" s="128">
        <v>219628850</v>
      </c>
      <c r="AM70" s="128">
        <v>214615600</v>
      </c>
      <c r="AN70" s="129">
        <v>-2.2826008513908806E-2</v>
      </c>
      <c r="AO70" s="128">
        <v>214615600</v>
      </c>
      <c r="AP70" s="118">
        <v>0.02</v>
      </c>
      <c r="AQ70" s="118">
        <v>0</v>
      </c>
      <c r="AR70" s="128">
        <v>226626</v>
      </c>
      <c r="AS70" s="128">
        <v>6672127</v>
      </c>
      <c r="AT70" s="128">
        <v>3522.77</v>
      </c>
    </row>
    <row r="71" spans="1:46" ht="15" customHeight="1" x14ac:dyDescent="0.2">
      <c r="A71" s="134">
        <v>65</v>
      </c>
      <c r="B71" s="987" t="s">
        <v>68</v>
      </c>
      <c r="C71" s="146">
        <v>438130356</v>
      </c>
      <c r="D71" s="146">
        <v>43177564</v>
      </c>
      <c r="E71" s="136">
        <v>394952792</v>
      </c>
      <c r="F71" s="136">
        <v>395614066</v>
      </c>
      <c r="G71" s="137">
        <v>-1.6715128627403254E-3</v>
      </c>
      <c r="H71" s="138">
        <v>394952792</v>
      </c>
      <c r="I71" s="139">
        <v>7.07</v>
      </c>
      <c r="J71" s="140">
        <v>2838819</v>
      </c>
      <c r="K71" s="139">
        <v>20.56</v>
      </c>
      <c r="L71" s="140">
        <v>8250319</v>
      </c>
      <c r="M71" s="141">
        <v>0</v>
      </c>
      <c r="N71" s="141">
        <v>0</v>
      </c>
      <c r="O71" s="141">
        <v>0</v>
      </c>
      <c r="P71" s="140">
        <v>0</v>
      </c>
      <c r="Q71" s="136">
        <v>11089138</v>
      </c>
      <c r="R71" s="141">
        <v>7.85</v>
      </c>
      <c r="S71" s="140">
        <v>3180947</v>
      </c>
      <c r="T71" s="141">
        <v>0</v>
      </c>
      <c r="U71" s="141">
        <v>0</v>
      </c>
      <c r="V71" s="141">
        <v>0</v>
      </c>
      <c r="W71" s="140">
        <v>0</v>
      </c>
      <c r="X71" s="136">
        <v>3180947</v>
      </c>
      <c r="Y71" s="142">
        <v>35.479999999999997</v>
      </c>
      <c r="Z71" s="136">
        <v>14270085</v>
      </c>
      <c r="AA71" s="136">
        <v>0</v>
      </c>
      <c r="AB71" s="143">
        <v>8.0500000000000007</v>
      </c>
      <c r="AC71" s="144">
        <v>28.08</v>
      </c>
      <c r="AD71" s="145">
        <v>36.130000000000003</v>
      </c>
      <c r="AE71" s="146">
        <v>0</v>
      </c>
      <c r="AF71" s="146">
        <v>14270085</v>
      </c>
      <c r="AG71" s="147">
        <v>0.02</v>
      </c>
      <c r="AH71" s="148">
        <v>27898691</v>
      </c>
      <c r="AI71" s="148">
        <v>0</v>
      </c>
      <c r="AJ71" s="1239">
        <v>0</v>
      </c>
      <c r="AK71" s="149">
        <v>27898691</v>
      </c>
      <c r="AL71" s="146">
        <v>1429659600</v>
      </c>
      <c r="AM71" s="146">
        <v>1394934550</v>
      </c>
      <c r="AN71" s="147">
        <v>-2.4289033557358689E-2</v>
      </c>
      <c r="AO71" s="146">
        <v>1394934550</v>
      </c>
      <c r="AP71" s="137">
        <v>0.02</v>
      </c>
      <c r="AQ71" s="137">
        <v>0</v>
      </c>
      <c r="AR71" s="146">
        <v>258060</v>
      </c>
      <c r="AS71" s="146">
        <v>42426836</v>
      </c>
      <c r="AT71" s="146">
        <v>5423.35</v>
      </c>
    </row>
    <row r="72" spans="1:46" ht="15" customHeight="1" x14ac:dyDescent="0.2">
      <c r="A72" s="115">
        <v>66</v>
      </c>
      <c r="B72" s="986" t="s">
        <v>69</v>
      </c>
      <c r="C72" s="128">
        <v>109131700</v>
      </c>
      <c r="D72" s="128">
        <v>19123250</v>
      </c>
      <c r="E72" s="117">
        <v>90008450</v>
      </c>
      <c r="F72" s="117">
        <v>87460680</v>
      </c>
      <c r="G72" s="118">
        <v>2.9130461825817043E-2</v>
      </c>
      <c r="H72" s="119">
        <v>90008450</v>
      </c>
      <c r="I72" s="120">
        <v>6.43</v>
      </c>
      <c r="J72" s="121">
        <v>555179</v>
      </c>
      <c r="K72" s="120">
        <v>56.61</v>
      </c>
      <c r="L72" s="121">
        <v>5104479</v>
      </c>
      <c r="M72" s="122">
        <v>0</v>
      </c>
      <c r="N72" s="122">
        <v>0</v>
      </c>
      <c r="O72" s="122">
        <v>0</v>
      </c>
      <c r="P72" s="121">
        <v>0</v>
      </c>
      <c r="Q72" s="117">
        <v>5659658</v>
      </c>
      <c r="R72" s="123">
        <v>0</v>
      </c>
      <c r="S72" s="121">
        <v>0</v>
      </c>
      <c r="T72" s="122">
        <v>0</v>
      </c>
      <c r="U72" s="122">
        <v>0</v>
      </c>
      <c r="V72" s="122">
        <v>0</v>
      </c>
      <c r="W72" s="121">
        <v>0</v>
      </c>
      <c r="X72" s="117">
        <v>0</v>
      </c>
      <c r="Y72" s="124">
        <v>63.04</v>
      </c>
      <c r="Z72" s="117">
        <v>5659658</v>
      </c>
      <c r="AA72" s="117">
        <v>0</v>
      </c>
      <c r="AB72" s="125">
        <v>0</v>
      </c>
      <c r="AC72" s="126">
        <v>62.88</v>
      </c>
      <c r="AD72" s="127">
        <v>62.88</v>
      </c>
      <c r="AE72" s="128">
        <v>0</v>
      </c>
      <c r="AF72" s="128">
        <v>5659658</v>
      </c>
      <c r="AG72" s="129">
        <v>0.01</v>
      </c>
      <c r="AH72" s="130">
        <v>3002148</v>
      </c>
      <c r="AI72" s="130">
        <v>0</v>
      </c>
      <c r="AJ72" s="130">
        <v>0</v>
      </c>
      <c r="AK72" s="131">
        <v>3002148</v>
      </c>
      <c r="AL72" s="128">
        <v>287435700</v>
      </c>
      <c r="AM72" s="128">
        <v>300214800</v>
      </c>
      <c r="AN72" s="132">
        <v>4.4458986827314771E-2</v>
      </c>
      <c r="AO72" s="133">
        <v>300214800</v>
      </c>
      <c r="AP72" s="118">
        <v>0.01</v>
      </c>
      <c r="AQ72" s="118">
        <v>0</v>
      </c>
      <c r="AR72" s="128">
        <v>194122</v>
      </c>
      <c r="AS72" s="128">
        <v>8855928</v>
      </c>
      <c r="AT72" s="128">
        <v>4695.6099999999997</v>
      </c>
    </row>
    <row r="73" spans="1:46" s="150" customFormat="1" ht="15" customHeight="1" x14ac:dyDescent="0.2">
      <c r="A73" s="115">
        <v>67</v>
      </c>
      <c r="B73" s="986" t="s">
        <v>3</v>
      </c>
      <c r="C73" s="128">
        <v>347052111.07999998</v>
      </c>
      <c r="D73" s="117">
        <v>47329540</v>
      </c>
      <c r="E73" s="117">
        <v>299722571.07999998</v>
      </c>
      <c r="F73" s="117">
        <v>287042433.10999995</v>
      </c>
      <c r="G73" s="118">
        <v>4.4175134082495619E-2</v>
      </c>
      <c r="H73" s="119">
        <v>299722571.07999998</v>
      </c>
      <c r="I73" s="120">
        <v>0</v>
      </c>
      <c r="J73" s="121">
        <v>0</v>
      </c>
      <c r="K73" s="120">
        <v>0</v>
      </c>
      <c r="L73" s="121">
        <v>0</v>
      </c>
      <c r="M73" s="122">
        <v>0</v>
      </c>
      <c r="N73" s="122">
        <v>38.200000000000003</v>
      </c>
      <c r="O73" s="122">
        <v>1</v>
      </c>
      <c r="P73" s="121">
        <v>11767682</v>
      </c>
      <c r="Q73" s="117">
        <v>11767682</v>
      </c>
      <c r="R73" s="122">
        <v>0</v>
      </c>
      <c r="S73" s="121">
        <v>0</v>
      </c>
      <c r="T73" s="122">
        <v>0</v>
      </c>
      <c r="U73" s="122">
        <v>34</v>
      </c>
      <c r="V73" s="122">
        <v>1</v>
      </c>
      <c r="W73" s="121">
        <v>10460791</v>
      </c>
      <c r="X73" s="117">
        <v>10460791</v>
      </c>
      <c r="Y73" s="124">
        <v>0</v>
      </c>
      <c r="Z73" s="117">
        <v>0</v>
      </c>
      <c r="AA73" s="117">
        <v>22228473</v>
      </c>
      <c r="AB73" s="125">
        <v>34.9</v>
      </c>
      <c r="AC73" s="126">
        <v>39.26</v>
      </c>
      <c r="AD73" s="127">
        <v>74.16</v>
      </c>
      <c r="AE73" s="128">
        <v>0</v>
      </c>
      <c r="AF73" s="128">
        <v>22228473</v>
      </c>
      <c r="AG73" s="129">
        <v>0.02</v>
      </c>
      <c r="AH73" s="130">
        <v>10164103</v>
      </c>
      <c r="AI73" s="130">
        <v>0</v>
      </c>
      <c r="AJ73" s="130">
        <v>0</v>
      </c>
      <c r="AK73" s="131">
        <v>10164103</v>
      </c>
      <c r="AL73" s="128">
        <v>497616200</v>
      </c>
      <c r="AM73" s="128">
        <v>508205150</v>
      </c>
      <c r="AN73" s="132">
        <v>2.1279351435905824E-2</v>
      </c>
      <c r="AO73" s="133">
        <v>508205150</v>
      </c>
      <c r="AP73" s="118">
        <v>0.02</v>
      </c>
      <c r="AQ73" s="118">
        <v>0</v>
      </c>
      <c r="AR73" s="128">
        <v>97336</v>
      </c>
      <c r="AS73" s="128">
        <v>32489912</v>
      </c>
      <c r="AT73" s="128">
        <v>6049.14</v>
      </c>
    </row>
    <row r="74" spans="1:46" s="150" customFormat="1" ht="15" customHeight="1" x14ac:dyDescent="0.2">
      <c r="A74" s="115">
        <v>68</v>
      </c>
      <c r="B74" s="116" t="s">
        <v>2</v>
      </c>
      <c r="C74" s="117">
        <v>70681120</v>
      </c>
      <c r="D74" s="117">
        <v>20606000</v>
      </c>
      <c r="E74" s="117">
        <v>50075120</v>
      </c>
      <c r="F74" s="117">
        <v>45470570.109999999</v>
      </c>
      <c r="G74" s="118">
        <v>0.10126439758421583</v>
      </c>
      <c r="H74" s="119">
        <v>50017627.121000007</v>
      </c>
      <c r="I74" s="120">
        <v>5</v>
      </c>
      <c r="J74" s="121">
        <v>244665</v>
      </c>
      <c r="K74" s="120">
        <v>38.200000000000003</v>
      </c>
      <c r="L74" s="121">
        <v>1878751</v>
      </c>
      <c r="M74" s="122">
        <v>0</v>
      </c>
      <c r="N74" s="122">
        <v>0</v>
      </c>
      <c r="O74" s="122">
        <v>0</v>
      </c>
      <c r="P74" s="121">
        <v>0</v>
      </c>
      <c r="Q74" s="117">
        <v>2123416</v>
      </c>
      <c r="R74" s="122">
        <v>0</v>
      </c>
      <c r="S74" s="121">
        <v>0</v>
      </c>
      <c r="T74" s="122">
        <v>0</v>
      </c>
      <c r="U74" s="122">
        <v>0</v>
      </c>
      <c r="V74" s="122">
        <v>0</v>
      </c>
      <c r="W74" s="121">
        <v>0</v>
      </c>
      <c r="X74" s="117">
        <v>0</v>
      </c>
      <c r="Y74" s="124">
        <v>43.2</v>
      </c>
      <c r="Z74" s="117">
        <v>2123416</v>
      </c>
      <c r="AA74" s="117">
        <v>0</v>
      </c>
      <c r="AB74" s="125">
        <v>0</v>
      </c>
      <c r="AC74" s="126">
        <v>42.4</v>
      </c>
      <c r="AD74" s="127">
        <v>42.4</v>
      </c>
      <c r="AE74" s="128">
        <v>0</v>
      </c>
      <c r="AF74" s="128">
        <v>2123416</v>
      </c>
      <c r="AG74" s="129">
        <v>0.02</v>
      </c>
      <c r="AH74" s="130">
        <v>3694059</v>
      </c>
      <c r="AI74" s="130">
        <v>0</v>
      </c>
      <c r="AJ74" s="130">
        <v>0</v>
      </c>
      <c r="AK74" s="131">
        <v>3694059</v>
      </c>
      <c r="AL74" s="128">
        <v>181014800</v>
      </c>
      <c r="AM74" s="128">
        <v>184702950</v>
      </c>
      <c r="AN74" s="129">
        <v>2.0374853326910285E-2</v>
      </c>
      <c r="AO74" s="128">
        <v>184702950</v>
      </c>
      <c r="AP74" s="118">
        <v>0.02</v>
      </c>
      <c r="AQ74" s="118">
        <v>0</v>
      </c>
      <c r="AR74" s="128">
        <v>45719</v>
      </c>
      <c r="AS74" s="128">
        <v>5863194</v>
      </c>
      <c r="AT74" s="128">
        <v>3799.87</v>
      </c>
    </row>
    <row r="75" spans="1:46" s="168" customFormat="1" ht="15" customHeight="1" x14ac:dyDescent="0.2">
      <c r="A75" s="151">
        <v>69</v>
      </c>
      <c r="B75" s="152" t="s">
        <v>91</v>
      </c>
      <c r="C75" s="153">
        <v>237223305</v>
      </c>
      <c r="D75" s="154">
        <v>68128565</v>
      </c>
      <c r="E75" s="154">
        <v>169094740</v>
      </c>
      <c r="F75" s="154">
        <v>163910215.36000001</v>
      </c>
      <c r="G75" s="155">
        <v>3.1630271661916176E-2</v>
      </c>
      <c r="H75" s="156">
        <v>169094740</v>
      </c>
      <c r="I75" s="157">
        <v>3.91</v>
      </c>
      <c r="J75" s="153">
        <v>651623</v>
      </c>
      <c r="K75" s="157">
        <v>30.06</v>
      </c>
      <c r="L75" s="153">
        <v>5021151</v>
      </c>
      <c r="M75" s="158">
        <v>0</v>
      </c>
      <c r="N75" s="158">
        <v>0</v>
      </c>
      <c r="O75" s="159">
        <v>0</v>
      </c>
      <c r="P75" s="153">
        <v>0</v>
      </c>
      <c r="Q75" s="160">
        <v>5672774</v>
      </c>
      <c r="R75" s="141">
        <v>23.65</v>
      </c>
      <c r="S75" s="153">
        <v>3949073</v>
      </c>
      <c r="T75" s="158">
        <v>0</v>
      </c>
      <c r="U75" s="158">
        <v>0</v>
      </c>
      <c r="V75" s="159">
        <v>0</v>
      </c>
      <c r="W75" s="153">
        <v>0</v>
      </c>
      <c r="X75" s="160">
        <v>3949073</v>
      </c>
      <c r="Y75" s="157">
        <v>57.62</v>
      </c>
      <c r="Z75" s="153">
        <v>9621847</v>
      </c>
      <c r="AA75" s="153">
        <v>0</v>
      </c>
      <c r="AB75" s="161">
        <v>23.35</v>
      </c>
      <c r="AC75" s="162">
        <v>33.549999999999997</v>
      </c>
      <c r="AD75" s="163">
        <v>56.9</v>
      </c>
      <c r="AE75" s="153">
        <v>0</v>
      </c>
      <c r="AF75" s="153">
        <v>9621847</v>
      </c>
      <c r="AG75" s="164">
        <v>2.5000000000000001E-2</v>
      </c>
      <c r="AH75" s="165">
        <v>7607032</v>
      </c>
      <c r="AI75" s="165">
        <v>1902082</v>
      </c>
      <c r="AJ75" s="1240">
        <v>0</v>
      </c>
      <c r="AK75" s="166">
        <v>9509114</v>
      </c>
      <c r="AL75" s="153">
        <v>366064400</v>
      </c>
      <c r="AM75" s="153">
        <v>380364560</v>
      </c>
      <c r="AN75" s="164">
        <v>3.9064601747670631E-2</v>
      </c>
      <c r="AO75" s="153">
        <v>380364560</v>
      </c>
      <c r="AP75" s="167">
        <v>1.9999318548499893E-2</v>
      </c>
      <c r="AQ75" s="167">
        <v>5.000681451500108E-3</v>
      </c>
      <c r="AR75" s="153">
        <v>4000</v>
      </c>
      <c r="AS75" s="153">
        <v>19134961</v>
      </c>
      <c r="AT75" s="153">
        <v>4019.95</v>
      </c>
    </row>
    <row r="76" spans="1:46" s="175" customFormat="1" ht="15" customHeight="1" thickBot="1" x14ac:dyDescent="0.25">
      <c r="A76" s="1136"/>
      <c r="B76" s="1137" t="s">
        <v>4</v>
      </c>
      <c r="C76" s="1138">
        <v>51863730395</v>
      </c>
      <c r="D76" s="1138">
        <v>7278813471</v>
      </c>
      <c r="E76" s="1138">
        <v>44584916924</v>
      </c>
      <c r="F76" s="1138">
        <v>42336408350</v>
      </c>
      <c r="G76" s="1139">
        <v>5.3110517911942809E-2</v>
      </c>
      <c r="H76" s="1140">
        <v>44289276381.721001</v>
      </c>
      <c r="I76" s="1202">
        <v>5.0599999999999996</v>
      </c>
      <c r="J76" s="1141">
        <v>291531417</v>
      </c>
      <c r="K76" s="1142">
        <v>23.91</v>
      </c>
      <c r="L76" s="1141">
        <v>1244140373</v>
      </c>
      <c r="M76" s="1142">
        <v>0</v>
      </c>
      <c r="N76" s="1142">
        <v>91.41</v>
      </c>
      <c r="O76" s="1142">
        <v>78</v>
      </c>
      <c r="P76" s="1141">
        <v>55708527</v>
      </c>
      <c r="Q76" s="1141">
        <v>1591380317</v>
      </c>
      <c r="R76" s="1142">
        <v>4.91</v>
      </c>
      <c r="S76" s="1141">
        <v>172709438</v>
      </c>
      <c r="T76" s="1142">
        <v>0</v>
      </c>
      <c r="U76" s="1142">
        <v>48</v>
      </c>
      <c r="V76" s="1142">
        <v>84</v>
      </c>
      <c r="W76" s="1141">
        <v>100726437</v>
      </c>
      <c r="X76" s="1138">
        <v>273435875</v>
      </c>
      <c r="Y76" s="1143">
        <v>33.879999999999995</v>
      </c>
      <c r="Z76" s="1138">
        <v>1708381228</v>
      </c>
      <c r="AA76" s="1138">
        <v>156434964</v>
      </c>
      <c r="AB76" s="1144">
        <v>6.13</v>
      </c>
      <c r="AC76" s="1145">
        <v>35.69</v>
      </c>
      <c r="AD76" s="1144">
        <v>41.83</v>
      </c>
      <c r="AE76" s="1138">
        <v>141690</v>
      </c>
      <c r="AF76" s="1138">
        <v>1864957882</v>
      </c>
      <c r="AG76" s="1146">
        <v>2.0400000000000001E-2</v>
      </c>
      <c r="AH76" s="1147">
        <v>1931425738</v>
      </c>
      <c r="AI76" s="1147">
        <v>52625864</v>
      </c>
      <c r="AJ76" s="1241">
        <v>416529</v>
      </c>
      <c r="AK76" s="1138">
        <v>1984468131</v>
      </c>
      <c r="AL76" s="1138">
        <v>98336193525</v>
      </c>
      <c r="AM76" s="1138">
        <v>97220133730</v>
      </c>
      <c r="AN76" s="1146">
        <v>-1.1349430509695946E-2</v>
      </c>
      <c r="AO76" s="1138">
        <v>97124376857</v>
      </c>
      <c r="AP76" s="1148">
        <v>1.9900000000000001E-2</v>
      </c>
      <c r="AQ76" s="1148">
        <v>5.0000000000000001E-4</v>
      </c>
      <c r="AR76" s="1141">
        <v>33756310</v>
      </c>
      <c r="AS76" s="1138">
        <v>3883182323</v>
      </c>
      <c r="AT76" s="1138">
        <v>5833.68</v>
      </c>
    </row>
    <row r="77" spans="1:46" ht="14.25" customHeight="1" thickTop="1" x14ac:dyDescent="0.2">
      <c r="D77" s="487"/>
      <c r="J77" s="488"/>
      <c r="L77" s="488"/>
      <c r="Q77" s="489"/>
      <c r="S77" s="488"/>
      <c r="W77" s="488"/>
      <c r="X77" s="489">
        <v>273435875</v>
      </c>
      <c r="Z77" s="489"/>
      <c r="AA77" s="489"/>
      <c r="AF77" s="706"/>
      <c r="AG77" s="490"/>
      <c r="AI77" s="346"/>
      <c r="AJ77" s="346"/>
      <c r="AK77" s="706"/>
      <c r="AM77" s="489"/>
      <c r="AQ77" s="346"/>
    </row>
    <row r="78" spans="1:46" ht="14.25" hidden="1" customHeight="1" x14ac:dyDescent="0.2">
      <c r="C78" s="941"/>
      <c r="E78" s="489"/>
      <c r="J78" s="491"/>
      <c r="L78" s="488"/>
      <c r="Z78" s="489"/>
      <c r="AA78" s="489"/>
      <c r="AD78" s="492"/>
      <c r="AE78" s="492"/>
      <c r="AF78" s="706"/>
      <c r="AG78" s="490"/>
      <c r="AI78" s="346"/>
      <c r="AJ78" s="346"/>
      <c r="AK78" s="706"/>
      <c r="AL78" s="493"/>
      <c r="AM78" s="493"/>
      <c r="AN78" s="493"/>
      <c r="AO78" s="493"/>
      <c r="AS78" s="493"/>
    </row>
    <row r="79" spans="1:46" ht="14.25" hidden="1" customHeight="1" x14ac:dyDescent="0.2">
      <c r="C79" s="941"/>
      <c r="Z79" s="489"/>
      <c r="AA79" s="489"/>
      <c r="AF79" s="1167"/>
      <c r="AG79" s="982"/>
      <c r="AH79" s="983" t="s">
        <v>1064</v>
      </c>
      <c r="AI79" s="40"/>
      <c r="AJ79" s="40"/>
      <c r="AK79" s="1167"/>
      <c r="AL79" s="40"/>
      <c r="AM79" s="40"/>
      <c r="AN79" s="40"/>
      <c r="AO79" s="494"/>
      <c r="AP79" s="40"/>
      <c r="AQ79" s="40"/>
      <c r="AR79" s="40"/>
      <c r="AS79" s="40"/>
      <c r="AT79" s="40"/>
    </row>
    <row r="80" spans="1:46" ht="14.25" hidden="1" customHeight="1" x14ac:dyDescent="0.2">
      <c r="C80" s="941"/>
      <c r="Z80" s="489"/>
      <c r="AA80" s="489"/>
      <c r="AF80" s="40"/>
      <c r="AG80" s="984"/>
      <c r="AH80" s="985">
        <v>1772908</v>
      </c>
      <c r="AI80" s="40"/>
      <c r="AJ80" s="40"/>
      <c r="AK80" s="707"/>
      <c r="AL80" s="40"/>
      <c r="AM80" s="40"/>
      <c r="AN80" s="40"/>
      <c r="AO80" s="40"/>
      <c r="AP80" s="40"/>
      <c r="AQ80" s="40"/>
      <c r="AR80" s="40"/>
      <c r="AS80" s="40"/>
      <c r="AT80" s="40"/>
    </row>
    <row r="81" spans="3:46" ht="14.25" hidden="1" customHeight="1" x14ac:dyDescent="0.2">
      <c r="C81" s="941"/>
      <c r="AA81" s="489"/>
      <c r="AF81" s="40"/>
      <c r="AG81" s="982"/>
      <c r="AH81" s="982" t="s">
        <v>1179</v>
      </c>
      <c r="AI81" s="40"/>
      <c r="AJ81" s="40"/>
      <c r="AK81" s="707"/>
      <c r="AL81" s="40"/>
      <c r="AM81" s="40"/>
      <c r="AN81" s="40"/>
      <c r="AO81" s="40"/>
      <c r="AP81" s="40"/>
      <c r="AQ81" s="40"/>
      <c r="AR81" s="40"/>
      <c r="AS81" s="40"/>
      <c r="AT81" s="40"/>
    </row>
    <row r="82" spans="3:46" ht="14.25" hidden="1" customHeight="1" x14ac:dyDescent="0.2">
      <c r="C82" s="941"/>
      <c r="AG82" s="2107" t="s">
        <v>824</v>
      </c>
      <c r="AH82" s="2107"/>
      <c r="AK82" s="706"/>
    </row>
    <row r="83" spans="3:46" ht="14.25" hidden="1" customHeight="1" x14ac:dyDescent="0.2">
      <c r="AG83" s="2107"/>
      <c r="AH83" s="2107"/>
      <c r="AK83" s="706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1">
    <mergeCell ref="AG82:AH83"/>
    <mergeCell ref="AL1:AQ1"/>
    <mergeCell ref="AC2:AC3"/>
    <mergeCell ref="AD2:AD3"/>
    <mergeCell ref="AN2:AN3"/>
    <mergeCell ref="AP2:AP3"/>
    <mergeCell ref="AJ2:AJ3"/>
    <mergeCell ref="Y1:AE1"/>
    <mergeCell ref="AG1:AJ1"/>
    <mergeCell ref="Y2:Y3"/>
    <mergeCell ref="Z2:Z3"/>
    <mergeCell ref="AA2:AA3"/>
    <mergeCell ref="AB2:AB3"/>
    <mergeCell ref="AE2:A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O2:O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FY2021-22 Budget Letter
FY2019-20 Local Property and Sales Tax Revenues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N79"/>
  <sheetViews>
    <sheetView workbookViewId="0">
      <selection sqref="A1:B3"/>
    </sheetView>
  </sheetViews>
  <sheetFormatPr defaultColWidth="8.85546875" defaultRowHeight="12.75" x14ac:dyDescent="0.2"/>
  <cols>
    <col min="1" max="1" width="4" style="169" bestFit="1" customWidth="1"/>
    <col min="2" max="2" width="31" style="169" bestFit="1" customWidth="1"/>
    <col min="3" max="17" width="13.28515625" style="169" customWidth="1"/>
    <col min="18" max="18" width="12.28515625" style="169" hidden="1" customWidth="1"/>
    <col min="19" max="25" width="13.28515625" style="169" customWidth="1"/>
    <col min="26" max="26" width="13.28515625" style="169" hidden="1" customWidth="1"/>
    <col min="27" max="27" width="13.28515625" style="169" customWidth="1"/>
    <col min="28" max="28" width="13.140625" style="169" customWidth="1"/>
    <col min="29" max="31" width="13.28515625" style="169" hidden="1" customWidth="1"/>
    <col min="32" max="32" width="12.28515625" style="169" hidden="1" customWidth="1"/>
    <col min="33" max="35" width="13.28515625" style="169" customWidth="1"/>
    <col min="36" max="36" width="13.28515625" style="169" hidden="1" customWidth="1"/>
    <col min="37" max="40" width="13.28515625" style="169" customWidth="1"/>
    <col min="41" max="45" width="13" style="169" hidden="1" customWidth="1"/>
    <col min="46" max="61" width="13.28515625" style="169" customWidth="1"/>
    <col min="62" max="63" width="8.85546875" style="169"/>
    <col min="64" max="64" width="13.5703125" style="169" hidden="1" customWidth="1"/>
    <col min="65" max="65" width="12.5703125" style="169" hidden="1" customWidth="1"/>
    <col min="66" max="66" width="13.5703125" style="169" hidden="1" customWidth="1"/>
    <col min="67" max="16384" width="8.85546875" style="169"/>
  </cols>
  <sheetData>
    <row r="1" spans="1:66" s="324" customFormat="1" ht="18.75" customHeight="1" x14ac:dyDescent="0.2">
      <c r="A1" s="2112" t="s">
        <v>1184</v>
      </c>
      <c r="B1" s="2112"/>
      <c r="C1" s="2111" t="s">
        <v>1238</v>
      </c>
      <c r="D1" s="2113" t="s">
        <v>812</v>
      </c>
      <c r="E1" s="2114" t="s">
        <v>910</v>
      </c>
      <c r="F1" s="2115"/>
      <c r="G1" s="2115"/>
      <c r="H1" s="2115"/>
      <c r="I1" s="2116"/>
      <c r="J1" s="2117" t="s">
        <v>910</v>
      </c>
      <c r="K1" s="2117"/>
      <c r="L1" s="2117"/>
      <c r="M1" s="2117"/>
      <c r="N1" s="2117"/>
      <c r="O1" s="2117"/>
      <c r="P1" s="2117"/>
      <c r="Q1" s="2117" t="s">
        <v>910</v>
      </c>
      <c r="R1" s="2117"/>
      <c r="S1" s="2117"/>
      <c r="T1" s="2117"/>
      <c r="U1" s="2117"/>
      <c r="V1" s="2117"/>
      <c r="W1" s="2117"/>
      <c r="X1" s="2117"/>
      <c r="Y1" s="2117" t="s">
        <v>910</v>
      </c>
      <c r="Z1" s="2117"/>
      <c r="AA1" s="2117"/>
      <c r="AB1" s="2117"/>
      <c r="AC1" s="2117"/>
      <c r="AD1" s="2117"/>
      <c r="AE1" s="2117"/>
      <c r="AF1" s="2117"/>
      <c r="AG1" s="2117"/>
      <c r="AH1" s="2117"/>
      <c r="AI1" s="2117"/>
      <c r="AJ1" s="2117"/>
      <c r="AK1" s="2117" t="s">
        <v>910</v>
      </c>
      <c r="AL1" s="2117"/>
      <c r="AM1" s="2117"/>
      <c r="AN1" s="2117"/>
      <c r="AO1" s="2117"/>
      <c r="AP1" s="2117"/>
      <c r="AQ1" s="2117"/>
      <c r="AR1" s="2117"/>
      <c r="AS1" s="2117"/>
      <c r="AT1" s="2117"/>
      <c r="AU1" s="2117"/>
      <c r="AV1" s="2118" t="s">
        <v>498</v>
      </c>
      <c r="AW1" s="2119" t="s">
        <v>246</v>
      </c>
      <c r="AX1" s="2119"/>
      <c r="AY1" s="2119"/>
      <c r="AZ1" s="2119"/>
      <c r="BA1" s="2119"/>
      <c r="BB1" s="2119"/>
      <c r="BC1" s="2119"/>
      <c r="BD1" s="2120" t="s">
        <v>911</v>
      </c>
      <c r="BE1" s="2120"/>
      <c r="BF1" s="2120"/>
      <c r="BG1" s="2120"/>
      <c r="BH1" s="2120"/>
      <c r="BI1" s="2118" t="s">
        <v>497</v>
      </c>
      <c r="BL1" s="2111" t="s">
        <v>909</v>
      </c>
      <c r="BN1" s="2111"/>
    </row>
    <row r="2" spans="1:66" s="325" customFormat="1" ht="69.75" customHeight="1" x14ac:dyDescent="0.2">
      <c r="A2" s="2112"/>
      <c r="B2" s="2112"/>
      <c r="C2" s="2111"/>
      <c r="D2" s="2113"/>
      <c r="E2" s="854" t="s">
        <v>607</v>
      </c>
      <c r="F2" s="854" t="s">
        <v>606</v>
      </c>
      <c r="G2" s="854" t="s">
        <v>1057</v>
      </c>
      <c r="H2" s="854" t="s">
        <v>611</v>
      </c>
      <c r="I2" s="854" t="s">
        <v>610</v>
      </c>
      <c r="J2" s="854" t="s">
        <v>609</v>
      </c>
      <c r="K2" s="854" t="s">
        <v>625</v>
      </c>
      <c r="L2" s="854" t="s">
        <v>624</v>
      </c>
      <c r="M2" s="854" t="s">
        <v>620</v>
      </c>
      <c r="N2" s="854" t="s">
        <v>1058</v>
      </c>
      <c r="O2" s="854" t="s">
        <v>810</v>
      </c>
      <c r="P2" s="854" t="s">
        <v>616</v>
      </c>
      <c r="Q2" s="854" t="s">
        <v>622</v>
      </c>
      <c r="R2" s="1166" t="s">
        <v>1061</v>
      </c>
      <c r="S2" s="854" t="s">
        <v>612</v>
      </c>
      <c r="T2" s="854" t="s">
        <v>615</v>
      </c>
      <c r="U2" s="854" t="s">
        <v>617</v>
      </c>
      <c r="V2" s="854" t="s">
        <v>618</v>
      </c>
      <c r="W2" s="854" t="s">
        <v>619</v>
      </c>
      <c r="X2" s="854" t="s">
        <v>621</v>
      </c>
      <c r="Y2" s="854" t="s">
        <v>613</v>
      </c>
      <c r="Z2" s="1166" t="s">
        <v>1061</v>
      </c>
      <c r="AA2" s="854" t="s">
        <v>626</v>
      </c>
      <c r="AB2" s="854" t="s">
        <v>614</v>
      </c>
      <c r="AC2" s="1166" t="s">
        <v>1061</v>
      </c>
      <c r="AD2" s="1166" t="s">
        <v>1061</v>
      </c>
      <c r="AE2" s="1166" t="s">
        <v>1061</v>
      </c>
      <c r="AF2" s="1166" t="s">
        <v>1061</v>
      </c>
      <c r="AG2" s="854" t="s">
        <v>1083</v>
      </c>
      <c r="AH2" s="854" t="s">
        <v>589</v>
      </c>
      <c r="AI2" s="854" t="s">
        <v>673</v>
      </c>
      <c r="AJ2" s="1166" t="s">
        <v>1061</v>
      </c>
      <c r="AK2" s="854" t="s">
        <v>1059</v>
      </c>
      <c r="AL2" s="854" t="s">
        <v>948</v>
      </c>
      <c r="AM2" s="854" t="s">
        <v>1062</v>
      </c>
      <c r="AN2" s="854" t="s">
        <v>1060</v>
      </c>
      <c r="AO2" s="1166" t="s">
        <v>1061</v>
      </c>
      <c r="AP2" s="1166" t="s">
        <v>1061</v>
      </c>
      <c r="AQ2" s="1166" t="s">
        <v>1061</v>
      </c>
      <c r="AR2" s="1166" t="s">
        <v>1061</v>
      </c>
      <c r="AS2" s="1166" t="s">
        <v>1061</v>
      </c>
      <c r="AT2" s="854" t="s">
        <v>623</v>
      </c>
      <c r="AU2" s="854" t="s">
        <v>608</v>
      </c>
      <c r="AV2" s="2118"/>
      <c r="AW2" s="855" t="s">
        <v>912</v>
      </c>
      <c r="AX2" s="855" t="s">
        <v>1546</v>
      </c>
      <c r="AY2" s="855" t="s">
        <v>913</v>
      </c>
      <c r="AZ2" s="855" t="s">
        <v>914</v>
      </c>
      <c r="BA2" s="855" t="s">
        <v>915</v>
      </c>
      <c r="BB2" s="855" t="s">
        <v>916</v>
      </c>
      <c r="BC2" s="855" t="s">
        <v>917</v>
      </c>
      <c r="BD2" s="856" t="s">
        <v>627</v>
      </c>
      <c r="BE2" s="856" t="s">
        <v>628</v>
      </c>
      <c r="BF2" s="857" t="s">
        <v>629</v>
      </c>
      <c r="BG2" s="857" t="s">
        <v>630</v>
      </c>
      <c r="BH2" s="857" t="s">
        <v>811</v>
      </c>
      <c r="BI2" s="2118"/>
      <c r="BL2" s="2111"/>
      <c r="BM2" s="854" t="s">
        <v>672</v>
      </c>
      <c r="BN2" s="2111"/>
    </row>
    <row r="3" spans="1:66" s="325" customFormat="1" ht="15" customHeight="1" x14ac:dyDescent="0.2">
      <c r="A3" s="2112"/>
      <c r="B3" s="2112"/>
      <c r="C3" s="2111"/>
      <c r="D3" s="2113"/>
      <c r="E3" s="858">
        <v>343001</v>
      </c>
      <c r="F3" s="858">
        <v>341001</v>
      </c>
      <c r="G3" s="858">
        <v>344001</v>
      </c>
      <c r="H3" s="858">
        <v>348001</v>
      </c>
      <c r="I3" s="858">
        <v>347001</v>
      </c>
      <c r="J3" s="858">
        <v>346001</v>
      </c>
      <c r="K3" s="858" t="s">
        <v>496</v>
      </c>
      <c r="L3" s="858" t="s">
        <v>495</v>
      </c>
      <c r="M3" s="858" t="s">
        <v>491</v>
      </c>
      <c r="N3" s="858" t="s">
        <v>483</v>
      </c>
      <c r="O3" s="858" t="s">
        <v>671</v>
      </c>
      <c r="P3" s="858" t="s">
        <v>487</v>
      </c>
      <c r="Q3" s="858" t="s">
        <v>493</v>
      </c>
      <c r="R3" s="858" t="s">
        <v>924</v>
      </c>
      <c r="S3" s="858" t="s">
        <v>484</v>
      </c>
      <c r="T3" s="858" t="s">
        <v>486</v>
      </c>
      <c r="U3" s="858" t="s">
        <v>488</v>
      </c>
      <c r="V3" s="858" t="s">
        <v>489</v>
      </c>
      <c r="W3" s="858" t="s">
        <v>490</v>
      </c>
      <c r="X3" s="858" t="s">
        <v>492</v>
      </c>
      <c r="Y3" s="858" t="s">
        <v>485</v>
      </c>
      <c r="Z3" s="858" t="s">
        <v>924</v>
      </c>
      <c r="AA3" s="858" t="s">
        <v>409</v>
      </c>
      <c r="AB3" s="858" t="s">
        <v>528</v>
      </c>
      <c r="AC3" s="858" t="s">
        <v>924</v>
      </c>
      <c r="AD3" s="858" t="s">
        <v>924</v>
      </c>
      <c r="AE3" s="858" t="s">
        <v>924</v>
      </c>
      <c r="AF3" s="858" t="s">
        <v>924</v>
      </c>
      <c r="AG3" s="858" t="s">
        <v>668</v>
      </c>
      <c r="AH3" s="858" t="s">
        <v>669</v>
      </c>
      <c r="AI3" s="858" t="s">
        <v>670</v>
      </c>
      <c r="AJ3" s="858" t="s">
        <v>924</v>
      </c>
      <c r="AK3" s="858" t="s">
        <v>819</v>
      </c>
      <c r="AL3" s="858" t="s">
        <v>821</v>
      </c>
      <c r="AM3" s="858" t="s">
        <v>1031</v>
      </c>
      <c r="AN3" s="858" t="s">
        <v>1033</v>
      </c>
      <c r="AO3" s="858" t="s">
        <v>924</v>
      </c>
      <c r="AP3" s="858" t="s">
        <v>924</v>
      </c>
      <c r="AQ3" s="858" t="s">
        <v>924</v>
      </c>
      <c r="AR3" s="858" t="s">
        <v>924</v>
      </c>
      <c r="AS3" s="858" t="s">
        <v>924</v>
      </c>
      <c r="AT3" s="858" t="s">
        <v>494</v>
      </c>
      <c r="AU3" s="858">
        <v>345001</v>
      </c>
      <c r="AV3" s="2118"/>
      <c r="AW3" s="859">
        <v>321001</v>
      </c>
      <c r="AX3" s="859">
        <v>329001</v>
      </c>
      <c r="AY3" s="859">
        <v>331001</v>
      </c>
      <c r="AZ3" s="859">
        <v>333001</v>
      </c>
      <c r="BA3" s="859">
        <v>336001</v>
      </c>
      <c r="BB3" s="859">
        <v>337001</v>
      </c>
      <c r="BC3" s="859">
        <v>340001</v>
      </c>
      <c r="BD3" s="860">
        <v>318</v>
      </c>
      <c r="BE3" s="860">
        <v>319</v>
      </c>
      <c r="BF3" s="861">
        <v>302006</v>
      </c>
      <c r="BG3" s="861">
        <v>334001</v>
      </c>
      <c r="BH3" s="861" t="s">
        <v>798</v>
      </c>
      <c r="BI3" s="2118"/>
      <c r="BL3" s="2111"/>
      <c r="BM3" s="858" t="s">
        <v>504</v>
      </c>
      <c r="BN3" s="2111"/>
    </row>
    <row r="4" spans="1:66" s="325" customFormat="1" ht="13.9" customHeight="1" x14ac:dyDescent="0.2">
      <c r="A4" s="484"/>
      <c r="B4" s="484"/>
      <c r="C4" s="484">
        <v>1</v>
      </c>
      <c r="D4" s="484">
        <v>2</v>
      </c>
      <c r="E4" s="484">
        <v>3</v>
      </c>
      <c r="F4" s="484">
        <v>4</v>
      </c>
      <c r="G4" s="484">
        <v>5</v>
      </c>
      <c r="H4" s="484">
        <v>6</v>
      </c>
      <c r="I4" s="484">
        <v>7</v>
      </c>
      <c r="J4" s="484">
        <v>8</v>
      </c>
      <c r="K4" s="484">
        <v>9</v>
      </c>
      <c r="L4" s="484">
        <v>10</v>
      </c>
      <c r="M4" s="484">
        <v>11</v>
      </c>
      <c r="N4" s="484">
        <v>12</v>
      </c>
      <c r="O4" s="484">
        <v>13</v>
      </c>
      <c r="P4" s="484">
        <v>14</v>
      </c>
      <c r="Q4" s="484">
        <v>15</v>
      </c>
      <c r="R4" s="484">
        <v>15</v>
      </c>
      <c r="S4" s="484">
        <v>16</v>
      </c>
      <c r="T4" s="484">
        <v>17</v>
      </c>
      <c r="U4" s="484">
        <v>18</v>
      </c>
      <c r="V4" s="484">
        <v>19</v>
      </c>
      <c r="W4" s="484">
        <v>20</v>
      </c>
      <c r="X4" s="484">
        <v>21</v>
      </c>
      <c r="Y4" s="484">
        <v>22</v>
      </c>
      <c r="Z4" s="484">
        <v>22</v>
      </c>
      <c r="AA4" s="484">
        <v>23</v>
      </c>
      <c r="AB4" s="484">
        <v>24</v>
      </c>
      <c r="AC4" s="484"/>
      <c r="AD4" s="484"/>
      <c r="AE4" s="484">
        <v>24</v>
      </c>
      <c r="AF4" s="484">
        <v>24</v>
      </c>
      <c r="AG4" s="484">
        <v>25</v>
      </c>
      <c r="AH4" s="484">
        <v>26</v>
      </c>
      <c r="AI4" s="484">
        <v>27</v>
      </c>
      <c r="AJ4" s="484">
        <v>27</v>
      </c>
      <c r="AK4" s="484">
        <v>28</v>
      </c>
      <c r="AL4" s="484">
        <v>29</v>
      </c>
      <c r="AM4" s="484">
        <v>30</v>
      </c>
      <c r="AN4" s="484">
        <v>31</v>
      </c>
      <c r="AO4" s="484"/>
      <c r="AP4" s="484"/>
      <c r="AQ4" s="484"/>
      <c r="AR4" s="484"/>
      <c r="AS4" s="484">
        <v>31</v>
      </c>
      <c r="AT4" s="484">
        <v>32</v>
      </c>
      <c r="AU4" s="484">
        <v>33</v>
      </c>
      <c r="AV4" s="484">
        <v>34</v>
      </c>
      <c r="AW4" s="484">
        <v>35</v>
      </c>
      <c r="AX4" s="484">
        <v>36</v>
      </c>
      <c r="AY4" s="484">
        <v>37</v>
      </c>
      <c r="AZ4" s="484">
        <v>38</v>
      </c>
      <c r="BA4" s="484">
        <v>39</v>
      </c>
      <c r="BB4" s="484">
        <v>40</v>
      </c>
      <c r="BC4" s="484">
        <v>41</v>
      </c>
      <c r="BD4" s="484">
        <v>42</v>
      </c>
      <c r="BE4" s="484">
        <v>43</v>
      </c>
      <c r="BF4" s="484">
        <v>44</v>
      </c>
      <c r="BG4" s="484">
        <v>45</v>
      </c>
      <c r="BH4" s="484">
        <v>46</v>
      </c>
      <c r="BI4" s="484">
        <v>47</v>
      </c>
      <c r="BL4" s="484">
        <v>1</v>
      </c>
      <c r="BM4" s="484">
        <v>2</v>
      </c>
      <c r="BN4" s="484"/>
    </row>
    <row r="5" spans="1:66" s="325" customFormat="1" hidden="1" x14ac:dyDescent="0.2">
      <c r="A5" s="1524"/>
      <c r="B5" s="1524"/>
      <c r="C5" s="1525" t="s">
        <v>631</v>
      </c>
      <c r="D5" s="1525" t="s">
        <v>632</v>
      </c>
      <c r="E5" s="1525" t="s">
        <v>634</v>
      </c>
      <c r="F5" s="1525" t="s">
        <v>633</v>
      </c>
      <c r="G5" s="1525" t="s">
        <v>635</v>
      </c>
      <c r="H5" s="1525" t="s">
        <v>639</v>
      </c>
      <c r="I5" s="1525" t="s">
        <v>638</v>
      </c>
      <c r="J5" s="1525" t="s">
        <v>637</v>
      </c>
      <c r="K5" s="1525" t="s">
        <v>657</v>
      </c>
      <c r="L5" s="1525" t="s">
        <v>656</v>
      </c>
      <c r="M5" s="1525" t="s">
        <v>652</v>
      </c>
      <c r="N5" s="1525" t="s">
        <v>640</v>
      </c>
      <c r="O5" s="1525" t="s">
        <v>646</v>
      </c>
      <c r="P5" s="1525" t="s">
        <v>648</v>
      </c>
      <c r="Q5" s="1525" t="s">
        <v>654</v>
      </c>
      <c r="R5" s="1525"/>
      <c r="S5" s="1525" t="s">
        <v>641</v>
      </c>
      <c r="T5" s="1525" t="s">
        <v>647</v>
      </c>
      <c r="U5" s="1525" t="s">
        <v>649</v>
      </c>
      <c r="V5" s="1525" t="s">
        <v>650</v>
      </c>
      <c r="W5" s="1525" t="s">
        <v>651</v>
      </c>
      <c r="X5" s="1525" t="s">
        <v>653</v>
      </c>
      <c r="Y5" s="1525" t="s">
        <v>642</v>
      </c>
      <c r="Z5" s="1525"/>
      <c r="AA5" s="1525" t="s">
        <v>658</v>
      </c>
      <c r="AB5" s="1525" t="s">
        <v>643</v>
      </c>
      <c r="AC5" s="1525" t="s">
        <v>644</v>
      </c>
      <c r="AD5" s="1525"/>
      <c r="AE5" s="1525" t="s">
        <v>645</v>
      </c>
      <c r="AF5" s="1525" t="s">
        <v>645</v>
      </c>
      <c r="AG5" s="1525"/>
      <c r="AH5" s="1525"/>
      <c r="AI5" s="1525"/>
      <c r="AJ5" s="1525"/>
      <c r="AK5" s="1525"/>
      <c r="AL5" s="1525"/>
      <c r="AM5" s="1525"/>
      <c r="AN5" s="1525"/>
      <c r="AO5" s="1525"/>
      <c r="AP5" s="1525"/>
      <c r="AQ5" s="1525"/>
      <c r="AR5" s="1525"/>
      <c r="AS5" s="1525"/>
      <c r="AT5" s="1525" t="s">
        <v>655</v>
      </c>
      <c r="AU5" s="1525" t="s">
        <v>636</v>
      </c>
      <c r="AV5" s="1525" t="s">
        <v>674</v>
      </c>
      <c r="AW5" s="1525" t="s">
        <v>659</v>
      </c>
      <c r="AX5" s="1525" t="s">
        <v>660</v>
      </c>
      <c r="AY5" s="1525" t="s">
        <v>661</v>
      </c>
      <c r="AZ5" s="1525" t="s">
        <v>662</v>
      </c>
      <c r="BA5" s="1525" t="s">
        <v>663</v>
      </c>
      <c r="BB5" s="1525" t="s">
        <v>664</v>
      </c>
      <c r="BC5" s="1525" t="s">
        <v>665</v>
      </c>
      <c r="BD5" s="1525" t="s">
        <v>666</v>
      </c>
      <c r="BE5" s="1525" t="s">
        <v>675</v>
      </c>
      <c r="BF5" s="1525" t="s">
        <v>676</v>
      </c>
      <c r="BG5" s="1525" t="s">
        <v>677</v>
      </c>
      <c r="BH5" s="1526"/>
      <c r="BI5" s="1525" t="s">
        <v>678</v>
      </c>
      <c r="BL5" s="1525" t="s">
        <v>631</v>
      </c>
      <c r="BM5" s="1525"/>
      <c r="BN5" s="1525"/>
    </row>
    <row r="6" spans="1:66" s="325" customFormat="1" ht="51" hidden="1" x14ac:dyDescent="0.2">
      <c r="A6" s="1524"/>
      <c r="B6" s="1524"/>
      <c r="C6" s="1527" t="s">
        <v>667</v>
      </c>
      <c r="D6" s="1527" t="s">
        <v>667</v>
      </c>
      <c r="E6" s="1527" t="s">
        <v>667</v>
      </c>
      <c r="F6" s="1527" t="s">
        <v>667</v>
      </c>
      <c r="G6" s="1527" t="s">
        <v>667</v>
      </c>
      <c r="H6" s="1527" t="s">
        <v>667</v>
      </c>
      <c r="I6" s="1527" t="s">
        <v>667</v>
      </c>
      <c r="J6" s="1527" t="s">
        <v>667</v>
      </c>
      <c r="K6" s="1527" t="s">
        <v>667</v>
      </c>
      <c r="L6" s="1527" t="s">
        <v>667</v>
      </c>
      <c r="M6" s="1527" t="s">
        <v>667</v>
      </c>
      <c r="N6" s="1527" t="s">
        <v>667</v>
      </c>
      <c r="O6" s="1527" t="s">
        <v>667</v>
      </c>
      <c r="P6" s="1527" t="s">
        <v>667</v>
      </c>
      <c r="Q6" s="1527" t="s">
        <v>667</v>
      </c>
      <c r="R6" s="1527"/>
      <c r="S6" s="1527" t="s">
        <v>667</v>
      </c>
      <c r="T6" s="1527" t="s">
        <v>667</v>
      </c>
      <c r="U6" s="1527" t="s">
        <v>667</v>
      </c>
      <c r="V6" s="1527" t="s">
        <v>667</v>
      </c>
      <c r="W6" s="1527" t="s">
        <v>667</v>
      </c>
      <c r="X6" s="1527" t="s">
        <v>667</v>
      </c>
      <c r="Y6" s="1527" t="s">
        <v>667</v>
      </c>
      <c r="Z6" s="1527"/>
      <c r="AA6" s="1527" t="s">
        <v>667</v>
      </c>
      <c r="AB6" s="1527" t="s">
        <v>667</v>
      </c>
      <c r="AC6" s="1527" t="s">
        <v>667</v>
      </c>
      <c r="AD6" s="1527"/>
      <c r="AE6" s="1527" t="s">
        <v>667</v>
      </c>
      <c r="AF6" s="1527" t="s">
        <v>667</v>
      </c>
      <c r="AG6" s="1527"/>
      <c r="AH6" s="1527"/>
      <c r="AI6" s="1527"/>
      <c r="AJ6" s="1527"/>
      <c r="AK6" s="1527"/>
      <c r="AL6" s="1527"/>
      <c r="AM6" s="1527"/>
      <c r="AN6" s="1527"/>
      <c r="AO6" s="1527"/>
      <c r="AP6" s="1527"/>
      <c r="AQ6" s="1527"/>
      <c r="AR6" s="1527"/>
      <c r="AS6" s="1527"/>
      <c r="AT6" s="1527" t="s">
        <v>667</v>
      </c>
      <c r="AU6" s="1527" t="s">
        <v>667</v>
      </c>
      <c r="AV6" s="1527" t="s">
        <v>595</v>
      </c>
      <c r="AW6" s="1527" t="s">
        <v>667</v>
      </c>
      <c r="AX6" s="1527" t="s">
        <v>667</v>
      </c>
      <c r="AY6" s="1527" t="s">
        <v>667</v>
      </c>
      <c r="AZ6" s="1527" t="s">
        <v>667</v>
      </c>
      <c r="BA6" s="1527" t="s">
        <v>667</v>
      </c>
      <c r="BB6" s="1527" t="s">
        <v>667</v>
      </c>
      <c r="BC6" s="1527" t="s">
        <v>667</v>
      </c>
      <c r="BD6" s="1527" t="s">
        <v>667</v>
      </c>
      <c r="BE6" s="1527" t="s">
        <v>667</v>
      </c>
      <c r="BF6" s="1527" t="s">
        <v>667</v>
      </c>
      <c r="BG6" s="1527" t="s">
        <v>667</v>
      </c>
      <c r="BH6" s="1528"/>
      <c r="BI6" s="1527" t="s">
        <v>595</v>
      </c>
      <c r="BL6" s="1527" t="s">
        <v>667</v>
      </c>
      <c r="BM6" s="1527"/>
      <c r="BN6" s="1527"/>
    </row>
    <row r="7" spans="1:66" s="323" customFormat="1" ht="16.149999999999999" customHeight="1" x14ac:dyDescent="0.2">
      <c r="A7" s="326" t="s">
        <v>95</v>
      </c>
      <c r="B7" s="317" t="s">
        <v>151</v>
      </c>
      <c r="C7" s="318">
        <v>9201</v>
      </c>
      <c r="D7" s="318">
        <v>0</v>
      </c>
      <c r="E7" s="318">
        <v>0</v>
      </c>
      <c r="F7" s="318">
        <v>0</v>
      </c>
      <c r="G7" s="318">
        <v>0</v>
      </c>
      <c r="H7" s="318">
        <v>0</v>
      </c>
      <c r="I7" s="318">
        <v>0</v>
      </c>
      <c r="J7" s="318">
        <v>0</v>
      </c>
      <c r="K7" s="318">
        <v>0</v>
      </c>
      <c r="L7" s="318">
        <v>0</v>
      </c>
      <c r="M7" s="318">
        <v>0</v>
      </c>
      <c r="N7" s="318">
        <v>0</v>
      </c>
      <c r="O7" s="318">
        <v>0</v>
      </c>
      <c r="P7" s="318">
        <v>0</v>
      </c>
      <c r="Q7" s="318">
        <v>0</v>
      </c>
      <c r="R7" s="318">
        <v>0</v>
      </c>
      <c r="S7" s="318">
        <v>0</v>
      </c>
      <c r="T7" s="318">
        <v>0</v>
      </c>
      <c r="U7" s="318">
        <v>0</v>
      </c>
      <c r="V7" s="318">
        <v>0</v>
      </c>
      <c r="W7" s="318">
        <v>6</v>
      </c>
      <c r="X7" s="318">
        <v>24</v>
      </c>
      <c r="Y7" s="318">
        <v>6</v>
      </c>
      <c r="Z7" s="318">
        <v>0</v>
      </c>
      <c r="AA7" s="318">
        <v>0</v>
      </c>
      <c r="AB7" s="347">
        <v>0</v>
      </c>
      <c r="AC7" s="347">
        <v>0</v>
      </c>
      <c r="AD7" s="347">
        <v>0</v>
      </c>
      <c r="AE7" s="347">
        <v>0</v>
      </c>
      <c r="AF7" s="347">
        <v>0</v>
      </c>
      <c r="AG7" s="347">
        <v>0</v>
      </c>
      <c r="AH7" s="347">
        <v>2</v>
      </c>
      <c r="AI7" s="347">
        <v>0</v>
      </c>
      <c r="AJ7" s="347"/>
      <c r="AK7" s="347">
        <v>0</v>
      </c>
      <c r="AL7" s="347">
        <v>0</v>
      </c>
      <c r="AM7" s="347">
        <v>0</v>
      </c>
      <c r="AN7" s="347">
        <v>0</v>
      </c>
      <c r="AO7" s="347">
        <v>0</v>
      </c>
      <c r="AP7" s="347">
        <v>0</v>
      </c>
      <c r="AQ7" s="347">
        <v>0</v>
      </c>
      <c r="AR7" s="347">
        <v>0</v>
      </c>
      <c r="AS7" s="347">
        <v>0</v>
      </c>
      <c r="AT7" s="318">
        <v>27</v>
      </c>
      <c r="AU7" s="318">
        <v>31</v>
      </c>
      <c r="AV7" s="327">
        <v>9297</v>
      </c>
      <c r="AW7" s="318">
        <v>0</v>
      </c>
      <c r="AX7" s="318">
        <v>0</v>
      </c>
      <c r="AY7" s="318">
        <v>0</v>
      </c>
      <c r="AZ7" s="318">
        <v>0</v>
      </c>
      <c r="BA7" s="318">
        <v>0</v>
      </c>
      <c r="BB7" s="318">
        <v>0</v>
      </c>
      <c r="BC7" s="318">
        <v>0</v>
      </c>
      <c r="BD7" s="318">
        <v>0</v>
      </c>
      <c r="BE7" s="318">
        <v>0</v>
      </c>
      <c r="BF7" s="318">
        <v>3</v>
      </c>
      <c r="BG7" s="318">
        <v>0</v>
      </c>
      <c r="BH7" s="649">
        <v>0</v>
      </c>
      <c r="BI7" s="327">
        <v>9300</v>
      </c>
      <c r="BL7" s="318">
        <v>9201</v>
      </c>
      <c r="BM7" s="347">
        <v>0</v>
      </c>
      <c r="BN7" s="318">
        <v>9201</v>
      </c>
    </row>
    <row r="8" spans="1:66" s="323" customFormat="1" ht="16.149999999999999" customHeight="1" x14ac:dyDescent="0.2">
      <c r="A8" s="328" t="s">
        <v>152</v>
      </c>
      <c r="B8" s="313" t="s">
        <v>153</v>
      </c>
      <c r="C8" s="314">
        <v>3843</v>
      </c>
      <c r="D8" s="314">
        <v>0</v>
      </c>
      <c r="E8" s="314">
        <v>0</v>
      </c>
      <c r="F8" s="314">
        <v>0</v>
      </c>
      <c r="G8" s="314">
        <v>0</v>
      </c>
      <c r="H8" s="314">
        <v>0</v>
      </c>
      <c r="I8" s="314">
        <v>0</v>
      </c>
      <c r="J8" s="314">
        <v>1</v>
      </c>
      <c r="K8" s="314">
        <v>0</v>
      </c>
      <c r="L8" s="314">
        <v>0</v>
      </c>
      <c r="M8" s="314">
        <v>0</v>
      </c>
      <c r="N8" s="314">
        <v>0</v>
      </c>
      <c r="O8" s="314">
        <v>0</v>
      </c>
      <c r="P8" s="314">
        <v>0</v>
      </c>
      <c r="Q8" s="314">
        <v>0</v>
      </c>
      <c r="R8" s="314">
        <v>0</v>
      </c>
      <c r="S8" s="314">
        <v>0</v>
      </c>
      <c r="T8" s="314">
        <v>0</v>
      </c>
      <c r="U8" s="314">
        <v>1</v>
      </c>
      <c r="V8" s="314">
        <v>0</v>
      </c>
      <c r="W8" s="314">
        <v>0</v>
      </c>
      <c r="X8" s="314">
        <v>0</v>
      </c>
      <c r="Y8" s="314">
        <v>0</v>
      </c>
      <c r="Z8" s="314">
        <v>0</v>
      </c>
      <c r="AA8" s="314">
        <v>0</v>
      </c>
      <c r="AB8" s="314">
        <v>0</v>
      </c>
      <c r="AC8" s="314">
        <v>0</v>
      </c>
      <c r="AD8" s="314">
        <v>0</v>
      </c>
      <c r="AE8" s="314">
        <v>0</v>
      </c>
      <c r="AF8" s="314">
        <v>0</v>
      </c>
      <c r="AG8" s="314">
        <v>0</v>
      </c>
      <c r="AH8" s="314">
        <v>0</v>
      </c>
      <c r="AI8" s="314">
        <v>0</v>
      </c>
      <c r="AJ8" s="314"/>
      <c r="AK8" s="314">
        <v>0</v>
      </c>
      <c r="AL8" s="314">
        <v>0</v>
      </c>
      <c r="AM8" s="314">
        <v>0</v>
      </c>
      <c r="AN8" s="314">
        <v>0</v>
      </c>
      <c r="AO8" s="314">
        <v>0</v>
      </c>
      <c r="AP8" s="314">
        <v>0</v>
      </c>
      <c r="AQ8" s="314">
        <v>0</v>
      </c>
      <c r="AR8" s="314">
        <v>0</v>
      </c>
      <c r="AS8" s="314">
        <v>0</v>
      </c>
      <c r="AT8" s="314">
        <v>9</v>
      </c>
      <c r="AU8" s="314">
        <v>30</v>
      </c>
      <c r="AV8" s="329">
        <v>3884</v>
      </c>
      <c r="AW8" s="314">
        <v>0</v>
      </c>
      <c r="AX8" s="314">
        <v>0</v>
      </c>
      <c r="AY8" s="314">
        <v>0</v>
      </c>
      <c r="AZ8" s="314">
        <v>0</v>
      </c>
      <c r="BA8" s="314">
        <v>0</v>
      </c>
      <c r="BB8" s="314">
        <v>0</v>
      </c>
      <c r="BC8" s="314">
        <v>0</v>
      </c>
      <c r="BD8" s="314">
        <v>0</v>
      </c>
      <c r="BE8" s="314">
        <v>0</v>
      </c>
      <c r="BF8" s="314">
        <v>2</v>
      </c>
      <c r="BG8" s="314">
        <v>0</v>
      </c>
      <c r="BH8" s="314">
        <v>0</v>
      </c>
      <c r="BI8" s="329">
        <v>3886</v>
      </c>
      <c r="BL8" s="314">
        <v>3843</v>
      </c>
      <c r="BM8" s="314">
        <v>0</v>
      </c>
      <c r="BN8" s="314">
        <v>3843</v>
      </c>
    </row>
    <row r="9" spans="1:66" s="323" customFormat="1" ht="16.149999999999999" customHeight="1" x14ac:dyDescent="0.2">
      <c r="A9" s="328" t="s">
        <v>96</v>
      </c>
      <c r="B9" s="313" t="s">
        <v>154</v>
      </c>
      <c r="C9" s="314">
        <v>22819</v>
      </c>
      <c r="D9" s="314">
        <v>0</v>
      </c>
      <c r="E9" s="314">
        <v>3</v>
      </c>
      <c r="F9" s="314">
        <v>0</v>
      </c>
      <c r="G9" s="314">
        <v>0</v>
      </c>
      <c r="H9" s="314">
        <v>0</v>
      </c>
      <c r="I9" s="314">
        <v>0</v>
      </c>
      <c r="J9" s="314">
        <v>0</v>
      </c>
      <c r="K9" s="314">
        <v>0</v>
      </c>
      <c r="L9" s="314">
        <v>0</v>
      </c>
      <c r="M9" s="314">
        <v>19</v>
      </c>
      <c r="N9" s="314">
        <v>0</v>
      </c>
      <c r="O9" s="314">
        <v>0</v>
      </c>
      <c r="P9" s="314">
        <v>0</v>
      </c>
      <c r="Q9" s="314">
        <v>0</v>
      </c>
      <c r="R9" s="314">
        <v>0</v>
      </c>
      <c r="S9" s="314">
        <v>0</v>
      </c>
      <c r="T9" s="314">
        <v>20</v>
      </c>
      <c r="U9" s="314">
        <v>0</v>
      </c>
      <c r="V9" s="314">
        <v>0</v>
      </c>
      <c r="W9" s="314">
        <v>1</v>
      </c>
      <c r="X9" s="314">
        <v>0</v>
      </c>
      <c r="Y9" s="314">
        <v>0</v>
      </c>
      <c r="Z9" s="314">
        <v>0</v>
      </c>
      <c r="AA9" s="314">
        <v>2</v>
      </c>
      <c r="AB9" s="314">
        <v>0</v>
      </c>
      <c r="AC9" s="314">
        <v>0</v>
      </c>
      <c r="AD9" s="314">
        <v>0</v>
      </c>
      <c r="AE9" s="314">
        <v>0</v>
      </c>
      <c r="AF9" s="314">
        <v>0</v>
      </c>
      <c r="AG9" s="314">
        <v>0</v>
      </c>
      <c r="AH9" s="314">
        <v>0</v>
      </c>
      <c r="AI9" s="314">
        <v>0</v>
      </c>
      <c r="AJ9" s="314"/>
      <c r="AK9" s="314">
        <v>0</v>
      </c>
      <c r="AL9" s="314">
        <v>0</v>
      </c>
      <c r="AM9" s="314">
        <v>0</v>
      </c>
      <c r="AN9" s="314">
        <v>0</v>
      </c>
      <c r="AO9" s="314">
        <v>0</v>
      </c>
      <c r="AP9" s="314">
        <v>0</v>
      </c>
      <c r="AQ9" s="314">
        <v>0</v>
      </c>
      <c r="AR9" s="314">
        <v>0</v>
      </c>
      <c r="AS9" s="314">
        <v>0</v>
      </c>
      <c r="AT9" s="314">
        <v>30</v>
      </c>
      <c r="AU9" s="314">
        <v>110</v>
      </c>
      <c r="AV9" s="329">
        <v>23004</v>
      </c>
      <c r="AW9" s="314">
        <v>0</v>
      </c>
      <c r="AX9" s="314">
        <v>0</v>
      </c>
      <c r="AY9" s="314">
        <v>0</v>
      </c>
      <c r="AZ9" s="314">
        <v>0</v>
      </c>
      <c r="BA9" s="314">
        <v>0</v>
      </c>
      <c r="BB9" s="314">
        <v>0</v>
      </c>
      <c r="BC9" s="314">
        <v>0</v>
      </c>
      <c r="BD9" s="314">
        <v>0</v>
      </c>
      <c r="BE9" s="314">
        <v>0</v>
      </c>
      <c r="BF9" s="314">
        <v>8</v>
      </c>
      <c r="BG9" s="314">
        <v>0</v>
      </c>
      <c r="BH9" s="314">
        <v>5</v>
      </c>
      <c r="BI9" s="329">
        <v>23017</v>
      </c>
      <c r="BL9" s="314">
        <v>22819</v>
      </c>
      <c r="BM9" s="314">
        <v>0</v>
      </c>
      <c r="BN9" s="314">
        <v>22819</v>
      </c>
    </row>
    <row r="10" spans="1:66" s="323" customFormat="1" ht="16.149999999999999" customHeight="1" x14ac:dyDescent="0.2">
      <c r="A10" s="328" t="s">
        <v>97</v>
      </c>
      <c r="B10" s="313" t="s">
        <v>155</v>
      </c>
      <c r="C10" s="314">
        <v>2924</v>
      </c>
      <c r="D10" s="314">
        <v>0</v>
      </c>
      <c r="E10" s="314">
        <v>0</v>
      </c>
      <c r="F10" s="314">
        <v>0</v>
      </c>
      <c r="G10" s="314">
        <v>0</v>
      </c>
      <c r="H10" s="314">
        <v>0</v>
      </c>
      <c r="I10" s="314">
        <v>0</v>
      </c>
      <c r="J10" s="314">
        <v>0</v>
      </c>
      <c r="K10" s="314">
        <v>0</v>
      </c>
      <c r="L10" s="314">
        <v>0</v>
      </c>
      <c r="M10" s="314">
        <v>0</v>
      </c>
      <c r="N10" s="314">
        <v>0</v>
      </c>
      <c r="O10" s="314">
        <v>0</v>
      </c>
      <c r="P10" s="314">
        <v>0</v>
      </c>
      <c r="Q10" s="314">
        <v>0</v>
      </c>
      <c r="R10" s="314">
        <v>0</v>
      </c>
      <c r="S10" s="314">
        <v>0</v>
      </c>
      <c r="T10" s="314">
        <v>9</v>
      </c>
      <c r="U10" s="314">
        <v>0</v>
      </c>
      <c r="V10" s="314">
        <v>0</v>
      </c>
      <c r="W10" s="314">
        <v>3</v>
      </c>
      <c r="X10" s="314">
        <v>0</v>
      </c>
      <c r="Y10" s="314">
        <v>0</v>
      </c>
      <c r="Z10" s="314">
        <v>0</v>
      </c>
      <c r="AA10" s="314">
        <v>0</v>
      </c>
      <c r="AB10" s="314">
        <v>0</v>
      </c>
      <c r="AC10" s="314">
        <v>0</v>
      </c>
      <c r="AD10" s="314">
        <v>0</v>
      </c>
      <c r="AE10" s="314">
        <v>0</v>
      </c>
      <c r="AF10" s="314">
        <v>0</v>
      </c>
      <c r="AG10" s="314">
        <v>0</v>
      </c>
      <c r="AH10" s="314">
        <v>0</v>
      </c>
      <c r="AI10" s="314">
        <v>0</v>
      </c>
      <c r="AJ10" s="314"/>
      <c r="AK10" s="314">
        <v>0</v>
      </c>
      <c r="AL10" s="314">
        <v>0</v>
      </c>
      <c r="AM10" s="314">
        <v>0</v>
      </c>
      <c r="AN10" s="314">
        <v>0</v>
      </c>
      <c r="AO10" s="314">
        <v>0</v>
      </c>
      <c r="AP10" s="314">
        <v>0</v>
      </c>
      <c r="AQ10" s="314">
        <v>0</v>
      </c>
      <c r="AR10" s="314">
        <v>0</v>
      </c>
      <c r="AS10" s="314">
        <v>0</v>
      </c>
      <c r="AT10" s="314">
        <v>9</v>
      </c>
      <c r="AU10" s="314">
        <v>16</v>
      </c>
      <c r="AV10" s="329">
        <v>2961</v>
      </c>
      <c r="AW10" s="314">
        <v>0</v>
      </c>
      <c r="AX10" s="314">
        <v>0</v>
      </c>
      <c r="AY10" s="314">
        <v>0</v>
      </c>
      <c r="AZ10" s="314">
        <v>0</v>
      </c>
      <c r="BA10" s="314">
        <v>0</v>
      </c>
      <c r="BB10" s="314">
        <v>0</v>
      </c>
      <c r="BC10" s="314">
        <v>8</v>
      </c>
      <c r="BD10" s="314">
        <v>0</v>
      </c>
      <c r="BE10" s="314">
        <v>0</v>
      </c>
      <c r="BF10" s="314">
        <v>1</v>
      </c>
      <c r="BG10" s="314">
        <v>0</v>
      </c>
      <c r="BH10" s="314">
        <v>0</v>
      </c>
      <c r="BI10" s="329">
        <v>2970</v>
      </c>
      <c r="BL10" s="314">
        <v>2924</v>
      </c>
      <c r="BM10" s="314">
        <v>0</v>
      </c>
      <c r="BN10" s="314">
        <v>2924</v>
      </c>
    </row>
    <row r="11" spans="1:66" s="323" customFormat="1" ht="16.149999999999999" customHeight="1" x14ac:dyDescent="0.2">
      <c r="A11" s="330" t="s">
        <v>156</v>
      </c>
      <c r="B11" s="315" t="s">
        <v>157</v>
      </c>
      <c r="C11" s="316">
        <v>4892</v>
      </c>
      <c r="D11" s="316">
        <v>0</v>
      </c>
      <c r="E11" s="316">
        <v>0</v>
      </c>
      <c r="F11" s="316">
        <v>0</v>
      </c>
      <c r="G11" s="316">
        <v>0</v>
      </c>
      <c r="H11" s="316">
        <v>0</v>
      </c>
      <c r="I11" s="316">
        <v>0</v>
      </c>
      <c r="J11" s="316">
        <v>0</v>
      </c>
      <c r="K11" s="316">
        <v>0</v>
      </c>
      <c r="L11" s="316">
        <v>0</v>
      </c>
      <c r="M11" s="316">
        <v>0</v>
      </c>
      <c r="N11" s="316">
        <v>0</v>
      </c>
      <c r="O11" s="316">
        <v>0</v>
      </c>
      <c r="P11" s="316">
        <v>0</v>
      </c>
      <c r="Q11" s="316">
        <v>0</v>
      </c>
      <c r="R11" s="316">
        <v>0</v>
      </c>
      <c r="S11" s="316">
        <v>0</v>
      </c>
      <c r="T11" s="316">
        <v>0</v>
      </c>
      <c r="U11" s="316">
        <v>0</v>
      </c>
      <c r="V11" s="316">
        <v>0</v>
      </c>
      <c r="W11" s="316">
        <v>0</v>
      </c>
      <c r="X11" s="316">
        <v>0</v>
      </c>
      <c r="Y11" s="316">
        <v>0</v>
      </c>
      <c r="Z11" s="316">
        <v>0</v>
      </c>
      <c r="AA11" s="316">
        <v>0</v>
      </c>
      <c r="AB11" s="316">
        <v>0</v>
      </c>
      <c r="AC11" s="316">
        <v>0</v>
      </c>
      <c r="AD11" s="316">
        <v>0</v>
      </c>
      <c r="AE11" s="316">
        <v>0</v>
      </c>
      <c r="AF11" s="316">
        <v>0</v>
      </c>
      <c r="AG11" s="316">
        <v>0</v>
      </c>
      <c r="AH11" s="316">
        <v>0</v>
      </c>
      <c r="AI11" s="316">
        <v>0</v>
      </c>
      <c r="AJ11" s="316"/>
      <c r="AK11" s="316">
        <v>0</v>
      </c>
      <c r="AL11" s="316">
        <v>0</v>
      </c>
      <c r="AM11" s="316">
        <v>0</v>
      </c>
      <c r="AN11" s="316">
        <v>270</v>
      </c>
      <c r="AO11" s="316">
        <v>0</v>
      </c>
      <c r="AP11" s="316">
        <v>0</v>
      </c>
      <c r="AQ11" s="316">
        <v>0</v>
      </c>
      <c r="AR11" s="316">
        <v>0</v>
      </c>
      <c r="AS11" s="316">
        <v>0</v>
      </c>
      <c r="AT11" s="316">
        <v>22</v>
      </c>
      <c r="AU11" s="316">
        <v>39</v>
      </c>
      <c r="AV11" s="331">
        <v>5223</v>
      </c>
      <c r="AW11" s="316">
        <v>0</v>
      </c>
      <c r="AX11" s="316">
        <v>0</v>
      </c>
      <c r="AY11" s="316">
        <v>0</v>
      </c>
      <c r="AZ11" s="316">
        <v>651</v>
      </c>
      <c r="BA11" s="316">
        <v>0</v>
      </c>
      <c r="BB11" s="316">
        <v>0</v>
      </c>
      <c r="BC11" s="316">
        <v>0</v>
      </c>
      <c r="BD11" s="316">
        <v>0</v>
      </c>
      <c r="BE11" s="316">
        <v>0</v>
      </c>
      <c r="BF11" s="316">
        <v>1</v>
      </c>
      <c r="BG11" s="316">
        <v>0</v>
      </c>
      <c r="BH11" s="650">
        <v>0</v>
      </c>
      <c r="BI11" s="331">
        <v>5875</v>
      </c>
      <c r="BL11" s="316">
        <v>4892</v>
      </c>
      <c r="BM11" s="316">
        <v>0</v>
      </c>
      <c r="BN11" s="316">
        <v>4892</v>
      </c>
    </row>
    <row r="12" spans="1:66" s="323" customFormat="1" ht="16.149999999999999" customHeight="1" x14ac:dyDescent="0.2">
      <c r="A12" s="326" t="s">
        <v>98</v>
      </c>
      <c r="B12" s="317" t="s">
        <v>158</v>
      </c>
      <c r="C12" s="318">
        <v>5600</v>
      </c>
      <c r="D12" s="318">
        <v>0</v>
      </c>
      <c r="E12" s="318">
        <v>0</v>
      </c>
      <c r="F12" s="318">
        <v>0</v>
      </c>
      <c r="G12" s="318">
        <v>0</v>
      </c>
      <c r="H12" s="318">
        <v>0</v>
      </c>
      <c r="I12" s="318">
        <v>0</v>
      </c>
      <c r="J12" s="318">
        <v>2</v>
      </c>
      <c r="K12" s="318">
        <v>0</v>
      </c>
      <c r="L12" s="318">
        <v>0</v>
      </c>
      <c r="M12" s="318">
        <v>0</v>
      </c>
      <c r="N12" s="318">
        <v>0</v>
      </c>
      <c r="O12" s="318">
        <v>0</v>
      </c>
      <c r="P12" s="318">
        <v>0</v>
      </c>
      <c r="Q12" s="31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47">
        <v>0</v>
      </c>
      <c r="AC12" s="347">
        <v>0</v>
      </c>
      <c r="AD12" s="347">
        <v>0</v>
      </c>
      <c r="AE12" s="347">
        <v>0</v>
      </c>
      <c r="AF12" s="347">
        <v>0</v>
      </c>
      <c r="AG12" s="347">
        <v>0</v>
      </c>
      <c r="AH12" s="347">
        <v>0</v>
      </c>
      <c r="AI12" s="347">
        <v>0</v>
      </c>
      <c r="AJ12" s="347"/>
      <c r="AK12" s="347">
        <v>0</v>
      </c>
      <c r="AL12" s="347">
        <v>0</v>
      </c>
      <c r="AM12" s="347">
        <v>0</v>
      </c>
      <c r="AN12" s="347">
        <v>0</v>
      </c>
      <c r="AO12" s="347">
        <v>0</v>
      </c>
      <c r="AP12" s="347">
        <v>0</v>
      </c>
      <c r="AQ12" s="347">
        <v>0</v>
      </c>
      <c r="AR12" s="347">
        <v>0</v>
      </c>
      <c r="AS12" s="347">
        <v>0</v>
      </c>
      <c r="AT12" s="318">
        <v>16</v>
      </c>
      <c r="AU12" s="318">
        <v>12</v>
      </c>
      <c r="AV12" s="327">
        <v>5630</v>
      </c>
      <c r="AW12" s="318">
        <v>0</v>
      </c>
      <c r="AX12" s="318">
        <v>0</v>
      </c>
      <c r="AY12" s="318">
        <v>0</v>
      </c>
      <c r="AZ12" s="318">
        <v>0</v>
      </c>
      <c r="BA12" s="318">
        <v>0</v>
      </c>
      <c r="BB12" s="318">
        <v>0</v>
      </c>
      <c r="BC12" s="318">
        <v>0</v>
      </c>
      <c r="BD12" s="318">
        <v>0</v>
      </c>
      <c r="BE12" s="318">
        <v>0</v>
      </c>
      <c r="BF12" s="318">
        <v>3</v>
      </c>
      <c r="BG12" s="318">
        <v>0</v>
      </c>
      <c r="BH12" s="649">
        <v>0</v>
      </c>
      <c r="BI12" s="327">
        <v>5633</v>
      </c>
      <c r="BL12" s="318">
        <v>5600</v>
      </c>
      <c r="BM12" s="347">
        <v>0</v>
      </c>
      <c r="BN12" s="318">
        <v>5600</v>
      </c>
    </row>
    <row r="13" spans="1:66" s="323" customFormat="1" ht="16.149999999999999" customHeight="1" x14ac:dyDescent="0.2">
      <c r="A13" s="328" t="s">
        <v>99</v>
      </c>
      <c r="B13" s="313" t="s">
        <v>159</v>
      </c>
      <c r="C13" s="314">
        <v>1927</v>
      </c>
      <c r="D13" s="314">
        <v>0</v>
      </c>
      <c r="E13" s="314">
        <v>0</v>
      </c>
      <c r="F13" s="314">
        <v>0</v>
      </c>
      <c r="G13" s="314">
        <v>0</v>
      </c>
      <c r="H13" s="314">
        <v>0</v>
      </c>
      <c r="I13" s="314">
        <v>0</v>
      </c>
      <c r="J13" s="314">
        <v>0</v>
      </c>
      <c r="K13" s="314">
        <v>0</v>
      </c>
      <c r="L13" s="314">
        <v>0</v>
      </c>
      <c r="M13" s="314">
        <v>0</v>
      </c>
      <c r="N13" s="314">
        <v>0</v>
      </c>
      <c r="O13" s="314">
        <v>0</v>
      </c>
      <c r="P13" s="314">
        <v>0</v>
      </c>
      <c r="Q13" s="314">
        <v>0</v>
      </c>
      <c r="R13" s="314">
        <v>0</v>
      </c>
      <c r="S13" s="314">
        <v>0</v>
      </c>
      <c r="T13" s="314">
        <v>0</v>
      </c>
      <c r="U13" s="314">
        <v>0</v>
      </c>
      <c r="V13" s="314">
        <v>0</v>
      </c>
      <c r="W13" s="314">
        <v>0</v>
      </c>
      <c r="X13" s="314">
        <v>0</v>
      </c>
      <c r="Y13" s="314">
        <v>0</v>
      </c>
      <c r="Z13" s="314">
        <v>0</v>
      </c>
      <c r="AA13" s="314">
        <v>0</v>
      </c>
      <c r="AB13" s="314">
        <v>27</v>
      </c>
      <c r="AC13" s="314">
        <v>0</v>
      </c>
      <c r="AD13" s="314">
        <v>0</v>
      </c>
      <c r="AE13" s="314">
        <v>0</v>
      </c>
      <c r="AF13" s="314">
        <v>0</v>
      </c>
      <c r="AG13" s="314">
        <v>0</v>
      </c>
      <c r="AH13" s="314">
        <v>0</v>
      </c>
      <c r="AI13" s="314">
        <v>0</v>
      </c>
      <c r="AJ13" s="314"/>
      <c r="AK13" s="314">
        <v>0</v>
      </c>
      <c r="AL13" s="314">
        <v>0</v>
      </c>
      <c r="AM13" s="314">
        <v>0</v>
      </c>
      <c r="AN13" s="314">
        <v>0</v>
      </c>
      <c r="AO13" s="314">
        <v>0</v>
      </c>
      <c r="AP13" s="314">
        <v>0</v>
      </c>
      <c r="AQ13" s="314">
        <v>0</v>
      </c>
      <c r="AR13" s="314">
        <v>0</v>
      </c>
      <c r="AS13" s="314">
        <v>0</v>
      </c>
      <c r="AT13" s="314">
        <v>5</v>
      </c>
      <c r="AU13" s="314">
        <v>9</v>
      </c>
      <c r="AV13" s="329">
        <v>1968</v>
      </c>
      <c r="AW13" s="314">
        <v>0</v>
      </c>
      <c r="AX13" s="314">
        <v>0</v>
      </c>
      <c r="AY13" s="314">
        <v>0</v>
      </c>
      <c r="AZ13" s="314">
        <v>0</v>
      </c>
      <c r="BA13" s="314">
        <v>2</v>
      </c>
      <c r="BB13" s="314">
        <v>0</v>
      </c>
      <c r="BC13" s="314">
        <v>0</v>
      </c>
      <c r="BD13" s="314">
        <v>0</v>
      </c>
      <c r="BE13" s="314">
        <v>0</v>
      </c>
      <c r="BF13" s="314">
        <v>1</v>
      </c>
      <c r="BG13" s="314">
        <v>0</v>
      </c>
      <c r="BH13" s="314">
        <v>0</v>
      </c>
      <c r="BI13" s="329">
        <v>1971</v>
      </c>
      <c r="BL13" s="314">
        <v>1927</v>
      </c>
      <c r="BM13" s="314">
        <v>0</v>
      </c>
      <c r="BN13" s="314">
        <v>1927</v>
      </c>
    </row>
    <row r="14" spans="1:66" s="323" customFormat="1" ht="16.149999999999999" customHeight="1" x14ac:dyDescent="0.2">
      <c r="A14" s="328" t="s">
        <v>100</v>
      </c>
      <c r="B14" s="313" t="s">
        <v>160</v>
      </c>
      <c r="C14" s="314">
        <v>21940</v>
      </c>
      <c r="D14" s="314">
        <v>0</v>
      </c>
      <c r="E14" s="314">
        <v>0</v>
      </c>
      <c r="F14" s="314">
        <v>0</v>
      </c>
      <c r="G14" s="314">
        <v>0</v>
      </c>
      <c r="H14" s="314">
        <v>0</v>
      </c>
      <c r="I14" s="314">
        <v>0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0</v>
      </c>
      <c r="S14" s="314">
        <v>0</v>
      </c>
      <c r="T14" s="314">
        <v>0</v>
      </c>
      <c r="U14" s="314">
        <v>0</v>
      </c>
      <c r="V14" s="314">
        <v>0</v>
      </c>
      <c r="W14" s="314">
        <v>0</v>
      </c>
      <c r="X14" s="314">
        <v>0</v>
      </c>
      <c r="Y14" s="314">
        <v>0</v>
      </c>
      <c r="Z14" s="314">
        <v>0</v>
      </c>
      <c r="AA14" s="314">
        <v>0</v>
      </c>
      <c r="AB14" s="314">
        <v>0</v>
      </c>
      <c r="AC14" s="314">
        <v>0</v>
      </c>
      <c r="AD14" s="314">
        <v>0</v>
      </c>
      <c r="AE14" s="314">
        <v>0</v>
      </c>
      <c r="AF14" s="314">
        <v>0</v>
      </c>
      <c r="AG14" s="314">
        <v>0</v>
      </c>
      <c r="AH14" s="314">
        <v>0</v>
      </c>
      <c r="AI14" s="314">
        <v>0</v>
      </c>
      <c r="AJ14" s="314"/>
      <c r="AK14" s="314">
        <v>0</v>
      </c>
      <c r="AL14" s="314">
        <v>0</v>
      </c>
      <c r="AM14" s="314">
        <v>0</v>
      </c>
      <c r="AN14" s="314">
        <v>0</v>
      </c>
      <c r="AO14" s="314">
        <v>0</v>
      </c>
      <c r="AP14" s="314">
        <v>0</v>
      </c>
      <c r="AQ14" s="314">
        <v>0</v>
      </c>
      <c r="AR14" s="314">
        <v>0</v>
      </c>
      <c r="AS14" s="314">
        <v>0</v>
      </c>
      <c r="AT14" s="314">
        <v>74</v>
      </c>
      <c r="AU14" s="314">
        <v>46</v>
      </c>
      <c r="AV14" s="329">
        <v>22060</v>
      </c>
      <c r="AW14" s="314">
        <v>0</v>
      </c>
      <c r="AX14" s="314">
        <v>0</v>
      </c>
      <c r="AY14" s="314">
        <v>0</v>
      </c>
      <c r="AZ14" s="314">
        <v>0</v>
      </c>
      <c r="BA14" s="314">
        <v>0</v>
      </c>
      <c r="BB14" s="314">
        <v>0</v>
      </c>
      <c r="BC14" s="314">
        <v>0</v>
      </c>
      <c r="BD14" s="314">
        <v>0</v>
      </c>
      <c r="BE14" s="314">
        <v>0</v>
      </c>
      <c r="BF14" s="314">
        <v>11</v>
      </c>
      <c r="BG14" s="314">
        <v>0</v>
      </c>
      <c r="BH14" s="314">
        <v>0</v>
      </c>
      <c r="BI14" s="329">
        <v>22071</v>
      </c>
      <c r="BL14" s="314">
        <v>21940</v>
      </c>
      <c r="BM14" s="314">
        <v>0</v>
      </c>
      <c r="BN14" s="314">
        <v>21940</v>
      </c>
    </row>
    <row r="15" spans="1:66" s="323" customFormat="1" ht="16.149999999999999" customHeight="1" x14ac:dyDescent="0.2">
      <c r="A15" s="328" t="s">
        <v>101</v>
      </c>
      <c r="B15" s="313" t="s">
        <v>161</v>
      </c>
      <c r="C15" s="314">
        <v>35452</v>
      </c>
      <c r="D15" s="314">
        <v>935</v>
      </c>
      <c r="E15" s="314">
        <v>0</v>
      </c>
      <c r="F15" s="314">
        <v>0</v>
      </c>
      <c r="G15" s="314">
        <v>0</v>
      </c>
      <c r="H15" s="314">
        <v>0</v>
      </c>
      <c r="I15" s="314">
        <v>0</v>
      </c>
      <c r="J15" s="314">
        <v>0</v>
      </c>
      <c r="K15" s="314">
        <v>0</v>
      </c>
      <c r="L15" s="314">
        <v>0</v>
      </c>
      <c r="M15" s="314">
        <v>0</v>
      </c>
      <c r="N15" s="314">
        <v>0</v>
      </c>
      <c r="O15" s="314">
        <v>0</v>
      </c>
      <c r="P15" s="314">
        <v>0</v>
      </c>
      <c r="Q15" s="314">
        <v>0</v>
      </c>
      <c r="R15" s="314">
        <v>0</v>
      </c>
      <c r="S15" s="314">
        <v>0</v>
      </c>
      <c r="T15" s="314">
        <v>0</v>
      </c>
      <c r="U15" s="314">
        <v>0</v>
      </c>
      <c r="V15" s="314">
        <v>0</v>
      </c>
      <c r="W15" s="314">
        <v>0</v>
      </c>
      <c r="X15" s="314">
        <v>0</v>
      </c>
      <c r="Y15" s="314">
        <v>0</v>
      </c>
      <c r="Z15" s="314">
        <v>0</v>
      </c>
      <c r="AA15" s="314">
        <v>0</v>
      </c>
      <c r="AB15" s="314">
        <v>0</v>
      </c>
      <c r="AC15" s="314">
        <v>0</v>
      </c>
      <c r="AD15" s="314">
        <v>0</v>
      </c>
      <c r="AE15" s="314">
        <v>0</v>
      </c>
      <c r="AF15" s="314">
        <v>0</v>
      </c>
      <c r="AG15" s="314">
        <v>0</v>
      </c>
      <c r="AH15" s="314">
        <v>0</v>
      </c>
      <c r="AI15" s="314">
        <v>0</v>
      </c>
      <c r="AJ15" s="314"/>
      <c r="AK15" s="314">
        <v>0</v>
      </c>
      <c r="AL15" s="314">
        <v>0</v>
      </c>
      <c r="AM15" s="314">
        <v>0</v>
      </c>
      <c r="AN15" s="314">
        <v>0</v>
      </c>
      <c r="AO15" s="314">
        <v>0</v>
      </c>
      <c r="AP15" s="314">
        <v>0</v>
      </c>
      <c r="AQ15" s="314">
        <v>0</v>
      </c>
      <c r="AR15" s="314">
        <v>0</v>
      </c>
      <c r="AS15" s="314">
        <v>0</v>
      </c>
      <c r="AT15" s="314">
        <v>129</v>
      </c>
      <c r="AU15" s="314">
        <v>93</v>
      </c>
      <c r="AV15" s="329">
        <v>36609</v>
      </c>
      <c r="AW15" s="314">
        <v>0</v>
      </c>
      <c r="AX15" s="314">
        <v>1</v>
      </c>
      <c r="AY15" s="314">
        <v>0</v>
      </c>
      <c r="AZ15" s="314">
        <v>0</v>
      </c>
      <c r="BA15" s="314">
        <v>0</v>
      </c>
      <c r="BB15" s="314">
        <v>0</v>
      </c>
      <c r="BC15" s="314">
        <v>0</v>
      </c>
      <c r="BD15" s="314">
        <v>0</v>
      </c>
      <c r="BE15" s="314">
        <v>0</v>
      </c>
      <c r="BF15" s="314">
        <v>5</v>
      </c>
      <c r="BG15" s="314">
        <v>0</v>
      </c>
      <c r="BH15" s="314">
        <v>0</v>
      </c>
      <c r="BI15" s="329">
        <v>36615</v>
      </c>
      <c r="BL15" s="314">
        <v>35452</v>
      </c>
      <c r="BM15" s="314">
        <v>0</v>
      </c>
      <c r="BN15" s="314">
        <v>35452</v>
      </c>
    </row>
    <row r="16" spans="1:66" s="323" customFormat="1" ht="16.149999999999999" customHeight="1" x14ac:dyDescent="0.2">
      <c r="A16" s="330" t="s">
        <v>102</v>
      </c>
      <c r="B16" s="315" t="s">
        <v>162</v>
      </c>
      <c r="C16" s="316">
        <v>26759</v>
      </c>
      <c r="D16" s="316">
        <v>0</v>
      </c>
      <c r="E16" s="316">
        <v>0</v>
      </c>
      <c r="F16" s="316">
        <v>1</v>
      </c>
      <c r="G16" s="316">
        <v>0</v>
      </c>
      <c r="H16" s="316">
        <v>0</v>
      </c>
      <c r="I16" s="316">
        <v>0</v>
      </c>
      <c r="J16" s="316">
        <v>816</v>
      </c>
      <c r="K16" s="316">
        <v>0</v>
      </c>
      <c r="L16" s="316">
        <v>569</v>
      </c>
      <c r="M16" s="316">
        <v>0</v>
      </c>
      <c r="N16" s="316">
        <v>0</v>
      </c>
      <c r="O16" s="316">
        <v>0</v>
      </c>
      <c r="P16" s="316">
        <v>0</v>
      </c>
      <c r="Q16" s="316">
        <v>0</v>
      </c>
      <c r="R16" s="316">
        <v>0</v>
      </c>
      <c r="S16" s="316">
        <v>0</v>
      </c>
      <c r="T16" s="316">
        <v>1</v>
      </c>
      <c r="U16" s="316">
        <v>503</v>
      </c>
      <c r="V16" s="316">
        <v>0</v>
      </c>
      <c r="W16" s="316">
        <v>0</v>
      </c>
      <c r="X16" s="316">
        <v>1</v>
      </c>
      <c r="Y16" s="316">
        <v>0</v>
      </c>
      <c r="Z16" s="316">
        <v>0</v>
      </c>
      <c r="AA16" s="316">
        <v>0</v>
      </c>
      <c r="AB16" s="316">
        <v>0</v>
      </c>
      <c r="AC16" s="316">
        <v>0</v>
      </c>
      <c r="AD16" s="316">
        <v>0</v>
      </c>
      <c r="AE16" s="316">
        <v>0</v>
      </c>
      <c r="AF16" s="316">
        <v>0</v>
      </c>
      <c r="AG16" s="316">
        <v>0</v>
      </c>
      <c r="AH16" s="316">
        <v>0</v>
      </c>
      <c r="AI16" s="316">
        <v>0</v>
      </c>
      <c r="AJ16" s="316"/>
      <c r="AK16" s="316">
        <v>0</v>
      </c>
      <c r="AL16" s="316">
        <v>0</v>
      </c>
      <c r="AM16" s="316">
        <v>0</v>
      </c>
      <c r="AN16" s="316">
        <v>0</v>
      </c>
      <c r="AO16" s="316">
        <v>0</v>
      </c>
      <c r="AP16" s="316">
        <v>0</v>
      </c>
      <c r="AQ16" s="316">
        <v>0</v>
      </c>
      <c r="AR16" s="316">
        <v>0</v>
      </c>
      <c r="AS16" s="316">
        <v>0</v>
      </c>
      <c r="AT16" s="316">
        <v>52</v>
      </c>
      <c r="AU16" s="316">
        <v>83</v>
      </c>
      <c r="AV16" s="331">
        <v>28785</v>
      </c>
      <c r="AW16" s="316">
        <v>0</v>
      </c>
      <c r="AX16" s="316">
        <v>0</v>
      </c>
      <c r="AY16" s="316">
        <v>0</v>
      </c>
      <c r="AZ16" s="316">
        <v>1</v>
      </c>
      <c r="BA16" s="316">
        <v>0</v>
      </c>
      <c r="BB16" s="316">
        <v>0</v>
      </c>
      <c r="BC16" s="316">
        <v>0</v>
      </c>
      <c r="BD16" s="316">
        <v>0</v>
      </c>
      <c r="BE16" s="316">
        <v>0</v>
      </c>
      <c r="BF16" s="316">
        <v>35</v>
      </c>
      <c r="BG16" s="316">
        <v>0</v>
      </c>
      <c r="BH16" s="650">
        <v>0</v>
      </c>
      <c r="BI16" s="331">
        <v>28821</v>
      </c>
      <c r="BL16" s="316">
        <v>26759</v>
      </c>
      <c r="BM16" s="316">
        <v>0</v>
      </c>
      <c r="BN16" s="316">
        <v>26759</v>
      </c>
    </row>
    <row r="17" spans="1:66" s="323" customFormat="1" ht="16.149999999999999" customHeight="1" x14ac:dyDescent="0.2">
      <c r="A17" s="326" t="s">
        <v>103</v>
      </c>
      <c r="B17" s="317" t="s">
        <v>163</v>
      </c>
      <c r="C17" s="318">
        <v>1485</v>
      </c>
      <c r="D17" s="318">
        <v>0</v>
      </c>
      <c r="E17" s="318">
        <v>0</v>
      </c>
      <c r="F17" s="318">
        <v>0</v>
      </c>
      <c r="G17" s="318">
        <v>0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0</v>
      </c>
      <c r="P17" s="318">
        <v>0</v>
      </c>
      <c r="Q17" s="31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47">
        <v>0</v>
      </c>
      <c r="AC17" s="347">
        <v>0</v>
      </c>
      <c r="AD17" s="347">
        <v>0</v>
      </c>
      <c r="AE17" s="347">
        <v>0</v>
      </c>
      <c r="AF17" s="347">
        <v>0</v>
      </c>
      <c r="AG17" s="347">
        <v>0</v>
      </c>
      <c r="AH17" s="347">
        <v>0</v>
      </c>
      <c r="AI17" s="347">
        <v>0</v>
      </c>
      <c r="AJ17" s="347"/>
      <c r="AK17" s="347">
        <v>0</v>
      </c>
      <c r="AL17" s="347">
        <v>0</v>
      </c>
      <c r="AM17" s="347">
        <v>0</v>
      </c>
      <c r="AN17" s="347">
        <v>0</v>
      </c>
      <c r="AO17" s="347">
        <v>0</v>
      </c>
      <c r="AP17" s="347">
        <v>0</v>
      </c>
      <c r="AQ17" s="347">
        <v>0</v>
      </c>
      <c r="AR17" s="347">
        <v>0</v>
      </c>
      <c r="AS17" s="347">
        <v>0</v>
      </c>
      <c r="AT17" s="318">
        <v>0</v>
      </c>
      <c r="AU17" s="318">
        <v>11</v>
      </c>
      <c r="AV17" s="327">
        <v>1496</v>
      </c>
      <c r="AW17" s="318">
        <v>0</v>
      </c>
      <c r="AX17" s="318">
        <v>0</v>
      </c>
      <c r="AY17" s="318">
        <v>0</v>
      </c>
      <c r="AZ17" s="318">
        <v>0</v>
      </c>
      <c r="BA17" s="318">
        <v>0</v>
      </c>
      <c r="BB17" s="318">
        <v>0</v>
      </c>
      <c r="BC17" s="318">
        <v>0</v>
      </c>
      <c r="BD17" s="318">
        <v>0</v>
      </c>
      <c r="BE17" s="318">
        <v>0</v>
      </c>
      <c r="BF17" s="318">
        <v>2</v>
      </c>
      <c r="BG17" s="318">
        <v>0</v>
      </c>
      <c r="BH17" s="649">
        <v>0</v>
      </c>
      <c r="BI17" s="327">
        <v>1498</v>
      </c>
      <c r="BL17" s="318">
        <v>1485</v>
      </c>
      <c r="BM17" s="347">
        <v>0</v>
      </c>
      <c r="BN17" s="318">
        <v>1485</v>
      </c>
    </row>
    <row r="18" spans="1:66" s="323" customFormat="1" ht="16.149999999999999" customHeight="1" x14ac:dyDescent="0.2">
      <c r="A18" s="328" t="s">
        <v>164</v>
      </c>
      <c r="B18" s="313" t="s">
        <v>165</v>
      </c>
      <c r="C18" s="314">
        <v>1130</v>
      </c>
      <c r="D18" s="314">
        <v>0</v>
      </c>
      <c r="E18" s="314">
        <v>0</v>
      </c>
      <c r="F18" s="314">
        <v>0</v>
      </c>
      <c r="G18" s="314">
        <v>0</v>
      </c>
      <c r="H18" s="314">
        <v>0</v>
      </c>
      <c r="I18" s="314">
        <v>0</v>
      </c>
      <c r="J18" s="314">
        <v>0</v>
      </c>
      <c r="K18" s="314">
        <v>0</v>
      </c>
      <c r="L18" s="314">
        <v>0</v>
      </c>
      <c r="M18" s="314">
        <v>0</v>
      </c>
      <c r="N18" s="314">
        <v>0</v>
      </c>
      <c r="O18" s="314">
        <v>0</v>
      </c>
      <c r="P18" s="314">
        <v>0</v>
      </c>
      <c r="Q18" s="314">
        <v>0</v>
      </c>
      <c r="R18" s="314">
        <v>0</v>
      </c>
      <c r="S18" s="314">
        <v>0</v>
      </c>
      <c r="T18" s="314">
        <v>0</v>
      </c>
      <c r="U18" s="314">
        <v>0</v>
      </c>
      <c r="V18" s="314">
        <v>0</v>
      </c>
      <c r="W18" s="314">
        <v>0</v>
      </c>
      <c r="X18" s="314">
        <v>0</v>
      </c>
      <c r="Y18" s="314">
        <v>0</v>
      </c>
      <c r="Z18" s="314">
        <v>0</v>
      </c>
      <c r="AA18" s="314">
        <v>0</v>
      </c>
      <c r="AB18" s="314">
        <v>0</v>
      </c>
      <c r="AC18" s="314">
        <v>0</v>
      </c>
      <c r="AD18" s="314">
        <v>0</v>
      </c>
      <c r="AE18" s="314">
        <v>0</v>
      </c>
      <c r="AF18" s="314">
        <v>0</v>
      </c>
      <c r="AG18" s="314">
        <v>0</v>
      </c>
      <c r="AH18" s="314">
        <v>0</v>
      </c>
      <c r="AI18" s="314">
        <v>0</v>
      </c>
      <c r="AJ18" s="314"/>
      <c r="AK18" s="314">
        <v>0</v>
      </c>
      <c r="AL18" s="314">
        <v>0</v>
      </c>
      <c r="AM18" s="314">
        <v>0</v>
      </c>
      <c r="AN18" s="314">
        <v>0</v>
      </c>
      <c r="AO18" s="314">
        <v>0</v>
      </c>
      <c r="AP18" s="314">
        <v>0</v>
      </c>
      <c r="AQ18" s="314">
        <v>0</v>
      </c>
      <c r="AR18" s="314">
        <v>0</v>
      </c>
      <c r="AS18" s="314">
        <v>0</v>
      </c>
      <c r="AT18" s="314">
        <v>0</v>
      </c>
      <c r="AU18" s="314">
        <v>1</v>
      </c>
      <c r="AV18" s="329">
        <v>1131</v>
      </c>
      <c r="AW18" s="314">
        <v>0</v>
      </c>
      <c r="AX18" s="314">
        <v>0</v>
      </c>
      <c r="AY18" s="314">
        <v>0</v>
      </c>
      <c r="AZ18" s="314">
        <v>0</v>
      </c>
      <c r="BA18" s="314">
        <v>0</v>
      </c>
      <c r="BB18" s="314">
        <v>0</v>
      </c>
      <c r="BC18" s="314">
        <v>0</v>
      </c>
      <c r="BD18" s="314">
        <v>0</v>
      </c>
      <c r="BE18" s="314">
        <v>0</v>
      </c>
      <c r="BF18" s="314">
        <v>0</v>
      </c>
      <c r="BG18" s="314">
        <v>0</v>
      </c>
      <c r="BH18" s="314">
        <v>0</v>
      </c>
      <c r="BI18" s="329">
        <v>1131</v>
      </c>
      <c r="BL18" s="314">
        <v>1130</v>
      </c>
      <c r="BM18" s="314">
        <v>0</v>
      </c>
      <c r="BN18" s="314">
        <v>1130</v>
      </c>
    </row>
    <row r="19" spans="1:66" s="323" customFormat="1" ht="16.149999999999999" customHeight="1" x14ac:dyDescent="0.2">
      <c r="A19" s="328" t="s">
        <v>166</v>
      </c>
      <c r="B19" s="313" t="s">
        <v>167</v>
      </c>
      <c r="C19" s="314">
        <v>1073</v>
      </c>
      <c r="D19" s="314">
        <v>0</v>
      </c>
      <c r="E19" s="314">
        <v>0</v>
      </c>
      <c r="F19" s="314">
        <v>0</v>
      </c>
      <c r="G19" s="314">
        <v>0</v>
      </c>
      <c r="H19" s="314">
        <v>0</v>
      </c>
      <c r="I19" s="314">
        <v>0</v>
      </c>
      <c r="J19" s="314">
        <v>0</v>
      </c>
      <c r="K19" s="314">
        <v>0</v>
      </c>
      <c r="L19" s="314">
        <v>0</v>
      </c>
      <c r="M19" s="314">
        <v>0</v>
      </c>
      <c r="N19" s="314">
        <v>0</v>
      </c>
      <c r="O19" s="314">
        <v>0</v>
      </c>
      <c r="P19" s="314">
        <v>89</v>
      </c>
      <c r="Q19" s="314">
        <v>0</v>
      </c>
      <c r="R19" s="314">
        <v>0</v>
      </c>
      <c r="S19" s="314">
        <v>0</v>
      </c>
      <c r="T19" s="314">
        <v>0</v>
      </c>
      <c r="U19" s="314">
        <v>0</v>
      </c>
      <c r="V19" s="314">
        <v>0</v>
      </c>
      <c r="W19" s="314">
        <v>0</v>
      </c>
      <c r="X19" s="314">
        <v>0</v>
      </c>
      <c r="Y19" s="314">
        <v>0</v>
      </c>
      <c r="Z19" s="314">
        <v>0</v>
      </c>
      <c r="AA19" s="314">
        <v>0</v>
      </c>
      <c r="AB19" s="314">
        <v>0</v>
      </c>
      <c r="AC19" s="314">
        <v>0</v>
      </c>
      <c r="AD19" s="314">
        <v>0</v>
      </c>
      <c r="AE19" s="314">
        <v>0</v>
      </c>
      <c r="AF19" s="314">
        <v>0</v>
      </c>
      <c r="AG19" s="314">
        <v>0</v>
      </c>
      <c r="AH19" s="314">
        <v>0</v>
      </c>
      <c r="AI19" s="314">
        <v>0</v>
      </c>
      <c r="AJ19" s="314"/>
      <c r="AK19" s="314">
        <v>0</v>
      </c>
      <c r="AL19" s="314">
        <v>0</v>
      </c>
      <c r="AM19" s="314">
        <v>0</v>
      </c>
      <c r="AN19" s="314">
        <v>0</v>
      </c>
      <c r="AO19" s="314">
        <v>0</v>
      </c>
      <c r="AP19" s="314">
        <v>0</v>
      </c>
      <c r="AQ19" s="314">
        <v>0</v>
      </c>
      <c r="AR19" s="314">
        <v>0</v>
      </c>
      <c r="AS19" s="314">
        <v>0</v>
      </c>
      <c r="AT19" s="314">
        <v>6</v>
      </c>
      <c r="AU19" s="314">
        <v>9</v>
      </c>
      <c r="AV19" s="329">
        <v>1177</v>
      </c>
      <c r="AW19" s="314">
        <v>0</v>
      </c>
      <c r="AX19" s="314">
        <v>0</v>
      </c>
      <c r="AY19" s="314">
        <v>0</v>
      </c>
      <c r="AZ19" s="314">
        <v>0</v>
      </c>
      <c r="BA19" s="314">
        <v>0</v>
      </c>
      <c r="BB19" s="314">
        <v>0</v>
      </c>
      <c r="BC19" s="314">
        <v>0</v>
      </c>
      <c r="BD19" s="314">
        <v>0</v>
      </c>
      <c r="BE19" s="314">
        <v>0</v>
      </c>
      <c r="BF19" s="314">
        <v>0</v>
      </c>
      <c r="BG19" s="314">
        <v>0</v>
      </c>
      <c r="BH19" s="314">
        <v>0</v>
      </c>
      <c r="BI19" s="329">
        <v>1177</v>
      </c>
      <c r="BL19" s="314">
        <v>1073</v>
      </c>
      <c r="BM19" s="314">
        <v>0</v>
      </c>
      <c r="BN19" s="314">
        <v>1073</v>
      </c>
    </row>
    <row r="20" spans="1:66" s="323" customFormat="1" ht="16.149999999999999" customHeight="1" x14ac:dyDescent="0.2">
      <c r="A20" s="328" t="s">
        <v>168</v>
      </c>
      <c r="B20" s="313" t="s">
        <v>169</v>
      </c>
      <c r="C20" s="314">
        <v>1617</v>
      </c>
      <c r="D20" s="314">
        <v>0</v>
      </c>
      <c r="E20" s="314">
        <v>0</v>
      </c>
      <c r="F20" s="314">
        <v>2</v>
      </c>
      <c r="G20" s="314">
        <v>0</v>
      </c>
      <c r="H20" s="314">
        <v>0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314">
        <v>43</v>
      </c>
      <c r="W20" s="314">
        <v>0</v>
      </c>
      <c r="X20" s="314">
        <v>0</v>
      </c>
      <c r="Y20" s="314">
        <v>0</v>
      </c>
      <c r="Z20" s="314">
        <v>0</v>
      </c>
      <c r="AA20" s="314">
        <v>0</v>
      </c>
      <c r="AB20" s="314">
        <v>49</v>
      </c>
      <c r="AC20" s="314">
        <v>0</v>
      </c>
      <c r="AD20" s="314">
        <v>0</v>
      </c>
      <c r="AE20" s="314">
        <v>0</v>
      </c>
      <c r="AF20" s="314">
        <v>0</v>
      </c>
      <c r="AG20" s="314">
        <v>0</v>
      </c>
      <c r="AH20" s="314">
        <v>0</v>
      </c>
      <c r="AI20" s="314">
        <v>0</v>
      </c>
      <c r="AJ20" s="314"/>
      <c r="AK20" s="314">
        <v>0</v>
      </c>
      <c r="AL20" s="314">
        <v>0</v>
      </c>
      <c r="AM20" s="314">
        <v>0</v>
      </c>
      <c r="AN20" s="314">
        <v>0</v>
      </c>
      <c r="AO20" s="314">
        <v>0</v>
      </c>
      <c r="AP20" s="314">
        <v>0</v>
      </c>
      <c r="AQ20" s="314">
        <v>0</v>
      </c>
      <c r="AR20" s="314">
        <v>0</v>
      </c>
      <c r="AS20" s="314">
        <v>0</v>
      </c>
      <c r="AT20" s="314">
        <v>2</v>
      </c>
      <c r="AU20" s="314">
        <v>3</v>
      </c>
      <c r="AV20" s="329">
        <v>1716</v>
      </c>
      <c r="AW20" s="314">
        <v>0</v>
      </c>
      <c r="AX20" s="314">
        <v>0</v>
      </c>
      <c r="AY20" s="314">
        <v>0</v>
      </c>
      <c r="AZ20" s="314">
        <v>0</v>
      </c>
      <c r="BA20" s="314">
        <v>0</v>
      </c>
      <c r="BB20" s="314">
        <v>0</v>
      </c>
      <c r="BC20" s="314">
        <v>0</v>
      </c>
      <c r="BD20" s="314">
        <v>0</v>
      </c>
      <c r="BE20" s="314">
        <v>0</v>
      </c>
      <c r="BF20" s="314">
        <v>0</v>
      </c>
      <c r="BG20" s="314">
        <v>0</v>
      </c>
      <c r="BH20" s="314">
        <v>0</v>
      </c>
      <c r="BI20" s="329">
        <v>1716</v>
      </c>
      <c r="BL20" s="314">
        <v>1617</v>
      </c>
      <c r="BM20" s="314">
        <v>0</v>
      </c>
      <c r="BN20" s="314">
        <v>1617</v>
      </c>
    </row>
    <row r="21" spans="1:66" s="323" customFormat="1" ht="16.149999999999999" customHeight="1" x14ac:dyDescent="0.2">
      <c r="A21" s="330" t="s">
        <v>170</v>
      </c>
      <c r="B21" s="315" t="s">
        <v>171</v>
      </c>
      <c r="C21" s="316">
        <v>3127</v>
      </c>
      <c r="D21" s="316">
        <v>0</v>
      </c>
      <c r="E21" s="316">
        <v>0</v>
      </c>
      <c r="F21" s="316">
        <v>0</v>
      </c>
      <c r="G21" s="316">
        <v>0</v>
      </c>
      <c r="H21" s="316">
        <v>0</v>
      </c>
      <c r="I21" s="316">
        <v>0</v>
      </c>
      <c r="J21" s="316">
        <v>0</v>
      </c>
      <c r="K21" s="316">
        <v>0</v>
      </c>
      <c r="L21" s="316">
        <v>0</v>
      </c>
      <c r="M21" s="316">
        <v>0</v>
      </c>
      <c r="N21" s="316">
        <v>0</v>
      </c>
      <c r="O21" s="316">
        <v>0</v>
      </c>
      <c r="P21" s="316">
        <v>310</v>
      </c>
      <c r="Q21" s="316">
        <v>0</v>
      </c>
      <c r="R21" s="316">
        <v>0</v>
      </c>
      <c r="S21" s="316">
        <v>0</v>
      </c>
      <c r="T21" s="316">
        <v>0</v>
      </c>
      <c r="U21" s="316">
        <v>0</v>
      </c>
      <c r="V21" s="316">
        <v>0</v>
      </c>
      <c r="W21" s="316">
        <v>0</v>
      </c>
      <c r="X21" s="316">
        <v>0</v>
      </c>
      <c r="Y21" s="316">
        <v>0</v>
      </c>
      <c r="Z21" s="316">
        <v>0</v>
      </c>
      <c r="AA21" s="316">
        <v>0</v>
      </c>
      <c r="AB21" s="316">
        <v>0</v>
      </c>
      <c r="AC21" s="316">
        <v>0</v>
      </c>
      <c r="AD21" s="316">
        <v>0</v>
      </c>
      <c r="AE21" s="316">
        <v>0</v>
      </c>
      <c r="AF21" s="316">
        <v>0</v>
      </c>
      <c r="AG21" s="316">
        <v>0</v>
      </c>
      <c r="AH21" s="316">
        <v>0</v>
      </c>
      <c r="AI21" s="316">
        <v>0</v>
      </c>
      <c r="AJ21" s="316"/>
      <c r="AK21" s="316">
        <v>0</v>
      </c>
      <c r="AL21" s="316">
        <v>0</v>
      </c>
      <c r="AM21" s="316">
        <v>0</v>
      </c>
      <c r="AN21" s="316">
        <v>0</v>
      </c>
      <c r="AO21" s="316">
        <v>0</v>
      </c>
      <c r="AP21" s="316">
        <v>0</v>
      </c>
      <c r="AQ21" s="316">
        <v>0</v>
      </c>
      <c r="AR21" s="316">
        <v>0</v>
      </c>
      <c r="AS21" s="316">
        <v>0</v>
      </c>
      <c r="AT21" s="316">
        <v>10</v>
      </c>
      <c r="AU21" s="316">
        <v>1</v>
      </c>
      <c r="AV21" s="331">
        <v>3448</v>
      </c>
      <c r="AW21" s="316">
        <v>0</v>
      </c>
      <c r="AX21" s="316">
        <v>0</v>
      </c>
      <c r="AY21" s="316">
        <v>0</v>
      </c>
      <c r="AZ21" s="316">
        <v>0</v>
      </c>
      <c r="BA21" s="316">
        <v>0</v>
      </c>
      <c r="BB21" s="316">
        <v>0</v>
      </c>
      <c r="BC21" s="316">
        <v>0</v>
      </c>
      <c r="BD21" s="316">
        <v>0</v>
      </c>
      <c r="BE21" s="316">
        <v>0</v>
      </c>
      <c r="BF21" s="316">
        <v>2</v>
      </c>
      <c r="BG21" s="316">
        <v>0</v>
      </c>
      <c r="BH21" s="650">
        <v>0</v>
      </c>
      <c r="BI21" s="331">
        <v>3450</v>
      </c>
      <c r="BL21" s="316">
        <v>3127</v>
      </c>
      <c r="BM21" s="316">
        <v>0</v>
      </c>
      <c r="BN21" s="316">
        <v>3127</v>
      </c>
    </row>
    <row r="22" spans="1:66" s="323" customFormat="1" ht="16.149999999999999" customHeight="1" x14ac:dyDescent="0.2">
      <c r="A22" s="326" t="s">
        <v>172</v>
      </c>
      <c r="B22" s="317" t="s">
        <v>173</v>
      </c>
      <c r="C22" s="318">
        <v>4658</v>
      </c>
      <c r="D22" s="318">
        <v>0</v>
      </c>
      <c r="E22" s="318">
        <v>0</v>
      </c>
      <c r="F22" s="318">
        <v>0</v>
      </c>
      <c r="G22" s="318">
        <v>0</v>
      </c>
      <c r="H22" s="318">
        <v>0</v>
      </c>
      <c r="I22" s="318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47">
        <v>0</v>
      </c>
      <c r="AC22" s="347">
        <v>0</v>
      </c>
      <c r="AD22" s="347">
        <v>0</v>
      </c>
      <c r="AE22" s="347">
        <v>0</v>
      </c>
      <c r="AF22" s="347">
        <v>0</v>
      </c>
      <c r="AG22" s="347">
        <v>0</v>
      </c>
      <c r="AH22" s="347">
        <v>0</v>
      </c>
      <c r="AI22" s="347">
        <v>0</v>
      </c>
      <c r="AJ22" s="347"/>
      <c r="AK22" s="347">
        <v>0</v>
      </c>
      <c r="AL22" s="347">
        <v>0</v>
      </c>
      <c r="AM22" s="347">
        <v>0</v>
      </c>
      <c r="AN22" s="347">
        <v>0</v>
      </c>
      <c r="AO22" s="347">
        <v>0</v>
      </c>
      <c r="AP22" s="347">
        <v>0</v>
      </c>
      <c r="AQ22" s="347">
        <v>0</v>
      </c>
      <c r="AR22" s="347">
        <v>0</v>
      </c>
      <c r="AS22" s="347">
        <v>0</v>
      </c>
      <c r="AT22" s="318">
        <v>8</v>
      </c>
      <c r="AU22" s="318">
        <v>9</v>
      </c>
      <c r="AV22" s="327">
        <v>4675</v>
      </c>
      <c r="AW22" s="318">
        <v>0</v>
      </c>
      <c r="AX22" s="318">
        <v>0</v>
      </c>
      <c r="AY22" s="318">
        <v>0</v>
      </c>
      <c r="AZ22" s="318">
        <v>0</v>
      </c>
      <c r="BA22" s="318">
        <v>0</v>
      </c>
      <c r="BB22" s="318">
        <v>0</v>
      </c>
      <c r="BC22" s="318">
        <v>0</v>
      </c>
      <c r="BD22" s="318">
        <v>0</v>
      </c>
      <c r="BE22" s="318">
        <v>0</v>
      </c>
      <c r="BF22" s="318">
        <v>1</v>
      </c>
      <c r="BG22" s="318">
        <v>0</v>
      </c>
      <c r="BH22" s="649">
        <v>0</v>
      </c>
      <c r="BI22" s="327">
        <v>4676</v>
      </c>
      <c r="BL22" s="318">
        <v>4658</v>
      </c>
      <c r="BM22" s="347">
        <v>0</v>
      </c>
      <c r="BN22" s="318">
        <v>4658</v>
      </c>
    </row>
    <row r="23" spans="1:66" s="323" customFormat="1" ht="16.149999999999999" customHeight="1" x14ac:dyDescent="0.2">
      <c r="A23" s="328" t="s">
        <v>104</v>
      </c>
      <c r="B23" s="313" t="s">
        <v>174</v>
      </c>
      <c r="C23" s="314">
        <v>39414</v>
      </c>
      <c r="D23" s="314">
        <v>1968</v>
      </c>
      <c r="E23" s="314">
        <v>560</v>
      </c>
      <c r="F23" s="314">
        <v>0</v>
      </c>
      <c r="G23" s="314">
        <v>0</v>
      </c>
      <c r="H23" s="314">
        <v>0</v>
      </c>
      <c r="I23" s="314">
        <v>0</v>
      </c>
      <c r="J23" s="314">
        <v>0</v>
      </c>
      <c r="K23" s="314">
        <v>0</v>
      </c>
      <c r="L23" s="314">
        <v>1</v>
      </c>
      <c r="M23" s="314">
        <v>292</v>
      </c>
      <c r="N23" s="314">
        <v>0</v>
      </c>
      <c r="O23" s="314">
        <v>663</v>
      </c>
      <c r="P23" s="314">
        <v>0</v>
      </c>
      <c r="Q23" s="314">
        <v>223</v>
      </c>
      <c r="R23" s="314">
        <v>0</v>
      </c>
      <c r="S23" s="314">
        <v>224</v>
      </c>
      <c r="T23" s="314">
        <v>39</v>
      </c>
      <c r="U23" s="314">
        <v>0</v>
      </c>
      <c r="V23" s="314">
        <v>0</v>
      </c>
      <c r="W23" s="314">
        <v>1</v>
      </c>
      <c r="X23" s="314">
        <v>0</v>
      </c>
      <c r="Y23" s="314">
        <v>3</v>
      </c>
      <c r="Z23" s="314">
        <v>0</v>
      </c>
      <c r="AA23" s="314">
        <v>690</v>
      </c>
      <c r="AB23" s="314">
        <v>0</v>
      </c>
      <c r="AC23" s="314">
        <v>0</v>
      </c>
      <c r="AD23" s="314">
        <v>0</v>
      </c>
      <c r="AE23" s="314">
        <v>0</v>
      </c>
      <c r="AF23" s="314">
        <v>0</v>
      </c>
      <c r="AG23" s="314">
        <v>0</v>
      </c>
      <c r="AH23" s="314">
        <v>0</v>
      </c>
      <c r="AI23" s="314">
        <v>456</v>
      </c>
      <c r="AJ23" s="314"/>
      <c r="AK23" s="314">
        <v>0</v>
      </c>
      <c r="AL23" s="314">
        <v>0</v>
      </c>
      <c r="AM23" s="314">
        <v>194</v>
      </c>
      <c r="AN23" s="314">
        <v>0</v>
      </c>
      <c r="AO23" s="314">
        <v>0</v>
      </c>
      <c r="AP23" s="314">
        <v>0</v>
      </c>
      <c r="AQ23" s="314">
        <v>0</v>
      </c>
      <c r="AR23" s="314">
        <v>0</v>
      </c>
      <c r="AS23" s="314">
        <v>0</v>
      </c>
      <c r="AT23" s="314">
        <v>123</v>
      </c>
      <c r="AU23" s="314">
        <v>302</v>
      </c>
      <c r="AV23" s="329">
        <v>45153</v>
      </c>
      <c r="AW23" s="314">
        <v>0</v>
      </c>
      <c r="AX23" s="314">
        <v>0</v>
      </c>
      <c r="AY23" s="314">
        <v>0</v>
      </c>
      <c r="AZ23" s="314">
        <v>0</v>
      </c>
      <c r="BA23" s="314">
        <v>0</v>
      </c>
      <c r="BB23" s="314">
        <v>0</v>
      </c>
      <c r="BC23" s="314">
        <v>0</v>
      </c>
      <c r="BD23" s="314">
        <v>1428</v>
      </c>
      <c r="BE23" s="314">
        <v>672</v>
      </c>
      <c r="BF23" s="314">
        <v>9</v>
      </c>
      <c r="BG23" s="314">
        <v>0</v>
      </c>
      <c r="BH23" s="314">
        <v>141</v>
      </c>
      <c r="BI23" s="329">
        <v>47403</v>
      </c>
      <c r="BL23" s="314">
        <v>39086</v>
      </c>
      <c r="BM23" s="314">
        <v>328</v>
      </c>
      <c r="BN23" s="314">
        <v>39414</v>
      </c>
    </row>
    <row r="24" spans="1:66" s="323" customFormat="1" ht="16.149999999999999" customHeight="1" x14ac:dyDescent="0.2">
      <c r="A24" s="328" t="s">
        <v>175</v>
      </c>
      <c r="B24" s="313" t="s">
        <v>176</v>
      </c>
      <c r="C24" s="314">
        <v>797</v>
      </c>
      <c r="D24" s="314">
        <v>0</v>
      </c>
      <c r="E24" s="314">
        <v>0</v>
      </c>
      <c r="F24" s="314">
        <v>0</v>
      </c>
      <c r="G24" s="314">
        <v>0</v>
      </c>
      <c r="H24" s="314">
        <v>0</v>
      </c>
      <c r="I24" s="314">
        <v>0</v>
      </c>
      <c r="J24" s="314">
        <v>0</v>
      </c>
      <c r="K24" s="314">
        <v>0</v>
      </c>
      <c r="L24" s="314">
        <v>0</v>
      </c>
      <c r="M24" s="314">
        <v>0</v>
      </c>
      <c r="N24" s="314">
        <v>0</v>
      </c>
      <c r="O24" s="314">
        <v>0</v>
      </c>
      <c r="P24" s="314">
        <v>0</v>
      </c>
      <c r="Q24" s="314">
        <v>0</v>
      </c>
      <c r="R24" s="314">
        <v>0</v>
      </c>
      <c r="S24" s="314">
        <v>0</v>
      </c>
      <c r="T24" s="314">
        <v>0</v>
      </c>
      <c r="U24" s="314">
        <v>0</v>
      </c>
      <c r="V24" s="314">
        <v>0</v>
      </c>
      <c r="W24" s="314">
        <v>0</v>
      </c>
      <c r="X24" s="314">
        <v>0</v>
      </c>
      <c r="Y24" s="314">
        <v>0</v>
      </c>
      <c r="Z24" s="314">
        <v>0</v>
      </c>
      <c r="AA24" s="314">
        <v>0</v>
      </c>
      <c r="AB24" s="314">
        <v>0</v>
      </c>
      <c r="AC24" s="314">
        <v>0</v>
      </c>
      <c r="AD24" s="314">
        <v>0</v>
      </c>
      <c r="AE24" s="314">
        <v>0</v>
      </c>
      <c r="AF24" s="314">
        <v>0</v>
      </c>
      <c r="AG24" s="314">
        <v>0</v>
      </c>
      <c r="AH24" s="314">
        <v>0</v>
      </c>
      <c r="AI24" s="314">
        <v>0</v>
      </c>
      <c r="AJ24" s="314"/>
      <c r="AK24" s="314">
        <v>0</v>
      </c>
      <c r="AL24" s="314">
        <v>0</v>
      </c>
      <c r="AM24" s="314">
        <v>0</v>
      </c>
      <c r="AN24" s="314">
        <v>0</v>
      </c>
      <c r="AO24" s="314">
        <v>0</v>
      </c>
      <c r="AP24" s="314">
        <v>0</v>
      </c>
      <c r="AQ24" s="314">
        <v>0</v>
      </c>
      <c r="AR24" s="314">
        <v>0</v>
      </c>
      <c r="AS24" s="314">
        <v>0</v>
      </c>
      <c r="AT24" s="314">
        <v>2</v>
      </c>
      <c r="AU24" s="314">
        <v>4</v>
      </c>
      <c r="AV24" s="329">
        <v>803</v>
      </c>
      <c r="AW24" s="314">
        <v>0</v>
      </c>
      <c r="AX24" s="314">
        <v>0</v>
      </c>
      <c r="AY24" s="314">
        <v>0</v>
      </c>
      <c r="AZ24" s="314">
        <v>0</v>
      </c>
      <c r="BA24" s="314">
        <v>8</v>
      </c>
      <c r="BB24" s="314">
        <v>0</v>
      </c>
      <c r="BC24" s="314">
        <v>0</v>
      </c>
      <c r="BD24" s="314">
        <v>0</v>
      </c>
      <c r="BE24" s="314">
        <v>0</v>
      </c>
      <c r="BF24" s="314">
        <v>0</v>
      </c>
      <c r="BG24" s="314">
        <v>0</v>
      </c>
      <c r="BH24" s="314">
        <v>0</v>
      </c>
      <c r="BI24" s="329">
        <v>811</v>
      </c>
      <c r="BL24" s="314">
        <v>797</v>
      </c>
      <c r="BM24" s="314">
        <v>0</v>
      </c>
      <c r="BN24" s="314">
        <v>797</v>
      </c>
    </row>
    <row r="25" spans="1:66" s="323" customFormat="1" ht="16.149999999999999" customHeight="1" x14ac:dyDescent="0.2">
      <c r="A25" s="328" t="s">
        <v>105</v>
      </c>
      <c r="B25" s="313" t="s">
        <v>177</v>
      </c>
      <c r="C25" s="314">
        <v>1632</v>
      </c>
      <c r="D25" s="314">
        <v>0</v>
      </c>
      <c r="E25" s="314">
        <v>1</v>
      </c>
      <c r="F25" s="314">
        <v>0</v>
      </c>
      <c r="G25" s="314">
        <v>0</v>
      </c>
      <c r="H25" s="314">
        <v>0</v>
      </c>
      <c r="I25" s="314">
        <v>0</v>
      </c>
      <c r="J25" s="314">
        <v>0</v>
      </c>
      <c r="K25" s="314">
        <v>0</v>
      </c>
      <c r="L25" s="314">
        <v>0</v>
      </c>
      <c r="M25" s="314">
        <v>9</v>
      </c>
      <c r="N25" s="314">
        <v>0</v>
      </c>
      <c r="O25" s="314">
        <v>0</v>
      </c>
      <c r="P25" s="314">
        <v>0</v>
      </c>
      <c r="Q25" s="314">
        <v>0</v>
      </c>
      <c r="R25" s="314">
        <v>0</v>
      </c>
      <c r="S25" s="314">
        <v>9</v>
      </c>
      <c r="T25" s="314">
        <v>0</v>
      </c>
      <c r="U25" s="314">
        <v>0</v>
      </c>
      <c r="V25" s="314">
        <v>0</v>
      </c>
      <c r="W25" s="314">
        <v>0</v>
      </c>
      <c r="X25" s="314">
        <v>0</v>
      </c>
      <c r="Y25" s="314">
        <v>0</v>
      </c>
      <c r="Z25" s="314">
        <v>0</v>
      </c>
      <c r="AA25" s="314">
        <v>0</v>
      </c>
      <c r="AB25" s="314">
        <v>0</v>
      </c>
      <c r="AC25" s="314">
        <v>0</v>
      </c>
      <c r="AD25" s="314">
        <v>0</v>
      </c>
      <c r="AE25" s="314">
        <v>0</v>
      </c>
      <c r="AF25" s="314">
        <v>0</v>
      </c>
      <c r="AG25" s="314">
        <v>0</v>
      </c>
      <c r="AH25" s="314">
        <v>0</v>
      </c>
      <c r="AI25" s="314">
        <v>0</v>
      </c>
      <c r="AJ25" s="314"/>
      <c r="AK25" s="314">
        <v>0</v>
      </c>
      <c r="AL25" s="314">
        <v>0</v>
      </c>
      <c r="AM25" s="314">
        <v>0</v>
      </c>
      <c r="AN25" s="314">
        <v>0</v>
      </c>
      <c r="AO25" s="314">
        <v>0</v>
      </c>
      <c r="AP25" s="314">
        <v>0</v>
      </c>
      <c r="AQ25" s="314">
        <v>0</v>
      </c>
      <c r="AR25" s="314">
        <v>0</v>
      </c>
      <c r="AS25" s="314">
        <v>0</v>
      </c>
      <c r="AT25" s="314">
        <v>7</v>
      </c>
      <c r="AU25" s="314">
        <v>31</v>
      </c>
      <c r="AV25" s="329">
        <v>1689</v>
      </c>
      <c r="AW25" s="314">
        <v>0</v>
      </c>
      <c r="AX25" s="314">
        <v>0</v>
      </c>
      <c r="AY25" s="314">
        <v>0</v>
      </c>
      <c r="AZ25" s="314">
        <v>0</v>
      </c>
      <c r="BA25" s="314">
        <v>0</v>
      </c>
      <c r="BB25" s="314">
        <v>0</v>
      </c>
      <c r="BC25" s="314">
        <v>0</v>
      </c>
      <c r="BD25" s="314">
        <v>0</v>
      </c>
      <c r="BE25" s="314">
        <v>0</v>
      </c>
      <c r="BF25" s="314">
        <v>1</v>
      </c>
      <c r="BG25" s="314">
        <v>0</v>
      </c>
      <c r="BH25" s="314">
        <v>0</v>
      </c>
      <c r="BI25" s="329">
        <v>1690</v>
      </c>
      <c r="BL25" s="314">
        <v>1632</v>
      </c>
      <c r="BM25" s="314">
        <v>0</v>
      </c>
      <c r="BN25" s="314">
        <v>1632</v>
      </c>
    </row>
    <row r="26" spans="1:66" s="323" customFormat="1" ht="16.149999999999999" customHeight="1" x14ac:dyDescent="0.2">
      <c r="A26" s="330" t="s">
        <v>178</v>
      </c>
      <c r="B26" s="315" t="s">
        <v>179</v>
      </c>
      <c r="C26" s="316">
        <v>5479</v>
      </c>
      <c r="D26" s="316">
        <v>0</v>
      </c>
      <c r="E26" s="316">
        <v>0</v>
      </c>
      <c r="F26" s="316">
        <v>0</v>
      </c>
      <c r="G26" s="316">
        <v>0</v>
      </c>
      <c r="H26" s="316">
        <v>0</v>
      </c>
      <c r="I26" s="316">
        <v>0</v>
      </c>
      <c r="J26" s="316">
        <v>0</v>
      </c>
      <c r="K26" s="316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1</v>
      </c>
      <c r="Y26" s="316">
        <v>0</v>
      </c>
      <c r="Z26" s="316">
        <v>0</v>
      </c>
      <c r="AA26" s="316">
        <v>0</v>
      </c>
      <c r="AB26" s="316">
        <v>0</v>
      </c>
      <c r="AC26" s="316">
        <v>0</v>
      </c>
      <c r="AD26" s="316">
        <v>0</v>
      </c>
      <c r="AE26" s="316">
        <v>0</v>
      </c>
      <c r="AF26" s="316">
        <v>0</v>
      </c>
      <c r="AG26" s="316">
        <v>0</v>
      </c>
      <c r="AH26" s="316">
        <v>0</v>
      </c>
      <c r="AI26" s="316">
        <v>0</v>
      </c>
      <c r="AJ26" s="316"/>
      <c r="AK26" s="316">
        <v>0</v>
      </c>
      <c r="AL26" s="316">
        <v>0</v>
      </c>
      <c r="AM26" s="316">
        <v>0</v>
      </c>
      <c r="AN26" s="316">
        <v>0</v>
      </c>
      <c r="AO26" s="316">
        <v>0</v>
      </c>
      <c r="AP26" s="316">
        <v>0</v>
      </c>
      <c r="AQ26" s="316">
        <v>0</v>
      </c>
      <c r="AR26" s="316">
        <v>0</v>
      </c>
      <c r="AS26" s="316">
        <v>0</v>
      </c>
      <c r="AT26" s="316">
        <v>19</v>
      </c>
      <c r="AU26" s="316">
        <v>19</v>
      </c>
      <c r="AV26" s="331">
        <v>5518</v>
      </c>
      <c r="AW26" s="316">
        <v>0</v>
      </c>
      <c r="AX26" s="316">
        <v>0</v>
      </c>
      <c r="AY26" s="316">
        <v>0</v>
      </c>
      <c r="AZ26" s="316">
        <v>0</v>
      </c>
      <c r="BA26" s="316">
        <v>1</v>
      </c>
      <c r="BB26" s="316">
        <v>0</v>
      </c>
      <c r="BC26" s="316">
        <v>0</v>
      </c>
      <c r="BD26" s="316">
        <v>0</v>
      </c>
      <c r="BE26" s="316">
        <v>0</v>
      </c>
      <c r="BF26" s="316">
        <v>3</v>
      </c>
      <c r="BG26" s="316">
        <v>0</v>
      </c>
      <c r="BH26" s="650">
        <v>0</v>
      </c>
      <c r="BI26" s="331">
        <v>5522</v>
      </c>
      <c r="BL26" s="316">
        <v>5479</v>
      </c>
      <c r="BM26" s="316">
        <v>0</v>
      </c>
      <c r="BN26" s="316">
        <v>5479</v>
      </c>
    </row>
    <row r="27" spans="1:66" s="323" customFormat="1" ht="16.149999999999999" customHeight="1" x14ac:dyDescent="0.2">
      <c r="A27" s="326" t="s">
        <v>106</v>
      </c>
      <c r="B27" s="317" t="s">
        <v>180</v>
      </c>
      <c r="C27" s="318">
        <v>2763</v>
      </c>
      <c r="D27" s="318">
        <v>0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8">
        <v>0</v>
      </c>
      <c r="L27" s="318">
        <v>0</v>
      </c>
      <c r="M27" s="318">
        <v>0</v>
      </c>
      <c r="N27" s="318">
        <v>0</v>
      </c>
      <c r="O27" s="318">
        <v>0</v>
      </c>
      <c r="P27" s="318">
        <v>1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  <c r="AA27" s="318">
        <v>0</v>
      </c>
      <c r="AB27" s="347">
        <v>0</v>
      </c>
      <c r="AC27" s="347">
        <v>0</v>
      </c>
      <c r="AD27" s="347">
        <v>0</v>
      </c>
      <c r="AE27" s="347">
        <v>0</v>
      </c>
      <c r="AF27" s="347">
        <v>0</v>
      </c>
      <c r="AG27" s="347">
        <v>0</v>
      </c>
      <c r="AH27" s="347">
        <v>0</v>
      </c>
      <c r="AI27" s="347">
        <v>0</v>
      </c>
      <c r="AJ27" s="347"/>
      <c r="AK27" s="347">
        <v>0</v>
      </c>
      <c r="AL27" s="347">
        <v>0</v>
      </c>
      <c r="AM27" s="347">
        <v>0</v>
      </c>
      <c r="AN27" s="347">
        <v>0</v>
      </c>
      <c r="AO27" s="347">
        <v>0</v>
      </c>
      <c r="AP27" s="347">
        <v>0</v>
      </c>
      <c r="AQ27" s="347">
        <v>0</v>
      </c>
      <c r="AR27" s="347">
        <v>0</v>
      </c>
      <c r="AS27" s="347">
        <v>0</v>
      </c>
      <c r="AT27" s="318">
        <v>4</v>
      </c>
      <c r="AU27" s="318">
        <v>15</v>
      </c>
      <c r="AV27" s="327">
        <v>2783</v>
      </c>
      <c r="AW27" s="318">
        <v>3</v>
      </c>
      <c r="AX27" s="318">
        <v>0</v>
      </c>
      <c r="AY27" s="318">
        <v>0</v>
      </c>
      <c r="AZ27" s="318">
        <v>0</v>
      </c>
      <c r="BA27" s="318">
        <v>56</v>
      </c>
      <c r="BB27" s="318">
        <v>0</v>
      </c>
      <c r="BC27" s="318">
        <v>0</v>
      </c>
      <c r="BD27" s="318">
        <v>0</v>
      </c>
      <c r="BE27" s="318">
        <v>0</v>
      </c>
      <c r="BF27" s="318">
        <v>2</v>
      </c>
      <c r="BG27" s="318">
        <v>0</v>
      </c>
      <c r="BH27" s="649">
        <v>0</v>
      </c>
      <c r="BI27" s="327">
        <v>2844</v>
      </c>
      <c r="BL27" s="318">
        <v>2763</v>
      </c>
      <c r="BM27" s="347">
        <v>0</v>
      </c>
      <c r="BN27" s="318">
        <v>2763</v>
      </c>
    </row>
    <row r="28" spans="1:66" s="323" customFormat="1" ht="16.149999999999999" customHeight="1" x14ac:dyDescent="0.2">
      <c r="A28" s="328" t="s">
        <v>107</v>
      </c>
      <c r="B28" s="313" t="s">
        <v>181</v>
      </c>
      <c r="C28" s="314">
        <v>2801</v>
      </c>
      <c r="D28" s="314">
        <v>0</v>
      </c>
      <c r="E28" s="314">
        <v>0</v>
      </c>
      <c r="F28" s="314">
        <v>0</v>
      </c>
      <c r="G28" s="314">
        <v>0</v>
      </c>
      <c r="H28" s="314">
        <v>0</v>
      </c>
      <c r="I28" s="314">
        <v>0</v>
      </c>
      <c r="J28" s="314">
        <v>0</v>
      </c>
      <c r="K28" s="314">
        <v>0</v>
      </c>
      <c r="L28" s="314">
        <v>0</v>
      </c>
      <c r="M28" s="314">
        <v>0</v>
      </c>
      <c r="N28" s="314">
        <v>0</v>
      </c>
      <c r="O28" s="314">
        <v>0</v>
      </c>
      <c r="P28" s="314">
        <v>0</v>
      </c>
      <c r="Q28" s="314">
        <v>0</v>
      </c>
      <c r="R28" s="314">
        <v>0</v>
      </c>
      <c r="S28" s="314">
        <v>0</v>
      </c>
      <c r="T28" s="314">
        <v>0</v>
      </c>
      <c r="U28" s="314">
        <v>0</v>
      </c>
      <c r="V28" s="314">
        <v>0</v>
      </c>
      <c r="W28" s="314">
        <v>0</v>
      </c>
      <c r="X28" s="314">
        <v>0</v>
      </c>
      <c r="Y28" s="314">
        <v>0</v>
      </c>
      <c r="Z28" s="314">
        <v>0</v>
      </c>
      <c r="AA28" s="314">
        <v>0</v>
      </c>
      <c r="AB28" s="314">
        <v>0</v>
      </c>
      <c r="AC28" s="314">
        <v>0</v>
      </c>
      <c r="AD28" s="314">
        <v>0</v>
      </c>
      <c r="AE28" s="314">
        <v>0</v>
      </c>
      <c r="AF28" s="314">
        <v>0</v>
      </c>
      <c r="AG28" s="314">
        <v>0</v>
      </c>
      <c r="AH28" s="314">
        <v>0</v>
      </c>
      <c r="AI28" s="314">
        <v>0</v>
      </c>
      <c r="AJ28" s="314"/>
      <c r="AK28" s="314">
        <v>0</v>
      </c>
      <c r="AL28" s="314">
        <v>0</v>
      </c>
      <c r="AM28" s="314">
        <v>0</v>
      </c>
      <c r="AN28" s="314">
        <v>0</v>
      </c>
      <c r="AO28" s="314">
        <v>0</v>
      </c>
      <c r="AP28" s="314">
        <v>0</v>
      </c>
      <c r="AQ28" s="314">
        <v>0</v>
      </c>
      <c r="AR28" s="314">
        <v>0</v>
      </c>
      <c r="AS28" s="314">
        <v>0</v>
      </c>
      <c r="AT28" s="314">
        <v>9</v>
      </c>
      <c r="AU28" s="314">
        <v>17</v>
      </c>
      <c r="AV28" s="329">
        <v>2827</v>
      </c>
      <c r="AW28" s="314">
        <v>0</v>
      </c>
      <c r="AX28" s="314">
        <v>0</v>
      </c>
      <c r="AY28" s="314">
        <v>0</v>
      </c>
      <c r="AZ28" s="314">
        <v>0</v>
      </c>
      <c r="BA28" s="314">
        <v>0</v>
      </c>
      <c r="BB28" s="314">
        <v>0</v>
      </c>
      <c r="BC28" s="314">
        <v>0</v>
      </c>
      <c r="BD28" s="314">
        <v>0</v>
      </c>
      <c r="BE28" s="314">
        <v>0</v>
      </c>
      <c r="BF28" s="314">
        <v>0</v>
      </c>
      <c r="BG28" s="314">
        <v>0</v>
      </c>
      <c r="BH28" s="314">
        <v>0</v>
      </c>
      <c r="BI28" s="329">
        <v>2827</v>
      </c>
      <c r="BL28" s="314">
        <v>2801</v>
      </c>
      <c r="BM28" s="314">
        <v>0</v>
      </c>
      <c r="BN28" s="314">
        <v>2801</v>
      </c>
    </row>
    <row r="29" spans="1:66" s="323" customFormat="1" ht="16.149999999999999" customHeight="1" x14ac:dyDescent="0.2">
      <c r="A29" s="328" t="s">
        <v>108</v>
      </c>
      <c r="B29" s="313" t="s">
        <v>182</v>
      </c>
      <c r="C29" s="314">
        <v>11492</v>
      </c>
      <c r="D29" s="314">
        <v>0</v>
      </c>
      <c r="E29" s="314">
        <v>0</v>
      </c>
      <c r="F29" s="314">
        <v>0</v>
      </c>
      <c r="G29" s="314">
        <v>0</v>
      </c>
      <c r="H29" s="314">
        <v>0</v>
      </c>
      <c r="I29" s="314">
        <v>0</v>
      </c>
      <c r="J29" s="314">
        <v>0</v>
      </c>
      <c r="K29" s="314">
        <v>0</v>
      </c>
      <c r="L29" s="314">
        <v>0</v>
      </c>
      <c r="M29" s="314">
        <v>0</v>
      </c>
      <c r="N29" s="314">
        <v>0</v>
      </c>
      <c r="O29" s="314">
        <v>0</v>
      </c>
      <c r="P29" s="314">
        <v>0</v>
      </c>
      <c r="Q29" s="314">
        <v>0</v>
      </c>
      <c r="R29" s="314">
        <v>0</v>
      </c>
      <c r="S29" s="314">
        <v>0</v>
      </c>
      <c r="T29" s="314">
        <v>0</v>
      </c>
      <c r="U29" s="314">
        <v>0</v>
      </c>
      <c r="V29" s="314">
        <v>0</v>
      </c>
      <c r="W29" s="314">
        <v>106</v>
      </c>
      <c r="X29" s="314">
        <v>6</v>
      </c>
      <c r="Y29" s="314">
        <v>1</v>
      </c>
      <c r="Z29" s="314">
        <v>0</v>
      </c>
      <c r="AA29" s="314">
        <v>0</v>
      </c>
      <c r="AB29" s="314">
        <v>0</v>
      </c>
      <c r="AC29" s="314">
        <v>0</v>
      </c>
      <c r="AD29" s="314">
        <v>0</v>
      </c>
      <c r="AE29" s="314">
        <v>0</v>
      </c>
      <c r="AF29" s="314">
        <v>0</v>
      </c>
      <c r="AG29" s="314">
        <v>0</v>
      </c>
      <c r="AH29" s="314">
        <v>3</v>
      </c>
      <c r="AI29" s="314">
        <v>0</v>
      </c>
      <c r="AJ29" s="314"/>
      <c r="AK29" s="314">
        <v>0</v>
      </c>
      <c r="AL29" s="314">
        <v>0</v>
      </c>
      <c r="AM29" s="314">
        <v>0</v>
      </c>
      <c r="AN29" s="314">
        <v>0</v>
      </c>
      <c r="AO29" s="314">
        <v>0</v>
      </c>
      <c r="AP29" s="314">
        <v>0</v>
      </c>
      <c r="AQ29" s="314">
        <v>0</v>
      </c>
      <c r="AR29" s="314">
        <v>0</v>
      </c>
      <c r="AS29" s="314">
        <v>0</v>
      </c>
      <c r="AT29" s="314">
        <v>35</v>
      </c>
      <c r="AU29" s="314">
        <v>55</v>
      </c>
      <c r="AV29" s="329">
        <v>11698</v>
      </c>
      <c r="AW29" s="314">
        <v>0</v>
      </c>
      <c r="AX29" s="314">
        <v>104</v>
      </c>
      <c r="AY29" s="314">
        <v>0</v>
      </c>
      <c r="AZ29" s="314">
        <v>0</v>
      </c>
      <c r="BA29" s="314">
        <v>0</v>
      </c>
      <c r="BB29" s="314">
        <v>0</v>
      </c>
      <c r="BC29" s="314">
        <v>0</v>
      </c>
      <c r="BD29" s="314">
        <v>0</v>
      </c>
      <c r="BE29" s="314">
        <v>0</v>
      </c>
      <c r="BF29" s="314">
        <v>4</v>
      </c>
      <c r="BG29" s="314">
        <v>0</v>
      </c>
      <c r="BH29" s="314">
        <v>0</v>
      </c>
      <c r="BI29" s="329">
        <v>11806</v>
      </c>
      <c r="BL29" s="314">
        <v>11492</v>
      </c>
      <c r="BM29" s="314">
        <v>0</v>
      </c>
      <c r="BN29" s="314">
        <v>11492</v>
      </c>
    </row>
    <row r="30" spans="1:66" s="323" customFormat="1" ht="16.149999999999999" customHeight="1" x14ac:dyDescent="0.2">
      <c r="A30" s="328" t="s">
        <v>109</v>
      </c>
      <c r="B30" s="313" t="s">
        <v>183</v>
      </c>
      <c r="C30" s="314">
        <v>3981</v>
      </c>
      <c r="D30" s="314">
        <v>0</v>
      </c>
      <c r="E30" s="314">
        <v>2</v>
      </c>
      <c r="F30" s="314">
        <v>0</v>
      </c>
      <c r="G30" s="314">
        <v>0</v>
      </c>
      <c r="H30" s="314">
        <v>0</v>
      </c>
      <c r="I30" s="314">
        <v>0</v>
      </c>
      <c r="J30" s="314">
        <v>0</v>
      </c>
      <c r="K30" s="314">
        <v>0</v>
      </c>
      <c r="L30" s="314">
        <v>0</v>
      </c>
      <c r="M30" s="314">
        <v>15</v>
      </c>
      <c r="N30" s="314">
        <v>0</v>
      </c>
      <c r="O30" s="314">
        <v>0</v>
      </c>
      <c r="P30" s="314">
        <v>0</v>
      </c>
      <c r="Q30" s="314">
        <v>1</v>
      </c>
      <c r="R30" s="314">
        <v>0</v>
      </c>
      <c r="S30" s="314">
        <v>0</v>
      </c>
      <c r="T30" s="314">
        <v>166</v>
      </c>
      <c r="U30" s="314">
        <v>0</v>
      </c>
      <c r="V30" s="314">
        <v>0</v>
      </c>
      <c r="W30" s="314">
        <v>0</v>
      </c>
      <c r="X30" s="314">
        <v>0</v>
      </c>
      <c r="Y30" s="314">
        <v>0</v>
      </c>
      <c r="Z30" s="314">
        <v>0</v>
      </c>
      <c r="AA30" s="314">
        <v>0</v>
      </c>
      <c r="AB30" s="314">
        <v>0</v>
      </c>
      <c r="AC30" s="314">
        <v>0</v>
      </c>
      <c r="AD30" s="314">
        <v>0</v>
      </c>
      <c r="AE30" s="314">
        <v>0</v>
      </c>
      <c r="AF30" s="314">
        <v>0</v>
      </c>
      <c r="AG30" s="314">
        <v>0</v>
      </c>
      <c r="AH30" s="314">
        <v>0</v>
      </c>
      <c r="AI30" s="314">
        <v>0</v>
      </c>
      <c r="AJ30" s="314"/>
      <c r="AK30" s="314">
        <v>0</v>
      </c>
      <c r="AL30" s="314">
        <v>0</v>
      </c>
      <c r="AM30" s="314">
        <v>0</v>
      </c>
      <c r="AN30" s="314">
        <v>0</v>
      </c>
      <c r="AO30" s="314">
        <v>0</v>
      </c>
      <c r="AP30" s="314">
        <v>0</v>
      </c>
      <c r="AQ30" s="314">
        <v>0</v>
      </c>
      <c r="AR30" s="314">
        <v>0</v>
      </c>
      <c r="AS30" s="314">
        <v>0</v>
      </c>
      <c r="AT30" s="314">
        <v>3</v>
      </c>
      <c r="AU30" s="314">
        <v>14</v>
      </c>
      <c r="AV30" s="329">
        <v>4182</v>
      </c>
      <c r="AW30" s="314">
        <v>0</v>
      </c>
      <c r="AX30" s="314">
        <v>0</v>
      </c>
      <c r="AY30" s="314">
        <v>0</v>
      </c>
      <c r="AZ30" s="314">
        <v>0</v>
      </c>
      <c r="BA30" s="314">
        <v>0</v>
      </c>
      <c r="BB30" s="314">
        <v>1</v>
      </c>
      <c r="BC30" s="314">
        <v>0</v>
      </c>
      <c r="BD30" s="314">
        <v>0</v>
      </c>
      <c r="BE30" s="314">
        <v>0</v>
      </c>
      <c r="BF30" s="314">
        <v>1</v>
      </c>
      <c r="BG30" s="314">
        <v>0</v>
      </c>
      <c r="BH30" s="314">
        <v>1</v>
      </c>
      <c r="BI30" s="329">
        <v>4185</v>
      </c>
      <c r="BL30" s="314">
        <v>3981</v>
      </c>
      <c r="BM30" s="314">
        <v>0</v>
      </c>
      <c r="BN30" s="314">
        <v>3981</v>
      </c>
    </row>
    <row r="31" spans="1:66" s="323" customFormat="1" ht="16.149999999999999" customHeight="1" x14ac:dyDescent="0.2">
      <c r="A31" s="330" t="s">
        <v>110</v>
      </c>
      <c r="B31" s="315" t="s">
        <v>184</v>
      </c>
      <c r="C31" s="316">
        <v>2096</v>
      </c>
      <c r="D31" s="316">
        <v>0</v>
      </c>
      <c r="E31" s="316">
        <v>0</v>
      </c>
      <c r="F31" s="316">
        <v>0</v>
      </c>
      <c r="G31" s="316">
        <v>0</v>
      </c>
      <c r="H31" s="316">
        <v>0</v>
      </c>
      <c r="I31" s="316">
        <v>0</v>
      </c>
      <c r="J31" s="316">
        <v>0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6">
        <v>0</v>
      </c>
      <c r="Y31" s="316">
        <v>0</v>
      </c>
      <c r="Z31" s="316">
        <v>0</v>
      </c>
      <c r="AA31" s="316">
        <v>0</v>
      </c>
      <c r="AB31" s="316">
        <v>22</v>
      </c>
      <c r="AC31" s="316">
        <v>0</v>
      </c>
      <c r="AD31" s="316">
        <v>0</v>
      </c>
      <c r="AE31" s="316">
        <v>0</v>
      </c>
      <c r="AF31" s="316">
        <v>0</v>
      </c>
      <c r="AG31" s="316">
        <v>0</v>
      </c>
      <c r="AH31" s="316">
        <v>0</v>
      </c>
      <c r="AI31" s="316">
        <v>0</v>
      </c>
      <c r="AJ31" s="316"/>
      <c r="AK31" s="316">
        <v>0</v>
      </c>
      <c r="AL31" s="316">
        <v>0</v>
      </c>
      <c r="AM31" s="316">
        <v>0</v>
      </c>
      <c r="AN31" s="316">
        <v>0</v>
      </c>
      <c r="AO31" s="316">
        <v>0</v>
      </c>
      <c r="AP31" s="316">
        <v>0</v>
      </c>
      <c r="AQ31" s="316">
        <v>0</v>
      </c>
      <c r="AR31" s="316">
        <v>0</v>
      </c>
      <c r="AS31" s="316">
        <v>0</v>
      </c>
      <c r="AT31" s="316">
        <v>13</v>
      </c>
      <c r="AU31" s="316">
        <v>6</v>
      </c>
      <c r="AV31" s="331">
        <v>2137</v>
      </c>
      <c r="AW31" s="316">
        <v>0</v>
      </c>
      <c r="AX31" s="316">
        <v>0</v>
      </c>
      <c r="AY31" s="316">
        <v>0</v>
      </c>
      <c r="AZ31" s="316">
        <v>0</v>
      </c>
      <c r="BA31" s="316">
        <v>0</v>
      </c>
      <c r="BB31" s="316">
        <v>0</v>
      </c>
      <c r="BC31" s="316">
        <v>0</v>
      </c>
      <c r="BD31" s="316">
        <v>0</v>
      </c>
      <c r="BE31" s="316">
        <v>0</v>
      </c>
      <c r="BF31" s="316">
        <v>1</v>
      </c>
      <c r="BG31" s="316">
        <v>0</v>
      </c>
      <c r="BH31" s="650">
        <v>0</v>
      </c>
      <c r="BI31" s="331">
        <v>2138</v>
      </c>
      <c r="BL31" s="316">
        <v>2096</v>
      </c>
      <c r="BM31" s="316">
        <v>0</v>
      </c>
      <c r="BN31" s="316">
        <v>2096</v>
      </c>
    </row>
    <row r="32" spans="1:66" s="323" customFormat="1" ht="16.149999999999999" customHeight="1" x14ac:dyDescent="0.2">
      <c r="A32" s="326" t="s">
        <v>111</v>
      </c>
      <c r="B32" s="317" t="s">
        <v>185</v>
      </c>
      <c r="C32" s="318">
        <v>47148</v>
      </c>
      <c r="D32" s="318">
        <v>0</v>
      </c>
      <c r="E32" s="318">
        <v>0</v>
      </c>
      <c r="F32" s="318">
        <v>0</v>
      </c>
      <c r="G32" s="318">
        <v>41</v>
      </c>
      <c r="H32" s="318">
        <v>721</v>
      </c>
      <c r="I32" s="318">
        <v>245</v>
      </c>
      <c r="J32" s="318">
        <v>0</v>
      </c>
      <c r="K32" s="318">
        <v>0</v>
      </c>
      <c r="L32" s="318">
        <v>0</v>
      </c>
      <c r="M32" s="318">
        <v>1</v>
      </c>
      <c r="N32" s="318">
        <v>156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9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47">
        <v>0</v>
      </c>
      <c r="AC32" s="347">
        <v>0</v>
      </c>
      <c r="AD32" s="347">
        <v>0</v>
      </c>
      <c r="AE32" s="347">
        <v>0</v>
      </c>
      <c r="AF32" s="347">
        <v>0</v>
      </c>
      <c r="AG32" s="347">
        <v>8</v>
      </c>
      <c r="AH32" s="347">
        <v>0</v>
      </c>
      <c r="AI32" s="347">
        <v>0</v>
      </c>
      <c r="AJ32" s="347"/>
      <c r="AK32" s="347">
        <v>12</v>
      </c>
      <c r="AL32" s="347">
        <v>1098</v>
      </c>
      <c r="AM32" s="347">
        <v>0</v>
      </c>
      <c r="AN32" s="347">
        <v>0</v>
      </c>
      <c r="AO32" s="347">
        <v>0</v>
      </c>
      <c r="AP32" s="347">
        <v>0</v>
      </c>
      <c r="AQ32" s="347">
        <v>0</v>
      </c>
      <c r="AR32" s="347">
        <v>0</v>
      </c>
      <c r="AS32" s="347">
        <v>0</v>
      </c>
      <c r="AT32" s="318">
        <v>162</v>
      </c>
      <c r="AU32" s="318">
        <v>237</v>
      </c>
      <c r="AV32" s="327">
        <v>49838</v>
      </c>
      <c r="AW32" s="318">
        <v>0</v>
      </c>
      <c r="AX32" s="318">
        <v>0</v>
      </c>
      <c r="AY32" s="318">
        <v>525</v>
      </c>
      <c r="AZ32" s="318">
        <v>0</v>
      </c>
      <c r="BA32" s="318">
        <v>4</v>
      </c>
      <c r="BB32" s="318">
        <v>212</v>
      </c>
      <c r="BC32" s="318">
        <v>0</v>
      </c>
      <c r="BD32" s="318">
        <v>0</v>
      </c>
      <c r="BE32" s="318">
        <v>0</v>
      </c>
      <c r="BF32" s="318">
        <v>5</v>
      </c>
      <c r="BG32" s="318">
        <v>35</v>
      </c>
      <c r="BH32" s="649">
        <v>0</v>
      </c>
      <c r="BI32" s="327">
        <v>50619</v>
      </c>
      <c r="BL32" s="318">
        <v>47148</v>
      </c>
      <c r="BM32" s="347">
        <v>0</v>
      </c>
      <c r="BN32" s="318">
        <v>47148</v>
      </c>
    </row>
    <row r="33" spans="1:66" s="323" customFormat="1" ht="16.149999999999999" customHeight="1" x14ac:dyDescent="0.2">
      <c r="A33" s="328" t="s">
        <v>186</v>
      </c>
      <c r="B33" s="313" t="s">
        <v>187</v>
      </c>
      <c r="C33" s="314">
        <v>5367</v>
      </c>
      <c r="D33" s="314">
        <v>0</v>
      </c>
      <c r="E33" s="314">
        <v>0</v>
      </c>
      <c r="F33" s="314">
        <v>0</v>
      </c>
      <c r="G33" s="314">
        <v>0</v>
      </c>
      <c r="H33" s="314">
        <v>0</v>
      </c>
      <c r="I33" s="314">
        <v>0</v>
      </c>
      <c r="J33" s="314">
        <v>1</v>
      </c>
      <c r="K33" s="314">
        <v>0</v>
      </c>
      <c r="L33" s="314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  <c r="R33" s="314">
        <v>0</v>
      </c>
      <c r="S33" s="314">
        <v>0</v>
      </c>
      <c r="T33" s="314">
        <v>0</v>
      </c>
      <c r="U33" s="314">
        <v>0</v>
      </c>
      <c r="V33" s="314">
        <v>0</v>
      </c>
      <c r="W33" s="314">
        <v>0</v>
      </c>
      <c r="X33" s="314">
        <v>0</v>
      </c>
      <c r="Y33" s="314">
        <v>0</v>
      </c>
      <c r="Z33" s="314">
        <v>0</v>
      </c>
      <c r="AA33" s="314">
        <v>0</v>
      </c>
      <c r="AB33" s="314">
        <v>0</v>
      </c>
      <c r="AC33" s="314">
        <v>0</v>
      </c>
      <c r="AD33" s="314">
        <v>0</v>
      </c>
      <c r="AE33" s="314">
        <v>0</v>
      </c>
      <c r="AF33" s="314">
        <v>0</v>
      </c>
      <c r="AG33" s="314">
        <v>0</v>
      </c>
      <c r="AH33" s="314">
        <v>0</v>
      </c>
      <c r="AI33" s="314">
        <v>0</v>
      </c>
      <c r="AJ33" s="314"/>
      <c r="AK33" s="314">
        <v>0</v>
      </c>
      <c r="AL33" s="314">
        <v>0</v>
      </c>
      <c r="AM33" s="314">
        <v>0</v>
      </c>
      <c r="AN33" s="314">
        <v>0</v>
      </c>
      <c r="AO33" s="314">
        <v>0</v>
      </c>
      <c r="AP33" s="314">
        <v>0</v>
      </c>
      <c r="AQ33" s="314">
        <v>0</v>
      </c>
      <c r="AR33" s="314">
        <v>0</v>
      </c>
      <c r="AS33" s="314">
        <v>0</v>
      </c>
      <c r="AT33" s="314">
        <v>15</v>
      </c>
      <c r="AU33" s="314">
        <v>8</v>
      </c>
      <c r="AV33" s="329">
        <v>5391</v>
      </c>
      <c r="AW33" s="314">
        <v>0</v>
      </c>
      <c r="AX33" s="314">
        <v>0</v>
      </c>
      <c r="AY33" s="314">
        <v>0</v>
      </c>
      <c r="AZ33" s="314">
        <v>0</v>
      </c>
      <c r="BA33" s="314">
        <v>0</v>
      </c>
      <c r="BB33" s="314">
        <v>0</v>
      </c>
      <c r="BC33" s="314">
        <v>0</v>
      </c>
      <c r="BD33" s="314">
        <v>0</v>
      </c>
      <c r="BE33" s="314">
        <v>0</v>
      </c>
      <c r="BF33" s="314">
        <v>0</v>
      </c>
      <c r="BG33" s="314">
        <v>0</v>
      </c>
      <c r="BH33" s="314">
        <v>0</v>
      </c>
      <c r="BI33" s="329">
        <v>5391</v>
      </c>
      <c r="BL33" s="314">
        <v>5367</v>
      </c>
      <c r="BM33" s="314">
        <v>0</v>
      </c>
      <c r="BN33" s="314">
        <v>5367</v>
      </c>
    </row>
    <row r="34" spans="1:66" s="323" customFormat="1" ht="16.149999999999999" customHeight="1" x14ac:dyDescent="0.2">
      <c r="A34" s="328" t="s">
        <v>112</v>
      </c>
      <c r="B34" s="313" t="s">
        <v>188</v>
      </c>
      <c r="C34" s="314">
        <v>30749</v>
      </c>
      <c r="D34" s="314">
        <v>0</v>
      </c>
      <c r="E34" s="314">
        <v>0</v>
      </c>
      <c r="F34" s="314">
        <v>0</v>
      </c>
      <c r="G34" s="314">
        <v>0</v>
      </c>
      <c r="H34" s="314">
        <v>1</v>
      </c>
      <c r="I34" s="314">
        <v>0</v>
      </c>
      <c r="J34" s="314">
        <v>3</v>
      </c>
      <c r="K34" s="314">
        <v>0</v>
      </c>
      <c r="L34" s="314">
        <v>0</v>
      </c>
      <c r="M34" s="314">
        <v>1</v>
      </c>
      <c r="N34" s="314">
        <v>0</v>
      </c>
      <c r="O34" s="314">
        <v>0</v>
      </c>
      <c r="P34" s="314">
        <v>0</v>
      </c>
      <c r="Q34" s="314">
        <v>0</v>
      </c>
      <c r="R34" s="314">
        <v>0</v>
      </c>
      <c r="S34" s="314">
        <v>0</v>
      </c>
      <c r="T34" s="314">
        <v>9</v>
      </c>
      <c r="U34" s="314">
        <v>0</v>
      </c>
      <c r="V34" s="314">
        <v>0</v>
      </c>
      <c r="W34" s="314">
        <v>1152</v>
      </c>
      <c r="X34" s="314">
        <v>824</v>
      </c>
      <c r="Y34" s="314">
        <v>564</v>
      </c>
      <c r="Z34" s="314">
        <v>0</v>
      </c>
      <c r="AA34" s="314">
        <v>0</v>
      </c>
      <c r="AB34" s="314">
        <v>0</v>
      </c>
      <c r="AC34" s="314">
        <v>0</v>
      </c>
      <c r="AD34" s="314">
        <v>0</v>
      </c>
      <c r="AE34" s="314">
        <v>0</v>
      </c>
      <c r="AF34" s="314">
        <v>0</v>
      </c>
      <c r="AG34" s="314">
        <v>0</v>
      </c>
      <c r="AH34" s="314">
        <v>58</v>
      </c>
      <c r="AI34" s="314">
        <v>0</v>
      </c>
      <c r="AJ34" s="314"/>
      <c r="AK34" s="314">
        <v>0</v>
      </c>
      <c r="AL34" s="314">
        <v>0</v>
      </c>
      <c r="AM34" s="314">
        <v>0</v>
      </c>
      <c r="AN34" s="314">
        <v>0</v>
      </c>
      <c r="AO34" s="314">
        <v>0</v>
      </c>
      <c r="AP34" s="314">
        <v>0</v>
      </c>
      <c r="AQ34" s="314">
        <v>0</v>
      </c>
      <c r="AR34" s="314">
        <v>0</v>
      </c>
      <c r="AS34" s="314">
        <v>0</v>
      </c>
      <c r="AT34" s="314">
        <v>73</v>
      </c>
      <c r="AU34" s="314">
        <v>127</v>
      </c>
      <c r="AV34" s="329">
        <v>33561</v>
      </c>
      <c r="AW34" s="314">
        <v>0</v>
      </c>
      <c r="AX34" s="314">
        <v>2</v>
      </c>
      <c r="AY34" s="314">
        <v>0</v>
      </c>
      <c r="AZ34" s="314">
        <v>3</v>
      </c>
      <c r="BA34" s="314">
        <v>0</v>
      </c>
      <c r="BB34" s="314">
        <v>2</v>
      </c>
      <c r="BC34" s="314">
        <v>0</v>
      </c>
      <c r="BD34" s="314">
        <v>0</v>
      </c>
      <c r="BE34" s="314">
        <v>0</v>
      </c>
      <c r="BF34" s="314">
        <v>11</v>
      </c>
      <c r="BG34" s="314">
        <v>0</v>
      </c>
      <c r="BH34" s="314">
        <v>1</v>
      </c>
      <c r="BI34" s="329">
        <v>33580</v>
      </c>
      <c r="BL34" s="314">
        <v>30749</v>
      </c>
      <c r="BM34" s="314">
        <v>0</v>
      </c>
      <c r="BN34" s="314">
        <v>30749</v>
      </c>
    </row>
    <row r="35" spans="1:66" s="323" customFormat="1" ht="16.149999999999999" customHeight="1" x14ac:dyDescent="0.2">
      <c r="A35" s="328" t="s">
        <v>113</v>
      </c>
      <c r="B35" s="313" t="s">
        <v>189</v>
      </c>
      <c r="C35" s="314">
        <v>13857</v>
      </c>
      <c r="D35" s="314">
        <v>0</v>
      </c>
      <c r="E35" s="314">
        <v>0</v>
      </c>
      <c r="F35" s="314">
        <v>0</v>
      </c>
      <c r="G35" s="314">
        <v>0</v>
      </c>
      <c r="H35" s="314">
        <v>0</v>
      </c>
      <c r="I35" s="314">
        <v>0</v>
      </c>
      <c r="J35" s="314">
        <v>0</v>
      </c>
      <c r="K35" s="314">
        <v>0</v>
      </c>
      <c r="L35" s="314">
        <v>0</v>
      </c>
      <c r="M35" s="314">
        <v>0</v>
      </c>
      <c r="N35" s="314">
        <v>0</v>
      </c>
      <c r="O35" s="314">
        <v>0</v>
      </c>
      <c r="P35" s="314">
        <v>0</v>
      </c>
      <c r="Q35" s="314">
        <v>0</v>
      </c>
      <c r="R35" s="314">
        <v>0</v>
      </c>
      <c r="S35" s="314">
        <v>0</v>
      </c>
      <c r="T35" s="314">
        <v>70</v>
      </c>
      <c r="U35" s="314">
        <v>0</v>
      </c>
      <c r="V35" s="314">
        <v>0</v>
      </c>
      <c r="W35" s="314">
        <v>10</v>
      </c>
      <c r="X35" s="314">
        <v>2</v>
      </c>
      <c r="Y35" s="314">
        <v>0</v>
      </c>
      <c r="Z35" s="314">
        <v>0</v>
      </c>
      <c r="AA35" s="314">
        <v>0</v>
      </c>
      <c r="AB35" s="314">
        <v>0</v>
      </c>
      <c r="AC35" s="314">
        <v>0</v>
      </c>
      <c r="AD35" s="314">
        <v>0</v>
      </c>
      <c r="AE35" s="314">
        <v>0</v>
      </c>
      <c r="AF35" s="314">
        <v>0</v>
      </c>
      <c r="AG35" s="314">
        <v>0</v>
      </c>
      <c r="AH35" s="314">
        <v>0</v>
      </c>
      <c r="AI35" s="314">
        <v>0</v>
      </c>
      <c r="AJ35" s="314"/>
      <c r="AK35" s="314">
        <v>0</v>
      </c>
      <c r="AL35" s="314">
        <v>0</v>
      </c>
      <c r="AM35" s="314">
        <v>0</v>
      </c>
      <c r="AN35" s="314">
        <v>0</v>
      </c>
      <c r="AO35" s="314">
        <v>0</v>
      </c>
      <c r="AP35" s="314">
        <v>0</v>
      </c>
      <c r="AQ35" s="314">
        <v>0</v>
      </c>
      <c r="AR35" s="314">
        <v>0</v>
      </c>
      <c r="AS35" s="314">
        <v>0</v>
      </c>
      <c r="AT35" s="314">
        <v>30</v>
      </c>
      <c r="AU35" s="314">
        <v>60</v>
      </c>
      <c r="AV35" s="329">
        <v>14029</v>
      </c>
      <c r="AW35" s="314">
        <v>0</v>
      </c>
      <c r="AX35" s="314">
        <v>0</v>
      </c>
      <c r="AY35" s="314">
        <v>1</v>
      </c>
      <c r="AZ35" s="314">
        <v>3</v>
      </c>
      <c r="BA35" s="314">
        <v>1</v>
      </c>
      <c r="BB35" s="314">
        <v>0</v>
      </c>
      <c r="BC35" s="314">
        <v>70</v>
      </c>
      <c r="BD35" s="314">
        <v>0</v>
      </c>
      <c r="BE35" s="314">
        <v>0</v>
      </c>
      <c r="BF35" s="314">
        <v>8</v>
      </c>
      <c r="BG35" s="314">
        <v>0</v>
      </c>
      <c r="BH35" s="314">
        <v>0</v>
      </c>
      <c r="BI35" s="329">
        <v>14112</v>
      </c>
      <c r="BL35" s="314">
        <v>13857</v>
      </c>
      <c r="BM35" s="314">
        <v>0</v>
      </c>
      <c r="BN35" s="314">
        <v>13857</v>
      </c>
    </row>
    <row r="36" spans="1:66" s="323" customFormat="1" ht="16.149999999999999" customHeight="1" x14ac:dyDescent="0.2">
      <c r="A36" s="330" t="s">
        <v>190</v>
      </c>
      <c r="B36" s="315" t="s">
        <v>191</v>
      </c>
      <c r="C36" s="316">
        <v>2423</v>
      </c>
      <c r="D36" s="316">
        <v>0</v>
      </c>
      <c r="E36" s="316">
        <v>0</v>
      </c>
      <c r="F36" s="316">
        <v>0</v>
      </c>
      <c r="G36" s="316">
        <v>0</v>
      </c>
      <c r="H36" s="316">
        <v>0</v>
      </c>
      <c r="I36" s="316">
        <v>0</v>
      </c>
      <c r="J36" s="316">
        <v>0</v>
      </c>
      <c r="K36" s="316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0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316">
        <v>0</v>
      </c>
      <c r="Z36" s="316">
        <v>0</v>
      </c>
      <c r="AA36" s="316">
        <v>0</v>
      </c>
      <c r="AB36" s="316">
        <v>0</v>
      </c>
      <c r="AC36" s="316">
        <v>0</v>
      </c>
      <c r="AD36" s="316">
        <v>0</v>
      </c>
      <c r="AE36" s="316">
        <v>0</v>
      </c>
      <c r="AF36" s="316">
        <v>0</v>
      </c>
      <c r="AG36" s="316">
        <v>0</v>
      </c>
      <c r="AH36" s="316">
        <v>0</v>
      </c>
      <c r="AI36" s="316">
        <v>0</v>
      </c>
      <c r="AJ36" s="316"/>
      <c r="AK36" s="316">
        <v>0</v>
      </c>
      <c r="AL36" s="316">
        <v>0</v>
      </c>
      <c r="AM36" s="316">
        <v>0</v>
      </c>
      <c r="AN36" s="316">
        <v>0</v>
      </c>
      <c r="AO36" s="316">
        <v>0</v>
      </c>
      <c r="AP36" s="316">
        <v>0</v>
      </c>
      <c r="AQ36" s="316">
        <v>0</v>
      </c>
      <c r="AR36" s="316">
        <v>0</v>
      </c>
      <c r="AS36" s="316">
        <v>0</v>
      </c>
      <c r="AT36" s="316">
        <v>2</v>
      </c>
      <c r="AU36" s="316">
        <v>13</v>
      </c>
      <c r="AV36" s="331">
        <v>2438</v>
      </c>
      <c r="AW36" s="316">
        <v>0</v>
      </c>
      <c r="AX36" s="316">
        <v>0</v>
      </c>
      <c r="AY36" s="316">
        <v>0</v>
      </c>
      <c r="AZ36" s="316">
        <v>0</v>
      </c>
      <c r="BA36" s="316">
        <v>0</v>
      </c>
      <c r="BB36" s="316">
        <v>0</v>
      </c>
      <c r="BC36" s="316">
        <v>0</v>
      </c>
      <c r="BD36" s="316">
        <v>0</v>
      </c>
      <c r="BE36" s="316">
        <v>0</v>
      </c>
      <c r="BF36" s="316">
        <v>0</v>
      </c>
      <c r="BG36" s="316">
        <v>0</v>
      </c>
      <c r="BH36" s="650">
        <v>0</v>
      </c>
      <c r="BI36" s="331">
        <v>2438</v>
      </c>
      <c r="BL36" s="316">
        <v>2423</v>
      </c>
      <c r="BM36" s="316">
        <v>0</v>
      </c>
      <c r="BN36" s="316">
        <v>2423</v>
      </c>
    </row>
    <row r="37" spans="1:66" s="323" customFormat="1" ht="16.149999999999999" customHeight="1" x14ac:dyDescent="0.2">
      <c r="A37" s="326" t="s">
        <v>114</v>
      </c>
      <c r="B37" s="317" t="s">
        <v>192</v>
      </c>
      <c r="C37" s="318">
        <v>5590</v>
      </c>
      <c r="D37" s="318">
        <v>0</v>
      </c>
      <c r="E37" s="318">
        <v>0</v>
      </c>
      <c r="F37" s="318">
        <v>47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6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47">
        <v>413</v>
      </c>
      <c r="AC37" s="347">
        <v>0</v>
      </c>
      <c r="AD37" s="347">
        <v>0</v>
      </c>
      <c r="AE37" s="347">
        <v>0</v>
      </c>
      <c r="AF37" s="347">
        <v>0</v>
      </c>
      <c r="AG37" s="347">
        <v>0</v>
      </c>
      <c r="AH37" s="347">
        <v>0</v>
      </c>
      <c r="AI37" s="347">
        <v>0</v>
      </c>
      <c r="AJ37" s="347"/>
      <c r="AK37" s="347">
        <v>0</v>
      </c>
      <c r="AL37" s="347">
        <v>0</v>
      </c>
      <c r="AM37" s="347">
        <v>0</v>
      </c>
      <c r="AN37" s="347">
        <v>0</v>
      </c>
      <c r="AO37" s="347">
        <v>0</v>
      </c>
      <c r="AP37" s="347">
        <v>0</v>
      </c>
      <c r="AQ37" s="347">
        <v>0</v>
      </c>
      <c r="AR37" s="347">
        <v>0</v>
      </c>
      <c r="AS37" s="347">
        <v>0</v>
      </c>
      <c r="AT37" s="318">
        <v>20</v>
      </c>
      <c r="AU37" s="318">
        <v>14</v>
      </c>
      <c r="AV37" s="327">
        <v>6090</v>
      </c>
      <c r="AW37" s="318">
        <v>1</v>
      </c>
      <c r="AX37" s="318">
        <v>0</v>
      </c>
      <c r="AY37" s="318">
        <v>0</v>
      </c>
      <c r="AZ37" s="318">
        <v>0</v>
      </c>
      <c r="BA37" s="318">
        <v>0</v>
      </c>
      <c r="BB37" s="318">
        <v>0</v>
      </c>
      <c r="BC37" s="318">
        <v>0</v>
      </c>
      <c r="BD37" s="318">
        <v>0</v>
      </c>
      <c r="BE37" s="318">
        <v>0</v>
      </c>
      <c r="BF37" s="318">
        <v>7</v>
      </c>
      <c r="BG37" s="318">
        <v>0</v>
      </c>
      <c r="BH37" s="649">
        <v>0</v>
      </c>
      <c r="BI37" s="327">
        <v>6098</v>
      </c>
      <c r="BL37" s="318">
        <v>5590</v>
      </c>
      <c r="BM37" s="347">
        <v>0</v>
      </c>
      <c r="BN37" s="318">
        <v>5590</v>
      </c>
    </row>
    <row r="38" spans="1:66" s="323" customFormat="1" ht="16.149999999999999" customHeight="1" x14ac:dyDescent="0.2">
      <c r="A38" s="328" t="s">
        <v>115</v>
      </c>
      <c r="B38" s="313" t="s">
        <v>193</v>
      </c>
      <c r="C38" s="314">
        <v>25359</v>
      </c>
      <c r="D38" s="314">
        <v>0</v>
      </c>
      <c r="E38" s="314">
        <v>4</v>
      </c>
      <c r="F38" s="314">
        <v>0</v>
      </c>
      <c r="G38" s="314">
        <v>0</v>
      </c>
      <c r="H38" s="314">
        <v>0</v>
      </c>
      <c r="I38" s="314">
        <v>0</v>
      </c>
      <c r="J38" s="314">
        <v>0</v>
      </c>
      <c r="K38" s="314">
        <v>0</v>
      </c>
      <c r="L38" s="314">
        <v>0</v>
      </c>
      <c r="M38" s="314">
        <v>19</v>
      </c>
      <c r="N38" s="314">
        <v>0</v>
      </c>
      <c r="O38" s="314">
        <v>1</v>
      </c>
      <c r="P38" s="314">
        <v>0</v>
      </c>
      <c r="Q38" s="314">
        <v>0</v>
      </c>
      <c r="R38" s="314">
        <v>0</v>
      </c>
      <c r="S38" s="314">
        <v>2</v>
      </c>
      <c r="T38" s="314">
        <v>4</v>
      </c>
      <c r="U38" s="314">
        <v>0</v>
      </c>
      <c r="V38" s="314">
        <v>0</v>
      </c>
      <c r="W38" s="314">
        <v>0</v>
      </c>
      <c r="X38" s="314">
        <v>0</v>
      </c>
      <c r="Y38" s="314">
        <v>0</v>
      </c>
      <c r="Z38" s="314">
        <v>0</v>
      </c>
      <c r="AA38" s="314">
        <v>6</v>
      </c>
      <c r="AB38" s="314">
        <v>0</v>
      </c>
      <c r="AC38" s="314">
        <v>0</v>
      </c>
      <c r="AD38" s="314">
        <v>0</v>
      </c>
      <c r="AE38" s="314">
        <v>0</v>
      </c>
      <c r="AF38" s="314">
        <v>0</v>
      </c>
      <c r="AG38" s="314">
        <v>0</v>
      </c>
      <c r="AH38" s="314">
        <v>0</v>
      </c>
      <c r="AI38" s="314">
        <v>0</v>
      </c>
      <c r="AJ38" s="314"/>
      <c r="AK38" s="314">
        <v>0</v>
      </c>
      <c r="AL38" s="314">
        <v>0</v>
      </c>
      <c r="AM38" s="314">
        <v>0</v>
      </c>
      <c r="AN38" s="314">
        <v>0</v>
      </c>
      <c r="AO38" s="314">
        <v>0</v>
      </c>
      <c r="AP38" s="314">
        <v>0</v>
      </c>
      <c r="AQ38" s="314">
        <v>0</v>
      </c>
      <c r="AR38" s="314">
        <v>0</v>
      </c>
      <c r="AS38" s="314">
        <v>0</v>
      </c>
      <c r="AT38" s="314">
        <v>82</v>
      </c>
      <c r="AU38" s="314">
        <v>298</v>
      </c>
      <c r="AV38" s="329">
        <v>25775</v>
      </c>
      <c r="AW38" s="314">
        <v>0</v>
      </c>
      <c r="AX38" s="314">
        <v>0</v>
      </c>
      <c r="AY38" s="314">
        <v>0</v>
      </c>
      <c r="AZ38" s="314">
        <v>0</v>
      </c>
      <c r="BA38" s="314">
        <v>0</v>
      </c>
      <c r="BB38" s="314">
        <v>0</v>
      </c>
      <c r="BC38" s="314">
        <v>0</v>
      </c>
      <c r="BD38" s="314">
        <v>0</v>
      </c>
      <c r="BE38" s="314">
        <v>0</v>
      </c>
      <c r="BF38" s="314">
        <v>12</v>
      </c>
      <c r="BG38" s="314">
        <v>0</v>
      </c>
      <c r="BH38" s="314">
        <v>0</v>
      </c>
      <c r="BI38" s="329">
        <v>25787</v>
      </c>
      <c r="BL38" s="314">
        <v>25359</v>
      </c>
      <c r="BM38" s="314">
        <v>0</v>
      </c>
      <c r="BN38" s="314">
        <v>25359</v>
      </c>
    </row>
    <row r="39" spans="1:66" s="323" customFormat="1" ht="16.149999999999999" customHeight="1" x14ac:dyDescent="0.2">
      <c r="A39" s="328" t="s">
        <v>194</v>
      </c>
      <c r="B39" s="313" t="s">
        <v>195</v>
      </c>
      <c r="C39" s="314">
        <v>1103</v>
      </c>
      <c r="D39" s="314">
        <v>0</v>
      </c>
      <c r="E39" s="314">
        <v>0</v>
      </c>
      <c r="F39" s="314">
        <v>0</v>
      </c>
      <c r="G39" s="314">
        <v>0</v>
      </c>
      <c r="H39" s="314">
        <v>0</v>
      </c>
      <c r="I39" s="314">
        <v>0</v>
      </c>
      <c r="J39" s="314">
        <v>0</v>
      </c>
      <c r="K39" s="314">
        <v>0</v>
      </c>
      <c r="L39" s="314">
        <v>0</v>
      </c>
      <c r="M39" s="314">
        <v>0</v>
      </c>
      <c r="N39" s="314">
        <v>0</v>
      </c>
      <c r="O39" s="314">
        <v>0</v>
      </c>
      <c r="P39" s="314">
        <v>0</v>
      </c>
      <c r="Q39" s="314">
        <v>0</v>
      </c>
      <c r="R39" s="314">
        <v>0</v>
      </c>
      <c r="S39" s="314">
        <v>0</v>
      </c>
      <c r="T39" s="314">
        <v>0</v>
      </c>
      <c r="U39" s="314">
        <v>0</v>
      </c>
      <c r="V39" s="314">
        <v>0</v>
      </c>
      <c r="W39" s="314">
        <v>0</v>
      </c>
      <c r="X39" s="314">
        <v>0</v>
      </c>
      <c r="Y39" s="314">
        <v>0</v>
      </c>
      <c r="Z39" s="314">
        <v>0</v>
      </c>
      <c r="AA39" s="314">
        <v>0</v>
      </c>
      <c r="AB39" s="314">
        <v>0</v>
      </c>
      <c r="AC39" s="314">
        <v>0</v>
      </c>
      <c r="AD39" s="314">
        <v>0</v>
      </c>
      <c r="AE39" s="314">
        <v>0</v>
      </c>
      <c r="AF39" s="314">
        <v>0</v>
      </c>
      <c r="AG39" s="314">
        <v>0</v>
      </c>
      <c r="AH39" s="314">
        <v>0</v>
      </c>
      <c r="AI39" s="314">
        <v>0</v>
      </c>
      <c r="AJ39" s="314"/>
      <c r="AK39" s="314">
        <v>0</v>
      </c>
      <c r="AL39" s="314">
        <v>0</v>
      </c>
      <c r="AM39" s="314">
        <v>0</v>
      </c>
      <c r="AN39" s="314">
        <v>0</v>
      </c>
      <c r="AO39" s="314">
        <v>0</v>
      </c>
      <c r="AP39" s="314">
        <v>0</v>
      </c>
      <c r="AQ39" s="314">
        <v>0</v>
      </c>
      <c r="AR39" s="314">
        <v>0</v>
      </c>
      <c r="AS39" s="314">
        <v>0</v>
      </c>
      <c r="AT39" s="314">
        <v>1</v>
      </c>
      <c r="AU39" s="314">
        <v>237</v>
      </c>
      <c r="AV39" s="329">
        <v>1341</v>
      </c>
      <c r="AW39" s="314">
        <v>0</v>
      </c>
      <c r="AX39" s="314">
        <v>0</v>
      </c>
      <c r="AY39" s="314">
        <v>0</v>
      </c>
      <c r="AZ39" s="314">
        <v>0</v>
      </c>
      <c r="BA39" s="314">
        <v>273</v>
      </c>
      <c r="BB39" s="314">
        <v>0</v>
      </c>
      <c r="BC39" s="314">
        <v>0</v>
      </c>
      <c r="BD39" s="314">
        <v>0</v>
      </c>
      <c r="BE39" s="314">
        <v>0</v>
      </c>
      <c r="BF39" s="314">
        <v>1</v>
      </c>
      <c r="BG39" s="314">
        <v>0</v>
      </c>
      <c r="BH39" s="314">
        <v>0</v>
      </c>
      <c r="BI39" s="329">
        <v>1615</v>
      </c>
      <c r="BL39" s="314">
        <v>1103</v>
      </c>
      <c r="BM39" s="314">
        <v>0</v>
      </c>
      <c r="BN39" s="314">
        <v>1103</v>
      </c>
    </row>
    <row r="40" spans="1:66" s="323" customFormat="1" ht="16.149999999999999" customHeight="1" x14ac:dyDescent="0.2">
      <c r="A40" s="328" t="s">
        <v>116</v>
      </c>
      <c r="B40" s="313" t="s">
        <v>196</v>
      </c>
      <c r="C40" s="314">
        <v>3277</v>
      </c>
      <c r="D40" s="314">
        <v>0</v>
      </c>
      <c r="E40" s="314">
        <v>0</v>
      </c>
      <c r="F40" s="314">
        <v>3</v>
      </c>
      <c r="G40" s="314">
        <v>0</v>
      </c>
      <c r="H40" s="314">
        <v>0</v>
      </c>
      <c r="I40" s="314">
        <v>0</v>
      </c>
      <c r="J40" s="314">
        <v>0</v>
      </c>
      <c r="K40" s="314">
        <v>0</v>
      </c>
      <c r="L40" s="314">
        <v>0</v>
      </c>
      <c r="M40" s="314">
        <v>0</v>
      </c>
      <c r="N40" s="314">
        <v>0</v>
      </c>
      <c r="O40" s="314">
        <v>0</v>
      </c>
      <c r="P40" s="314">
        <v>0</v>
      </c>
      <c r="Q40" s="314">
        <v>0</v>
      </c>
      <c r="R40" s="314">
        <v>0</v>
      </c>
      <c r="S40" s="314">
        <v>0</v>
      </c>
      <c r="T40" s="314">
        <v>0</v>
      </c>
      <c r="U40" s="314">
        <v>0</v>
      </c>
      <c r="V40" s="314">
        <v>0</v>
      </c>
      <c r="W40" s="314">
        <v>0</v>
      </c>
      <c r="X40" s="314">
        <v>0</v>
      </c>
      <c r="Y40" s="314">
        <v>0</v>
      </c>
      <c r="Z40" s="314">
        <v>0</v>
      </c>
      <c r="AA40" s="314">
        <v>0</v>
      </c>
      <c r="AB40" s="314">
        <v>0</v>
      </c>
      <c r="AC40" s="314">
        <v>0</v>
      </c>
      <c r="AD40" s="314">
        <v>0</v>
      </c>
      <c r="AE40" s="314">
        <v>0</v>
      </c>
      <c r="AF40" s="314">
        <v>0</v>
      </c>
      <c r="AG40" s="314">
        <v>0</v>
      </c>
      <c r="AH40" s="314">
        <v>0</v>
      </c>
      <c r="AI40" s="314">
        <v>0</v>
      </c>
      <c r="AJ40" s="314"/>
      <c r="AK40" s="314">
        <v>0</v>
      </c>
      <c r="AL40" s="314">
        <v>0</v>
      </c>
      <c r="AM40" s="314">
        <v>0</v>
      </c>
      <c r="AN40" s="314">
        <v>0</v>
      </c>
      <c r="AO40" s="314">
        <v>0</v>
      </c>
      <c r="AP40" s="314">
        <v>0</v>
      </c>
      <c r="AQ40" s="314">
        <v>0</v>
      </c>
      <c r="AR40" s="314">
        <v>0</v>
      </c>
      <c r="AS40" s="314">
        <v>0</v>
      </c>
      <c r="AT40" s="314">
        <v>35</v>
      </c>
      <c r="AU40" s="314">
        <v>27</v>
      </c>
      <c r="AV40" s="329">
        <v>3342</v>
      </c>
      <c r="AW40" s="314">
        <v>9</v>
      </c>
      <c r="AX40" s="314">
        <v>0</v>
      </c>
      <c r="AY40" s="314">
        <v>0</v>
      </c>
      <c r="AZ40" s="314">
        <v>0</v>
      </c>
      <c r="BA40" s="314">
        <v>6</v>
      </c>
      <c r="BB40" s="314">
        <v>0</v>
      </c>
      <c r="BC40" s="314">
        <v>0</v>
      </c>
      <c r="BD40" s="314">
        <v>0</v>
      </c>
      <c r="BE40" s="314">
        <v>0</v>
      </c>
      <c r="BF40" s="314">
        <v>0</v>
      </c>
      <c r="BG40" s="314">
        <v>0</v>
      </c>
      <c r="BH40" s="314">
        <v>1</v>
      </c>
      <c r="BI40" s="329">
        <v>3358</v>
      </c>
      <c r="BL40" s="314">
        <v>3277</v>
      </c>
      <c r="BM40" s="314">
        <v>0</v>
      </c>
      <c r="BN40" s="314">
        <v>3277</v>
      </c>
    </row>
    <row r="41" spans="1:66" s="323" customFormat="1" ht="16.149999999999999" customHeight="1" x14ac:dyDescent="0.2">
      <c r="A41" s="330" t="s">
        <v>117</v>
      </c>
      <c r="B41" s="315" t="s">
        <v>197</v>
      </c>
      <c r="C41" s="316">
        <v>5384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316">
        <v>0</v>
      </c>
      <c r="T41" s="316">
        <v>0</v>
      </c>
      <c r="U41" s="316">
        <v>0</v>
      </c>
      <c r="V41" s="316">
        <v>0</v>
      </c>
      <c r="W41" s="316">
        <v>0</v>
      </c>
      <c r="X41" s="316">
        <v>0</v>
      </c>
      <c r="Y41" s="316">
        <v>0</v>
      </c>
      <c r="Z41" s="316">
        <v>0</v>
      </c>
      <c r="AA41" s="316">
        <v>0</v>
      </c>
      <c r="AB41" s="316">
        <v>0</v>
      </c>
      <c r="AC41" s="316">
        <v>0</v>
      </c>
      <c r="AD41" s="316">
        <v>0</v>
      </c>
      <c r="AE41" s="316">
        <v>0</v>
      </c>
      <c r="AF41" s="316">
        <v>0</v>
      </c>
      <c r="AG41" s="316">
        <v>0</v>
      </c>
      <c r="AH41" s="316">
        <v>0</v>
      </c>
      <c r="AI41" s="316">
        <v>0</v>
      </c>
      <c r="AJ41" s="316"/>
      <c r="AK41" s="316">
        <v>0</v>
      </c>
      <c r="AL41" s="316">
        <v>0</v>
      </c>
      <c r="AM41" s="316">
        <v>0</v>
      </c>
      <c r="AN41" s="316">
        <v>0</v>
      </c>
      <c r="AO41" s="316">
        <v>0</v>
      </c>
      <c r="AP41" s="316">
        <v>0</v>
      </c>
      <c r="AQ41" s="316">
        <v>0</v>
      </c>
      <c r="AR41" s="316">
        <v>0</v>
      </c>
      <c r="AS41" s="316">
        <v>0</v>
      </c>
      <c r="AT41" s="316">
        <v>17</v>
      </c>
      <c r="AU41" s="316">
        <v>9</v>
      </c>
      <c r="AV41" s="331">
        <v>5410</v>
      </c>
      <c r="AW41" s="316">
        <v>0</v>
      </c>
      <c r="AX41" s="316">
        <v>0</v>
      </c>
      <c r="AY41" s="316">
        <v>0</v>
      </c>
      <c r="AZ41" s="316">
        <v>0</v>
      </c>
      <c r="BA41" s="316">
        <v>0</v>
      </c>
      <c r="BB41" s="316">
        <v>0</v>
      </c>
      <c r="BC41" s="316">
        <v>0</v>
      </c>
      <c r="BD41" s="316">
        <v>0</v>
      </c>
      <c r="BE41" s="316">
        <v>0</v>
      </c>
      <c r="BF41" s="316">
        <v>21</v>
      </c>
      <c r="BG41" s="316">
        <v>0</v>
      </c>
      <c r="BH41" s="650">
        <v>0</v>
      </c>
      <c r="BI41" s="331">
        <v>5431</v>
      </c>
      <c r="BL41" s="316">
        <v>5384</v>
      </c>
      <c r="BM41" s="316">
        <v>0</v>
      </c>
      <c r="BN41" s="316">
        <v>5384</v>
      </c>
    </row>
    <row r="42" spans="1:66" s="323" customFormat="1" ht="16.149999999999999" customHeight="1" x14ac:dyDescent="0.2">
      <c r="A42" s="326" t="s">
        <v>118</v>
      </c>
      <c r="B42" s="317" t="s">
        <v>198</v>
      </c>
      <c r="C42" s="318">
        <v>43829</v>
      </c>
      <c r="D42" s="318">
        <v>0</v>
      </c>
      <c r="E42" s="318">
        <v>0</v>
      </c>
      <c r="F42" s="318">
        <v>0</v>
      </c>
      <c r="G42" s="318">
        <v>332</v>
      </c>
      <c r="H42" s="318">
        <v>250</v>
      </c>
      <c r="I42" s="318">
        <v>718</v>
      </c>
      <c r="J42" s="318">
        <v>0</v>
      </c>
      <c r="K42" s="318">
        <v>0</v>
      </c>
      <c r="L42" s="318">
        <v>0</v>
      </c>
      <c r="M42" s="318">
        <v>1</v>
      </c>
      <c r="N42" s="318">
        <v>19</v>
      </c>
      <c r="O42" s="318">
        <v>0</v>
      </c>
      <c r="P42" s="318">
        <v>0</v>
      </c>
      <c r="Q42" s="318">
        <v>0</v>
      </c>
      <c r="R42" s="318">
        <v>0</v>
      </c>
      <c r="S42" s="318">
        <v>0</v>
      </c>
      <c r="T42" s="318">
        <v>4</v>
      </c>
      <c r="U42" s="318">
        <v>0</v>
      </c>
      <c r="V42" s="318">
        <v>0</v>
      </c>
      <c r="W42" s="318">
        <v>0</v>
      </c>
      <c r="X42" s="318">
        <v>0</v>
      </c>
      <c r="Y42" s="318">
        <v>0</v>
      </c>
      <c r="Z42" s="318">
        <v>0</v>
      </c>
      <c r="AA42" s="318">
        <v>0</v>
      </c>
      <c r="AB42" s="347">
        <v>0</v>
      </c>
      <c r="AC42" s="347">
        <v>0</v>
      </c>
      <c r="AD42" s="347">
        <v>0</v>
      </c>
      <c r="AE42" s="347">
        <v>0</v>
      </c>
      <c r="AF42" s="347">
        <v>0</v>
      </c>
      <c r="AG42" s="347">
        <v>96</v>
      </c>
      <c r="AH42" s="347">
        <v>0</v>
      </c>
      <c r="AI42" s="347">
        <v>0</v>
      </c>
      <c r="AJ42" s="347"/>
      <c r="AK42" s="347">
        <v>156</v>
      </c>
      <c r="AL42" s="347">
        <v>124</v>
      </c>
      <c r="AM42" s="347">
        <v>0</v>
      </c>
      <c r="AN42" s="347">
        <v>0</v>
      </c>
      <c r="AO42" s="347">
        <v>0</v>
      </c>
      <c r="AP42" s="347">
        <v>0</v>
      </c>
      <c r="AQ42" s="347">
        <v>0</v>
      </c>
      <c r="AR42" s="347">
        <v>0</v>
      </c>
      <c r="AS42" s="347">
        <v>0</v>
      </c>
      <c r="AT42" s="318">
        <v>90</v>
      </c>
      <c r="AU42" s="318">
        <v>81</v>
      </c>
      <c r="AV42" s="327">
        <v>45700</v>
      </c>
      <c r="AW42" s="318">
        <v>0</v>
      </c>
      <c r="AX42" s="318">
        <v>0</v>
      </c>
      <c r="AY42" s="318">
        <v>724</v>
      </c>
      <c r="AZ42" s="318">
        <v>0</v>
      </c>
      <c r="BA42" s="318">
        <v>0</v>
      </c>
      <c r="BB42" s="318">
        <v>185</v>
      </c>
      <c r="BC42" s="318">
        <v>0</v>
      </c>
      <c r="BD42" s="318">
        <v>0</v>
      </c>
      <c r="BE42" s="318">
        <v>0</v>
      </c>
      <c r="BF42" s="318">
        <v>0</v>
      </c>
      <c r="BG42" s="318">
        <v>133</v>
      </c>
      <c r="BH42" s="649">
        <v>0</v>
      </c>
      <c r="BI42" s="327">
        <v>46742</v>
      </c>
      <c r="BL42" s="318">
        <v>43829</v>
      </c>
      <c r="BM42" s="347">
        <v>0</v>
      </c>
      <c r="BN42" s="318">
        <v>43829</v>
      </c>
    </row>
    <row r="43" spans="1:66" s="323" customFormat="1" ht="16.149999999999999" customHeight="1" x14ac:dyDescent="0.2">
      <c r="A43" s="328" t="s">
        <v>119</v>
      </c>
      <c r="B43" s="313" t="s">
        <v>199</v>
      </c>
      <c r="C43" s="314">
        <v>17955</v>
      </c>
      <c r="D43" s="314">
        <v>0</v>
      </c>
      <c r="E43" s="314">
        <v>0</v>
      </c>
      <c r="F43" s="314">
        <v>7</v>
      </c>
      <c r="G43" s="314">
        <v>0</v>
      </c>
      <c r="H43" s="314">
        <v>0</v>
      </c>
      <c r="I43" s="314">
        <v>0</v>
      </c>
      <c r="J43" s="314">
        <v>0</v>
      </c>
      <c r="K43" s="314">
        <v>0</v>
      </c>
      <c r="L43" s="314">
        <v>0</v>
      </c>
      <c r="M43" s="314">
        <v>0</v>
      </c>
      <c r="N43" s="314">
        <v>1</v>
      </c>
      <c r="O43" s="314">
        <v>0</v>
      </c>
      <c r="P43" s="314">
        <v>1</v>
      </c>
      <c r="Q43" s="314">
        <v>1</v>
      </c>
      <c r="R43" s="314">
        <v>0</v>
      </c>
      <c r="S43" s="314">
        <v>0</v>
      </c>
      <c r="T43" s="314">
        <v>0</v>
      </c>
      <c r="U43" s="314">
        <v>0</v>
      </c>
      <c r="V43" s="314">
        <v>0</v>
      </c>
      <c r="W43" s="314">
        <v>0</v>
      </c>
      <c r="X43" s="314">
        <v>0</v>
      </c>
      <c r="Y43" s="314">
        <v>0</v>
      </c>
      <c r="Z43" s="314">
        <v>0</v>
      </c>
      <c r="AA43" s="314">
        <v>0</v>
      </c>
      <c r="AB43" s="314">
        <v>12</v>
      </c>
      <c r="AC43" s="314">
        <v>0</v>
      </c>
      <c r="AD43" s="314">
        <v>0</v>
      </c>
      <c r="AE43" s="314">
        <v>0</v>
      </c>
      <c r="AF43" s="314">
        <v>0</v>
      </c>
      <c r="AG43" s="314">
        <v>0</v>
      </c>
      <c r="AH43" s="314">
        <v>0</v>
      </c>
      <c r="AI43" s="314">
        <v>0</v>
      </c>
      <c r="AJ43" s="314"/>
      <c r="AK43" s="314">
        <v>0</v>
      </c>
      <c r="AL43" s="314">
        <v>0</v>
      </c>
      <c r="AM43" s="314">
        <v>0</v>
      </c>
      <c r="AN43" s="314">
        <v>0</v>
      </c>
      <c r="AO43" s="314">
        <v>0</v>
      </c>
      <c r="AP43" s="314">
        <v>0</v>
      </c>
      <c r="AQ43" s="314">
        <v>0</v>
      </c>
      <c r="AR43" s="314">
        <v>0</v>
      </c>
      <c r="AS43" s="314">
        <v>0</v>
      </c>
      <c r="AT43" s="314">
        <v>64</v>
      </c>
      <c r="AU43" s="314">
        <v>89</v>
      </c>
      <c r="AV43" s="329">
        <v>18130</v>
      </c>
      <c r="AW43" s="314">
        <v>69</v>
      </c>
      <c r="AX43" s="314">
        <v>0</v>
      </c>
      <c r="AY43" s="314">
        <v>0</v>
      </c>
      <c r="AZ43" s="314">
        <v>0</v>
      </c>
      <c r="BA43" s="314">
        <v>2</v>
      </c>
      <c r="BB43" s="314">
        <v>0</v>
      </c>
      <c r="BC43" s="314">
        <v>0</v>
      </c>
      <c r="BD43" s="314">
        <v>0</v>
      </c>
      <c r="BE43" s="314">
        <v>0</v>
      </c>
      <c r="BF43" s="314">
        <v>8</v>
      </c>
      <c r="BG43" s="314">
        <v>0</v>
      </c>
      <c r="BH43" s="314">
        <v>0</v>
      </c>
      <c r="BI43" s="329">
        <v>18209</v>
      </c>
      <c r="BL43" s="314">
        <v>17955</v>
      </c>
      <c r="BM43" s="314">
        <v>0</v>
      </c>
      <c r="BN43" s="314">
        <v>17955</v>
      </c>
    </row>
    <row r="44" spans="1:66" s="323" customFormat="1" ht="16.149999999999999" customHeight="1" x14ac:dyDescent="0.2">
      <c r="A44" s="328" t="s">
        <v>120</v>
      </c>
      <c r="B44" s="313" t="s">
        <v>200</v>
      </c>
      <c r="C44" s="314">
        <v>3755</v>
      </c>
      <c r="D44" s="314">
        <v>0</v>
      </c>
      <c r="E44" s="314">
        <v>0</v>
      </c>
      <c r="F44" s="314">
        <v>0</v>
      </c>
      <c r="G44" s="314">
        <v>0</v>
      </c>
      <c r="H44" s="314">
        <v>15</v>
      </c>
      <c r="I44" s="314">
        <v>3</v>
      </c>
      <c r="J44" s="314">
        <v>0</v>
      </c>
      <c r="K44" s="314">
        <v>0</v>
      </c>
      <c r="L44" s="314">
        <v>0</v>
      </c>
      <c r="M44" s="314">
        <v>0</v>
      </c>
      <c r="N44" s="314">
        <v>1</v>
      </c>
      <c r="O44" s="314">
        <v>0</v>
      </c>
      <c r="P44" s="314">
        <v>0</v>
      </c>
      <c r="Q44" s="314">
        <v>0</v>
      </c>
      <c r="R44" s="314">
        <v>0</v>
      </c>
      <c r="S44" s="314">
        <v>0</v>
      </c>
      <c r="T44" s="314">
        <v>0</v>
      </c>
      <c r="U44" s="314">
        <v>0</v>
      </c>
      <c r="V44" s="314">
        <v>0</v>
      </c>
      <c r="W44" s="314">
        <v>0</v>
      </c>
      <c r="X44" s="314">
        <v>0</v>
      </c>
      <c r="Y44" s="314">
        <v>0</v>
      </c>
      <c r="Z44" s="314">
        <v>0</v>
      </c>
      <c r="AA44" s="314">
        <v>0</v>
      </c>
      <c r="AB44" s="314">
        <v>0</v>
      </c>
      <c r="AC44" s="314">
        <v>0</v>
      </c>
      <c r="AD44" s="314">
        <v>0</v>
      </c>
      <c r="AE44" s="314">
        <v>0</v>
      </c>
      <c r="AF44" s="314">
        <v>0</v>
      </c>
      <c r="AG44" s="314">
        <v>0</v>
      </c>
      <c r="AH44" s="314">
        <v>0</v>
      </c>
      <c r="AI44" s="314">
        <v>0</v>
      </c>
      <c r="AJ44" s="314"/>
      <c r="AK44" s="314">
        <v>1</v>
      </c>
      <c r="AL44" s="314">
        <v>8</v>
      </c>
      <c r="AM44" s="314">
        <v>0</v>
      </c>
      <c r="AN44" s="314">
        <v>0</v>
      </c>
      <c r="AO44" s="314">
        <v>0</v>
      </c>
      <c r="AP44" s="314">
        <v>0</v>
      </c>
      <c r="AQ44" s="314">
        <v>0</v>
      </c>
      <c r="AR44" s="314">
        <v>0</v>
      </c>
      <c r="AS44" s="314">
        <v>0</v>
      </c>
      <c r="AT44" s="314">
        <v>9</v>
      </c>
      <c r="AU44" s="314">
        <v>14</v>
      </c>
      <c r="AV44" s="329">
        <v>3806</v>
      </c>
      <c r="AW44" s="314">
        <v>0</v>
      </c>
      <c r="AX44" s="314">
        <v>0</v>
      </c>
      <c r="AY44" s="314">
        <v>10</v>
      </c>
      <c r="AZ44" s="314">
        <v>0</v>
      </c>
      <c r="BA44" s="314">
        <v>0</v>
      </c>
      <c r="BB44" s="314">
        <v>451</v>
      </c>
      <c r="BC44" s="314">
        <v>0</v>
      </c>
      <c r="BD44" s="314">
        <v>0</v>
      </c>
      <c r="BE44" s="314">
        <v>0</v>
      </c>
      <c r="BF44" s="314">
        <v>1</v>
      </c>
      <c r="BG44" s="314">
        <v>3</v>
      </c>
      <c r="BH44" s="314">
        <v>0</v>
      </c>
      <c r="BI44" s="329">
        <v>4271</v>
      </c>
      <c r="BL44" s="314">
        <v>3755</v>
      </c>
      <c r="BM44" s="314">
        <v>0</v>
      </c>
      <c r="BN44" s="314">
        <v>3755</v>
      </c>
    </row>
    <row r="45" spans="1:66" s="323" customFormat="1" ht="16.149999999999999" customHeight="1" x14ac:dyDescent="0.2">
      <c r="A45" s="328" t="s">
        <v>121</v>
      </c>
      <c r="B45" s="313" t="s">
        <v>201</v>
      </c>
      <c r="C45" s="314">
        <v>2521</v>
      </c>
      <c r="D45" s="314">
        <v>0</v>
      </c>
      <c r="E45" s="314">
        <v>0</v>
      </c>
      <c r="F45" s="314">
        <v>0</v>
      </c>
      <c r="G45" s="314">
        <v>0</v>
      </c>
      <c r="H45" s="314">
        <v>0</v>
      </c>
      <c r="I45" s="314">
        <v>0</v>
      </c>
      <c r="J45" s="314">
        <v>0</v>
      </c>
      <c r="K45" s="314">
        <v>0</v>
      </c>
      <c r="L45" s="314">
        <v>0</v>
      </c>
      <c r="M45" s="314">
        <v>7</v>
      </c>
      <c r="N45" s="314">
        <v>0</v>
      </c>
      <c r="O45" s="314">
        <v>0</v>
      </c>
      <c r="P45" s="314">
        <v>0</v>
      </c>
      <c r="Q45" s="314">
        <v>0</v>
      </c>
      <c r="R45" s="314">
        <v>0</v>
      </c>
      <c r="S45" s="314">
        <v>4</v>
      </c>
      <c r="T45" s="314">
        <v>0</v>
      </c>
      <c r="U45" s="314">
        <v>0</v>
      </c>
      <c r="V45" s="314">
        <v>0</v>
      </c>
      <c r="W45" s="314">
        <v>0</v>
      </c>
      <c r="X45" s="314">
        <v>0</v>
      </c>
      <c r="Y45" s="314">
        <v>0</v>
      </c>
      <c r="Z45" s="314">
        <v>0</v>
      </c>
      <c r="AA45" s="314">
        <v>0</v>
      </c>
      <c r="AB45" s="314">
        <v>0</v>
      </c>
      <c r="AC45" s="314">
        <v>0</v>
      </c>
      <c r="AD45" s="314">
        <v>0</v>
      </c>
      <c r="AE45" s="314">
        <v>0</v>
      </c>
      <c r="AF45" s="314">
        <v>0</v>
      </c>
      <c r="AG45" s="314">
        <v>0</v>
      </c>
      <c r="AH45" s="314">
        <v>0</v>
      </c>
      <c r="AI45" s="314">
        <v>0</v>
      </c>
      <c r="AJ45" s="314"/>
      <c r="AK45" s="314">
        <v>0</v>
      </c>
      <c r="AL45" s="314">
        <v>0</v>
      </c>
      <c r="AM45" s="314">
        <v>0</v>
      </c>
      <c r="AN45" s="314">
        <v>0</v>
      </c>
      <c r="AO45" s="314">
        <v>0</v>
      </c>
      <c r="AP45" s="314">
        <v>0</v>
      </c>
      <c r="AQ45" s="314">
        <v>0</v>
      </c>
      <c r="AR45" s="314">
        <v>0</v>
      </c>
      <c r="AS45" s="314">
        <v>0</v>
      </c>
      <c r="AT45" s="314">
        <v>12</v>
      </c>
      <c r="AU45" s="314">
        <v>20</v>
      </c>
      <c r="AV45" s="329">
        <v>2564</v>
      </c>
      <c r="AW45" s="314">
        <v>0</v>
      </c>
      <c r="AX45" s="314">
        <v>0</v>
      </c>
      <c r="AY45" s="314">
        <v>0</v>
      </c>
      <c r="AZ45" s="314">
        <v>0</v>
      </c>
      <c r="BA45" s="314">
        <v>0</v>
      </c>
      <c r="BB45" s="314">
        <v>0</v>
      </c>
      <c r="BC45" s="314">
        <v>0</v>
      </c>
      <c r="BD45" s="314">
        <v>0</v>
      </c>
      <c r="BE45" s="314">
        <v>0</v>
      </c>
      <c r="BF45" s="314">
        <v>7</v>
      </c>
      <c r="BG45" s="314">
        <v>0</v>
      </c>
      <c r="BH45" s="314">
        <v>4</v>
      </c>
      <c r="BI45" s="329">
        <v>2575</v>
      </c>
      <c r="BL45" s="314">
        <v>2521</v>
      </c>
      <c r="BM45" s="314">
        <v>0</v>
      </c>
      <c r="BN45" s="314">
        <v>2521</v>
      </c>
    </row>
    <row r="46" spans="1:66" s="323" customFormat="1" ht="16.149999999999999" customHeight="1" x14ac:dyDescent="0.2">
      <c r="A46" s="330" t="s">
        <v>122</v>
      </c>
      <c r="B46" s="315" t="s">
        <v>202</v>
      </c>
      <c r="C46" s="316">
        <v>21230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316">
        <v>0</v>
      </c>
      <c r="T46" s="316">
        <v>0</v>
      </c>
      <c r="U46" s="316">
        <v>0</v>
      </c>
      <c r="V46" s="316">
        <v>0</v>
      </c>
      <c r="W46" s="316">
        <v>0</v>
      </c>
      <c r="X46" s="316">
        <v>0</v>
      </c>
      <c r="Y46" s="316">
        <v>0</v>
      </c>
      <c r="Z46" s="316">
        <v>0</v>
      </c>
      <c r="AA46" s="316">
        <v>0</v>
      </c>
      <c r="AB46" s="316">
        <v>0</v>
      </c>
      <c r="AC46" s="316">
        <v>0</v>
      </c>
      <c r="AD46" s="316">
        <v>0</v>
      </c>
      <c r="AE46" s="316">
        <v>0</v>
      </c>
      <c r="AF46" s="316">
        <v>0</v>
      </c>
      <c r="AG46" s="316">
        <v>0</v>
      </c>
      <c r="AH46" s="316">
        <v>0</v>
      </c>
      <c r="AI46" s="316">
        <v>0</v>
      </c>
      <c r="AJ46" s="316"/>
      <c r="AK46" s="316">
        <v>0</v>
      </c>
      <c r="AL46" s="316">
        <v>0</v>
      </c>
      <c r="AM46" s="316">
        <v>0</v>
      </c>
      <c r="AN46" s="316">
        <v>0</v>
      </c>
      <c r="AO46" s="316">
        <v>0</v>
      </c>
      <c r="AP46" s="316">
        <v>0</v>
      </c>
      <c r="AQ46" s="316">
        <v>0</v>
      </c>
      <c r="AR46" s="316">
        <v>0</v>
      </c>
      <c r="AS46" s="316">
        <v>0</v>
      </c>
      <c r="AT46" s="316">
        <v>49</v>
      </c>
      <c r="AU46" s="316">
        <v>72</v>
      </c>
      <c r="AV46" s="331">
        <v>21351</v>
      </c>
      <c r="AW46" s="316">
        <v>0</v>
      </c>
      <c r="AX46" s="316">
        <v>0</v>
      </c>
      <c r="AY46" s="316">
        <v>0</v>
      </c>
      <c r="AZ46" s="316">
        <v>0</v>
      </c>
      <c r="BA46" s="316">
        <v>3</v>
      </c>
      <c r="BB46" s="316">
        <v>0</v>
      </c>
      <c r="BC46" s="316">
        <v>0</v>
      </c>
      <c r="BD46" s="316">
        <v>0</v>
      </c>
      <c r="BE46" s="316">
        <v>0</v>
      </c>
      <c r="BF46" s="316">
        <v>18</v>
      </c>
      <c r="BG46" s="316">
        <v>0</v>
      </c>
      <c r="BH46" s="650">
        <v>0</v>
      </c>
      <c r="BI46" s="331">
        <v>21372</v>
      </c>
      <c r="BL46" s="316">
        <v>21230</v>
      </c>
      <c r="BM46" s="316">
        <v>0</v>
      </c>
      <c r="BN46" s="316">
        <v>21230</v>
      </c>
    </row>
    <row r="47" spans="1:66" s="323" customFormat="1" ht="16.149999999999999" customHeight="1" x14ac:dyDescent="0.2">
      <c r="A47" s="326" t="s">
        <v>203</v>
      </c>
      <c r="B47" s="317" t="s">
        <v>204</v>
      </c>
      <c r="C47" s="318">
        <v>1242</v>
      </c>
      <c r="D47" s="318">
        <v>0</v>
      </c>
      <c r="E47" s="318">
        <v>0</v>
      </c>
      <c r="F47" s="318">
        <v>0</v>
      </c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0</v>
      </c>
      <c r="U47" s="318">
        <v>0</v>
      </c>
      <c r="V47" s="318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47">
        <v>0</v>
      </c>
      <c r="AC47" s="347">
        <v>0</v>
      </c>
      <c r="AD47" s="347">
        <v>0</v>
      </c>
      <c r="AE47" s="347">
        <v>0</v>
      </c>
      <c r="AF47" s="347">
        <v>0</v>
      </c>
      <c r="AG47" s="347">
        <v>0</v>
      </c>
      <c r="AH47" s="347">
        <v>0</v>
      </c>
      <c r="AI47" s="347">
        <v>0</v>
      </c>
      <c r="AJ47" s="347"/>
      <c r="AK47" s="347">
        <v>0</v>
      </c>
      <c r="AL47" s="347">
        <v>0</v>
      </c>
      <c r="AM47" s="347">
        <v>0</v>
      </c>
      <c r="AN47" s="347">
        <v>0</v>
      </c>
      <c r="AO47" s="347">
        <v>0</v>
      </c>
      <c r="AP47" s="347">
        <v>0</v>
      </c>
      <c r="AQ47" s="347">
        <v>0</v>
      </c>
      <c r="AR47" s="347">
        <v>0</v>
      </c>
      <c r="AS47" s="347">
        <v>0</v>
      </c>
      <c r="AT47" s="318">
        <v>3</v>
      </c>
      <c r="AU47" s="318">
        <v>2</v>
      </c>
      <c r="AV47" s="327">
        <v>1247</v>
      </c>
      <c r="AW47" s="318">
        <v>0</v>
      </c>
      <c r="AX47" s="318">
        <v>0</v>
      </c>
      <c r="AY47" s="318">
        <v>0</v>
      </c>
      <c r="AZ47" s="318">
        <v>0</v>
      </c>
      <c r="BA47" s="318">
        <v>0</v>
      </c>
      <c r="BB47" s="318">
        <v>0</v>
      </c>
      <c r="BC47" s="318">
        <v>0</v>
      </c>
      <c r="BD47" s="318">
        <v>0</v>
      </c>
      <c r="BE47" s="318">
        <v>0</v>
      </c>
      <c r="BF47" s="318">
        <v>0</v>
      </c>
      <c r="BG47" s="318">
        <v>0</v>
      </c>
      <c r="BH47" s="649">
        <v>0</v>
      </c>
      <c r="BI47" s="327">
        <v>1247</v>
      </c>
      <c r="BL47" s="318">
        <v>1242</v>
      </c>
      <c r="BM47" s="347">
        <v>0</v>
      </c>
      <c r="BN47" s="318">
        <v>1242</v>
      </c>
    </row>
    <row r="48" spans="1:66" s="323" customFormat="1" ht="16.149999999999999" customHeight="1" x14ac:dyDescent="0.2">
      <c r="A48" s="328" t="s">
        <v>123</v>
      </c>
      <c r="B48" s="313" t="s">
        <v>205</v>
      </c>
      <c r="C48" s="314">
        <v>2672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314">
        <v>0</v>
      </c>
      <c r="K48" s="314">
        <v>0</v>
      </c>
      <c r="L48" s="314">
        <v>0</v>
      </c>
      <c r="M48" s="314">
        <v>0</v>
      </c>
      <c r="N48" s="314">
        <v>0</v>
      </c>
      <c r="O48" s="314">
        <v>0</v>
      </c>
      <c r="P48" s="314">
        <v>0</v>
      </c>
      <c r="Q48" s="314">
        <v>0</v>
      </c>
      <c r="R48" s="314">
        <v>0</v>
      </c>
      <c r="S48" s="314">
        <v>0</v>
      </c>
      <c r="T48" s="314">
        <v>0</v>
      </c>
      <c r="U48" s="314">
        <v>0</v>
      </c>
      <c r="V48" s="314">
        <v>0</v>
      </c>
      <c r="W48" s="314">
        <v>0</v>
      </c>
      <c r="X48" s="314">
        <v>0</v>
      </c>
      <c r="Y48" s="314">
        <v>0</v>
      </c>
      <c r="Z48" s="314">
        <v>0</v>
      </c>
      <c r="AA48" s="314">
        <v>0</v>
      </c>
      <c r="AB48" s="314">
        <v>0</v>
      </c>
      <c r="AC48" s="314">
        <v>0</v>
      </c>
      <c r="AD48" s="314">
        <v>0</v>
      </c>
      <c r="AE48" s="314">
        <v>0</v>
      </c>
      <c r="AF48" s="314">
        <v>0</v>
      </c>
      <c r="AG48" s="314">
        <v>0</v>
      </c>
      <c r="AH48" s="314">
        <v>0</v>
      </c>
      <c r="AI48" s="314">
        <v>0</v>
      </c>
      <c r="AJ48" s="314"/>
      <c r="AK48" s="314">
        <v>0</v>
      </c>
      <c r="AL48" s="314">
        <v>0</v>
      </c>
      <c r="AM48" s="314">
        <v>0</v>
      </c>
      <c r="AN48" s="314">
        <v>0</v>
      </c>
      <c r="AO48" s="314">
        <v>0</v>
      </c>
      <c r="AP48" s="314">
        <v>0</v>
      </c>
      <c r="AQ48" s="314">
        <v>0</v>
      </c>
      <c r="AR48" s="314">
        <v>0</v>
      </c>
      <c r="AS48" s="314">
        <v>0</v>
      </c>
      <c r="AT48" s="314">
        <v>6</v>
      </c>
      <c r="AU48" s="314">
        <v>17</v>
      </c>
      <c r="AV48" s="329">
        <v>2695</v>
      </c>
      <c r="AW48" s="314">
        <v>3</v>
      </c>
      <c r="AX48" s="314">
        <v>0</v>
      </c>
      <c r="AY48" s="314">
        <v>0</v>
      </c>
      <c r="AZ48" s="314">
        <v>0</v>
      </c>
      <c r="BA48" s="314">
        <v>356</v>
      </c>
      <c r="BB48" s="314">
        <v>0</v>
      </c>
      <c r="BC48" s="314">
        <v>0</v>
      </c>
      <c r="BD48" s="314">
        <v>0</v>
      </c>
      <c r="BE48" s="314">
        <v>0</v>
      </c>
      <c r="BF48" s="314">
        <v>3</v>
      </c>
      <c r="BG48" s="314">
        <v>0</v>
      </c>
      <c r="BH48" s="314">
        <v>0</v>
      </c>
      <c r="BI48" s="329">
        <v>3057</v>
      </c>
      <c r="BL48" s="314">
        <v>2672</v>
      </c>
      <c r="BM48" s="314">
        <v>0</v>
      </c>
      <c r="BN48" s="314">
        <v>2672</v>
      </c>
    </row>
    <row r="49" spans="1:66" s="323" customFormat="1" ht="16.149999999999999" customHeight="1" x14ac:dyDescent="0.2">
      <c r="A49" s="328" t="s">
        <v>206</v>
      </c>
      <c r="B49" s="313" t="s">
        <v>207</v>
      </c>
      <c r="C49" s="314">
        <v>3924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314">
        <v>0</v>
      </c>
      <c r="K49" s="314">
        <v>0</v>
      </c>
      <c r="L49" s="314">
        <v>0</v>
      </c>
      <c r="M49" s="314">
        <v>0</v>
      </c>
      <c r="N49" s="314">
        <v>0</v>
      </c>
      <c r="O49" s="314">
        <v>0</v>
      </c>
      <c r="P49" s="314">
        <v>1</v>
      </c>
      <c r="Q49" s="314">
        <v>0</v>
      </c>
      <c r="R49" s="314">
        <v>0</v>
      </c>
      <c r="S49" s="314">
        <v>0</v>
      </c>
      <c r="T49" s="314">
        <v>0</v>
      </c>
      <c r="U49" s="314">
        <v>0</v>
      </c>
      <c r="V49" s="314">
        <v>0</v>
      </c>
      <c r="W49" s="314">
        <v>0</v>
      </c>
      <c r="X49" s="314">
        <v>0</v>
      </c>
      <c r="Y49" s="314">
        <v>0</v>
      </c>
      <c r="Z49" s="314">
        <v>0</v>
      </c>
      <c r="AA49" s="314">
        <v>0</v>
      </c>
      <c r="AB49" s="314">
        <v>0</v>
      </c>
      <c r="AC49" s="314">
        <v>0</v>
      </c>
      <c r="AD49" s="314">
        <v>0</v>
      </c>
      <c r="AE49" s="314">
        <v>0</v>
      </c>
      <c r="AF49" s="314">
        <v>0</v>
      </c>
      <c r="AG49" s="314">
        <v>0</v>
      </c>
      <c r="AH49" s="314">
        <v>0</v>
      </c>
      <c r="AI49" s="314">
        <v>0</v>
      </c>
      <c r="AJ49" s="314"/>
      <c r="AK49" s="314">
        <v>0</v>
      </c>
      <c r="AL49" s="314">
        <v>0</v>
      </c>
      <c r="AM49" s="314">
        <v>0</v>
      </c>
      <c r="AN49" s="314">
        <v>0</v>
      </c>
      <c r="AO49" s="314">
        <v>0</v>
      </c>
      <c r="AP49" s="314">
        <v>0</v>
      </c>
      <c r="AQ49" s="314">
        <v>0</v>
      </c>
      <c r="AR49" s="314">
        <v>0</v>
      </c>
      <c r="AS49" s="314">
        <v>0</v>
      </c>
      <c r="AT49" s="314">
        <v>2</v>
      </c>
      <c r="AU49" s="314">
        <v>11</v>
      </c>
      <c r="AV49" s="329">
        <v>3938</v>
      </c>
      <c r="AW49" s="314">
        <v>0</v>
      </c>
      <c r="AX49" s="314">
        <v>0</v>
      </c>
      <c r="AY49" s="314">
        <v>0</v>
      </c>
      <c r="AZ49" s="314">
        <v>0</v>
      </c>
      <c r="BA49" s="314">
        <v>0</v>
      </c>
      <c r="BB49" s="314">
        <v>0</v>
      </c>
      <c r="BC49" s="314">
        <v>0</v>
      </c>
      <c r="BD49" s="314">
        <v>0</v>
      </c>
      <c r="BE49" s="314">
        <v>0</v>
      </c>
      <c r="BF49" s="314">
        <v>10</v>
      </c>
      <c r="BG49" s="314">
        <v>0</v>
      </c>
      <c r="BH49" s="314">
        <v>0</v>
      </c>
      <c r="BI49" s="329">
        <v>3948</v>
      </c>
      <c r="BL49" s="314">
        <v>3924</v>
      </c>
      <c r="BM49" s="314">
        <v>0</v>
      </c>
      <c r="BN49" s="314">
        <v>3924</v>
      </c>
    </row>
    <row r="50" spans="1:66" s="323" customFormat="1" ht="16.149999999999999" customHeight="1" x14ac:dyDescent="0.2">
      <c r="A50" s="328" t="s">
        <v>124</v>
      </c>
      <c r="B50" s="313" t="s">
        <v>208</v>
      </c>
      <c r="C50" s="314">
        <v>7543</v>
      </c>
      <c r="D50" s="314">
        <v>0</v>
      </c>
      <c r="E50" s="314">
        <v>0</v>
      </c>
      <c r="F50" s="314">
        <v>0</v>
      </c>
      <c r="G50" s="314">
        <v>4</v>
      </c>
      <c r="H50" s="314">
        <v>4</v>
      </c>
      <c r="I50" s="314">
        <v>6</v>
      </c>
      <c r="J50" s="314">
        <v>0</v>
      </c>
      <c r="K50" s="314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4">
        <v>0</v>
      </c>
      <c r="S50" s="314">
        <v>0</v>
      </c>
      <c r="T50" s="314">
        <v>0</v>
      </c>
      <c r="U50" s="314">
        <v>0</v>
      </c>
      <c r="V50" s="314">
        <v>0</v>
      </c>
      <c r="W50" s="314">
        <v>2</v>
      </c>
      <c r="X50" s="314">
        <v>0</v>
      </c>
      <c r="Y50" s="314">
        <v>0</v>
      </c>
      <c r="Z50" s="314">
        <v>0</v>
      </c>
      <c r="AA50" s="314">
        <v>0</v>
      </c>
      <c r="AB50" s="314">
        <v>0</v>
      </c>
      <c r="AC50" s="314">
        <v>0</v>
      </c>
      <c r="AD50" s="314">
        <v>0</v>
      </c>
      <c r="AE50" s="314">
        <v>0</v>
      </c>
      <c r="AF50" s="314">
        <v>0</v>
      </c>
      <c r="AG50" s="314">
        <v>1</v>
      </c>
      <c r="AH50" s="314">
        <v>0</v>
      </c>
      <c r="AI50" s="314">
        <v>0</v>
      </c>
      <c r="AJ50" s="314"/>
      <c r="AK50" s="314">
        <v>0</v>
      </c>
      <c r="AL50" s="314">
        <v>5</v>
      </c>
      <c r="AM50" s="314">
        <v>0</v>
      </c>
      <c r="AN50" s="314">
        <v>0</v>
      </c>
      <c r="AO50" s="314">
        <v>0</v>
      </c>
      <c r="AP50" s="314">
        <v>0</v>
      </c>
      <c r="AQ50" s="314">
        <v>0</v>
      </c>
      <c r="AR50" s="314">
        <v>0</v>
      </c>
      <c r="AS50" s="314">
        <v>0</v>
      </c>
      <c r="AT50" s="314">
        <v>21</v>
      </c>
      <c r="AU50" s="314">
        <v>7</v>
      </c>
      <c r="AV50" s="329">
        <v>7593</v>
      </c>
      <c r="AW50" s="314">
        <v>0</v>
      </c>
      <c r="AX50" s="314">
        <v>0</v>
      </c>
      <c r="AY50" s="314">
        <v>15</v>
      </c>
      <c r="AZ50" s="314">
        <v>0</v>
      </c>
      <c r="BA50" s="314">
        <v>0</v>
      </c>
      <c r="BB50" s="314">
        <v>0</v>
      </c>
      <c r="BC50" s="314">
        <v>0</v>
      </c>
      <c r="BD50" s="314">
        <v>0</v>
      </c>
      <c r="BE50" s="314">
        <v>0</v>
      </c>
      <c r="BF50" s="314">
        <v>3</v>
      </c>
      <c r="BG50" s="314">
        <v>11</v>
      </c>
      <c r="BH50" s="314">
        <v>1</v>
      </c>
      <c r="BI50" s="329">
        <v>7623</v>
      </c>
      <c r="BL50" s="314">
        <v>7543</v>
      </c>
      <c r="BM50" s="314">
        <v>0</v>
      </c>
      <c r="BN50" s="314">
        <v>7543</v>
      </c>
    </row>
    <row r="51" spans="1:66" s="323" customFormat="1" ht="16.149999999999999" customHeight="1" x14ac:dyDescent="0.2">
      <c r="A51" s="330" t="s">
        <v>125</v>
      </c>
      <c r="B51" s="315" t="s">
        <v>209</v>
      </c>
      <c r="C51" s="316">
        <v>9295</v>
      </c>
      <c r="D51" s="316">
        <v>0</v>
      </c>
      <c r="E51" s="316">
        <v>0</v>
      </c>
      <c r="F51" s="316">
        <v>0</v>
      </c>
      <c r="G51" s="316">
        <v>0</v>
      </c>
      <c r="H51" s="316">
        <v>2</v>
      </c>
      <c r="I51" s="316">
        <v>6</v>
      </c>
      <c r="J51" s="316">
        <v>0</v>
      </c>
      <c r="K51" s="316">
        <v>0</v>
      </c>
      <c r="L51" s="316">
        <v>0</v>
      </c>
      <c r="M51" s="316">
        <v>0</v>
      </c>
      <c r="N51" s="316">
        <v>3</v>
      </c>
      <c r="O51" s="316">
        <v>0</v>
      </c>
      <c r="P51" s="316">
        <v>0</v>
      </c>
      <c r="Q51" s="316">
        <v>0</v>
      </c>
      <c r="R51" s="316">
        <v>0</v>
      </c>
      <c r="S51" s="316">
        <v>0</v>
      </c>
      <c r="T51" s="316">
        <v>4</v>
      </c>
      <c r="U51" s="316">
        <v>0</v>
      </c>
      <c r="V51" s="316">
        <v>0</v>
      </c>
      <c r="W51" s="316">
        <v>0</v>
      </c>
      <c r="X51" s="316">
        <v>0</v>
      </c>
      <c r="Y51" s="316">
        <v>0</v>
      </c>
      <c r="Z51" s="316">
        <v>0</v>
      </c>
      <c r="AA51" s="316">
        <v>0</v>
      </c>
      <c r="AB51" s="316">
        <v>0</v>
      </c>
      <c r="AC51" s="316">
        <v>0</v>
      </c>
      <c r="AD51" s="316">
        <v>0</v>
      </c>
      <c r="AE51" s="316">
        <v>0</v>
      </c>
      <c r="AF51" s="316">
        <v>0</v>
      </c>
      <c r="AG51" s="316">
        <v>1</v>
      </c>
      <c r="AH51" s="316">
        <v>0</v>
      </c>
      <c r="AI51" s="316">
        <v>0</v>
      </c>
      <c r="AJ51" s="316"/>
      <c r="AK51" s="316">
        <v>0</v>
      </c>
      <c r="AL51" s="316">
        <v>0</v>
      </c>
      <c r="AM51" s="316">
        <v>0</v>
      </c>
      <c r="AN51" s="316">
        <v>0</v>
      </c>
      <c r="AO51" s="316">
        <v>0</v>
      </c>
      <c r="AP51" s="316">
        <v>0</v>
      </c>
      <c r="AQ51" s="316">
        <v>0</v>
      </c>
      <c r="AR51" s="316">
        <v>0</v>
      </c>
      <c r="AS51" s="316">
        <v>0</v>
      </c>
      <c r="AT51" s="316">
        <v>23</v>
      </c>
      <c r="AU51" s="316">
        <v>15</v>
      </c>
      <c r="AV51" s="331">
        <v>9349</v>
      </c>
      <c r="AW51" s="316">
        <v>0</v>
      </c>
      <c r="AX51" s="316">
        <v>0</v>
      </c>
      <c r="AY51" s="316">
        <v>6</v>
      </c>
      <c r="AZ51" s="316">
        <v>0</v>
      </c>
      <c r="BA51" s="316">
        <v>0</v>
      </c>
      <c r="BB51" s="316">
        <v>3</v>
      </c>
      <c r="BC51" s="316">
        <v>1</v>
      </c>
      <c r="BD51" s="316">
        <v>0</v>
      </c>
      <c r="BE51" s="316">
        <v>0</v>
      </c>
      <c r="BF51" s="316">
        <v>4</v>
      </c>
      <c r="BG51" s="316">
        <v>5</v>
      </c>
      <c r="BH51" s="650">
        <v>0</v>
      </c>
      <c r="BI51" s="331">
        <v>9368</v>
      </c>
      <c r="BL51" s="316">
        <v>9295</v>
      </c>
      <c r="BM51" s="316">
        <v>0</v>
      </c>
      <c r="BN51" s="316">
        <v>9295</v>
      </c>
    </row>
    <row r="52" spans="1:66" s="323" customFormat="1" ht="16.149999999999999" customHeight="1" x14ac:dyDescent="0.2">
      <c r="A52" s="326" t="s">
        <v>126</v>
      </c>
      <c r="B52" s="317" t="s">
        <v>210</v>
      </c>
      <c r="C52" s="318">
        <v>1153</v>
      </c>
      <c r="D52" s="318">
        <v>0</v>
      </c>
      <c r="E52" s="318">
        <v>0</v>
      </c>
      <c r="F52" s="318">
        <v>0</v>
      </c>
      <c r="G52" s="318">
        <v>0</v>
      </c>
      <c r="H52" s="318">
        <v>0</v>
      </c>
      <c r="I52" s="318">
        <v>0</v>
      </c>
      <c r="J52" s="318">
        <v>0</v>
      </c>
      <c r="K52" s="318">
        <v>0</v>
      </c>
      <c r="L52" s="318">
        <v>0</v>
      </c>
      <c r="M52" s="318">
        <v>0</v>
      </c>
      <c r="N52" s="318">
        <v>0</v>
      </c>
      <c r="O52" s="318">
        <v>0</v>
      </c>
      <c r="P52" s="318">
        <v>0</v>
      </c>
      <c r="Q52" s="318">
        <v>0</v>
      </c>
      <c r="R52" s="318">
        <v>0</v>
      </c>
      <c r="S52" s="318">
        <v>1</v>
      </c>
      <c r="T52" s="318">
        <v>0</v>
      </c>
      <c r="U52" s="318">
        <v>0</v>
      </c>
      <c r="V52" s="318">
        <v>0</v>
      </c>
      <c r="W52" s="318">
        <v>0</v>
      </c>
      <c r="X52" s="318">
        <v>0</v>
      </c>
      <c r="Y52" s="318">
        <v>0</v>
      </c>
      <c r="Z52" s="318">
        <v>0</v>
      </c>
      <c r="AA52" s="318">
        <v>0</v>
      </c>
      <c r="AB52" s="347">
        <v>0</v>
      </c>
      <c r="AC52" s="347">
        <v>0</v>
      </c>
      <c r="AD52" s="347">
        <v>0</v>
      </c>
      <c r="AE52" s="347">
        <v>0</v>
      </c>
      <c r="AF52" s="347">
        <v>0</v>
      </c>
      <c r="AG52" s="347">
        <v>0</v>
      </c>
      <c r="AH52" s="347">
        <v>0</v>
      </c>
      <c r="AI52" s="347">
        <v>0</v>
      </c>
      <c r="AJ52" s="347"/>
      <c r="AK52" s="347">
        <v>0</v>
      </c>
      <c r="AL52" s="347">
        <v>0</v>
      </c>
      <c r="AM52" s="347">
        <v>0</v>
      </c>
      <c r="AN52" s="347">
        <v>0</v>
      </c>
      <c r="AO52" s="347">
        <v>0</v>
      </c>
      <c r="AP52" s="347">
        <v>0</v>
      </c>
      <c r="AQ52" s="347">
        <v>0</v>
      </c>
      <c r="AR52" s="347">
        <v>0</v>
      </c>
      <c r="AS52" s="347">
        <v>0</v>
      </c>
      <c r="AT52" s="318">
        <v>4</v>
      </c>
      <c r="AU52" s="318">
        <v>10</v>
      </c>
      <c r="AV52" s="327">
        <v>1168</v>
      </c>
      <c r="AW52" s="318">
        <v>0</v>
      </c>
      <c r="AX52" s="318">
        <v>0</v>
      </c>
      <c r="AY52" s="318">
        <v>0</v>
      </c>
      <c r="AZ52" s="318">
        <v>0</v>
      </c>
      <c r="BA52" s="318">
        <v>0</v>
      </c>
      <c r="BB52" s="318">
        <v>0</v>
      </c>
      <c r="BC52" s="318">
        <v>0</v>
      </c>
      <c r="BD52" s="318">
        <v>0</v>
      </c>
      <c r="BE52" s="318">
        <v>0</v>
      </c>
      <c r="BF52" s="318">
        <v>1</v>
      </c>
      <c r="BG52" s="318">
        <v>0</v>
      </c>
      <c r="BH52" s="649">
        <v>0</v>
      </c>
      <c r="BI52" s="327">
        <v>1169</v>
      </c>
      <c r="BL52" s="318">
        <v>1153</v>
      </c>
      <c r="BM52" s="347">
        <v>0</v>
      </c>
      <c r="BN52" s="318">
        <v>1153</v>
      </c>
    </row>
    <row r="53" spans="1:66" s="323" customFormat="1" ht="16.149999999999999" customHeight="1" x14ac:dyDescent="0.2">
      <c r="A53" s="328" t="s">
        <v>127</v>
      </c>
      <c r="B53" s="313" t="s">
        <v>211</v>
      </c>
      <c r="C53" s="314">
        <v>3350</v>
      </c>
      <c r="D53" s="314">
        <v>0</v>
      </c>
      <c r="E53" s="314">
        <v>0</v>
      </c>
      <c r="F53" s="314">
        <v>0</v>
      </c>
      <c r="G53" s="314">
        <v>0</v>
      </c>
      <c r="H53" s="314">
        <v>0</v>
      </c>
      <c r="I53" s="314">
        <v>0</v>
      </c>
      <c r="J53" s="314">
        <v>0</v>
      </c>
      <c r="K53" s="314">
        <v>0</v>
      </c>
      <c r="L53" s="314">
        <v>0</v>
      </c>
      <c r="M53" s="314">
        <v>0</v>
      </c>
      <c r="N53" s="314">
        <v>0</v>
      </c>
      <c r="O53" s="314">
        <v>0</v>
      </c>
      <c r="P53" s="314">
        <v>0</v>
      </c>
      <c r="Q53" s="314">
        <v>0</v>
      </c>
      <c r="R53" s="314">
        <v>0</v>
      </c>
      <c r="S53" s="314">
        <v>0</v>
      </c>
      <c r="T53" s="314">
        <v>0</v>
      </c>
      <c r="U53" s="314">
        <v>0</v>
      </c>
      <c r="V53" s="314">
        <v>0</v>
      </c>
      <c r="W53" s="314">
        <v>0</v>
      </c>
      <c r="X53" s="314">
        <v>0</v>
      </c>
      <c r="Y53" s="314">
        <v>0</v>
      </c>
      <c r="Z53" s="314">
        <v>0</v>
      </c>
      <c r="AA53" s="314">
        <v>0</v>
      </c>
      <c r="AB53" s="314">
        <v>0</v>
      </c>
      <c r="AC53" s="314">
        <v>0</v>
      </c>
      <c r="AD53" s="314">
        <v>0</v>
      </c>
      <c r="AE53" s="314">
        <v>0</v>
      </c>
      <c r="AF53" s="314">
        <v>0</v>
      </c>
      <c r="AG53" s="314">
        <v>0</v>
      </c>
      <c r="AH53" s="314">
        <v>0</v>
      </c>
      <c r="AI53" s="314">
        <v>0</v>
      </c>
      <c r="AJ53" s="314"/>
      <c r="AK53" s="314">
        <v>0</v>
      </c>
      <c r="AL53" s="314">
        <v>0</v>
      </c>
      <c r="AM53" s="314">
        <v>0</v>
      </c>
      <c r="AN53" s="314">
        <v>0</v>
      </c>
      <c r="AO53" s="314">
        <v>0</v>
      </c>
      <c r="AP53" s="314">
        <v>0</v>
      </c>
      <c r="AQ53" s="314">
        <v>0</v>
      </c>
      <c r="AR53" s="314">
        <v>0</v>
      </c>
      <c r="AS53" s="314">
        <v>0</v>
      </c>
      <c r="AT53" s="314">
        <v>4</v>
      </c>
      <c r="AU53" s="314">
        <v>7</v>
      </c>
      <c r="AV53" s="329">
        <v>3361</v>
      </c>
      <c r="AW53" s="314">
        <v>0</v>
      </c>
      <c r="AX53" s="314">
        <v>0</v>
      </c>
      <c r="AY53" s="314">
        <v>0</v>
      </c>
      <c r="AZ53" s="314">
        <v>0</v>
      </c>
      <c r="BA53" s="314">
        <v>0</v>
      </c>
      <c r="BB53" s="314">
        <v>0</v>
      </c>
      <c r="BC53" s="314">
        <v>0</v>
      </c>
      <c r="BD53" s="314">
        <v>0</v>
      </c>
      <c r="BE53" s="314">
        <v>0</v>
      </c>
      <c r="BF53" s="314">
        <v>1</v>
      </c>
      <c r="BG53" s="314">
        <v>2</v>
      </c>
      <c r="BH53" s="314">
        <v>0</v>
      </c>
      <c r="BI53" s="329">
        <v>3364</v>
      </c>
      <c r="BL53" s="314">
        <v>3350</v>
      </c>
      <c r="BM53" s="314">
        <v>0</v>
      </c>
      <c r="BN53" s="314">
        <v>3350</v>
      </c>
    </row>
    <row r="54" spans="1:66" s="323" customFormat="1" ht="16.149999999999999" customHeight="1" x14ac:dyDescent="0.2">
      <c r="A54" s="328" t="s">
        <v>128</v>
      </c>
      <c r="B54" s="313" t="s">
        <v>212</v>
      </c>
      <c r="C54" s="314">
        <v>5456</v>
      </c>
      <c r="D54" s="314">
        <v>0</v>
      </c>
      <c r="E54" s="314">
        <v>0</v>
      </c>
      <c r="F54" s="314">
        <v>0</v>
      </c>
      <c r="G54" s="314">
        <v>1</v>
      </c>
      <c r="H54" s="314">
        <v>0</v>
      </c>
      <c r="I54" s="314">
        <v>2</v>
      </c>
      <c r="J54" s="314">
        <v>0</v>
      </c>
      <c r="K54" s="314">
        <v>0</v>
      </c>
      <c r="L54" s="314">
        <v>0</v>
      </c>
      <c r="M54" s="314">
        <v>0</v>
      </c>
      <c r="N54" s="314">
        <v>2</v>
      </c>
      <c r="O54" s="314">
        <v>0</v>
      </c>
      <c r="P54" s="314">
        <v>0</v>
      </c>
      <c r="Q54" s="314">
        <v>0</v>
      </c>
      <c r="R54" s="314">
        <v>0</v>
      </c>
      <c r="S54" s="314">
        <v>0</v>
      </c>
      <c r="T54" s="314">
        <v>2</v>
      </c>
      <c r="U54" s="314">
        <v>0</v>
      </c>
      <c r="V54" s="314">
        <v>0</v>
      </c>
      <c r="W54" s="314">
        <v>0</v>
      </c>
      <c r="X54" s="314">
        <v>0</v>
      </c>
      <c r="Y54" s="314">
        <v>0</v>
      </c>
      <c r="Z54" s="314">
        <v>0</v>
      </c>
      <c r="AA54" s="314">
        <v>0</v>
      </c>
      <c r="AB54" s="314">
        <v>0</v>
      </c>
      <c r="AC54" s="314">
        <v>0</v>
      </c>
      <c r="AD54" s="314">
        <v>0</v>
      </c>
      <c r="AE54" s="314">
        <v>0</v>
      </c>
      <c r="AF54" s="314">
        <v>0</v>
      </c>
      <c r="AG54" s="314">
        <v>1</v>
      </c>
      <c r="AH54" s="314">
        <v>0</v>
      </c>
      <c r="AI54" s="314">
        <v>0</v>
      </c>
      <c r="AJ54" s="314"/>
      <c r="AK54" s="314">
        <v>0</v>
      </c>
      <c r="AL54" s="314">
        <v>0</v>
      </c>
      <c r="AM54" s="314">
        <v>0</v>
      </c>
      <c r="AN54" s="314">
        <v>0</v>
      </c>
      <c r="AO54" s="314">
        <v>0</v>
      </c>
      <c r="AP54" s="314">
        <v>0</v>
      </c>
      <c r="AQ54" s="314">
        <v>0</v>
      </c>
      <c r="AR54" s="314">
        <v>0</v>
      </c>
      <c r="AS54" s="314">
        <v>0</v>
      </c>
      <c r="AT54" s="314">
        <v>20</v>
      </c>
      <c r="AU54" s="314">
        <v>51</v>
      </c>
      <c r="AV54" s="329">
        <v>5535</v>
      </c>
      <c r="AW54" s="314">
        <v>0</v>
      </c>
      <c r="AX54" s="314">
        <v>0</v>
      </c>
      <c r="AY54" s="314">
        <v>5</v>
      </c>
      <c r="AZ54" s="314">
        <v>0</v>
      </c>
      <c r="BA54" s="314">
        <v>0</v>
      </c>
      <c r="BB54" s="314">
        <v>0</v>
      </c>
      <c r="BC54" s="314">
        <v>2</v>
      </c>
      <c r="BD54" s="314">
        <v>0</v>
      </c>
      <c r="BE54" s="314">
        <v>0</v>
      </c>
      <c r="BF54" s="314">
        <v>2</v>
      </c>
      <c r="BG54" s="314">
        <v>2</v>
      </c>
      <c r="BH54" s="314">
        <v>0</v>
      </c>
      <c r="BI54" s="329">
        <v>5546</v>
      </c>
      <c r="BL54" s="314">
        <v>5456</v>
      </c>
      <c r="BM54" s="314">
        <v>0</v>
      </c>
      <c r="BN54" s="314">
        <v>5456</v>
      </c>
    </row>
    <row r="55" spans="1:66" s="323" customFormat="1" ht="16.149999999999999" customHeight="1" x14ac:dyDescent="0.2">
      <c r="A55" s="328" t="s">
        <v>129</v>
      </c>
      <c r="B55" s="313" t="s">
        <v>213</v>
      </c>
      <c r="C55" s="314">
        <v>12213</v>
      </c>
      <c r="D55" s="314">
        <v>0</v>
      </c>
      <c r="E55" s="314">
        <v>0</v>
      </c>
      <c r="F55" s="314">
        <v>0</v>
      </c>
      <c r="G55" s="314">
        <v>0</v>
      </c>
      <c r="H55" s="314">
        <v>0</v>
      </c>
      <c r="I55" s="314">
        <v>0</v>
      </c>
      <c r="J55" s="314">
        <v>0</v>
      </c>
      <c r="K55" s="314">
        <v>248</v>
      </c>
      <c r="L55" s="314">
        <v>0</v>
      </c>
      <c r="M55" s="314">
        <v>1</v>
      </c>
      <c r="N55" s="314">
        <v>0</v>
      </c>
      <c r="O55" s="314">
        <v>0</v>
      </c>
      <c r="P55" s="314">
        <v>0</v>
      </c>
      <c r="Q55" s="314">
        <v>0</v>
      </c>
      <c r="R55" s="314">
        <v>0</v>
      </c>
      <c r="S55" s="314">
        <v>0</v>
      </c>
      <c r="T55" s="314">
        <v>4</v>
      </c>
      <c r="U55" s="314">
        <v>0</v>
      </c>
      <c r="V55" s="314">
        <v>0</v>
      </c>
      <c r="W55" s="314">
        <v>8</v>
      </c>
      <c r="X55" s="314">
        <v>96</v>
      </c>
      <c r="Y55" s="314">
        <v>21</v>
      </c>
      <c r="Z55" s="314">
        <v>0</v>
      </c>
      <c r="AA55" s="314">
        <v>0</v>
      </c>
      <c r="AB55" s="314">
        <v>0</v>
      </c>
      <c r="AC55" s="314">
        <v>0</v>
      </c>
      <c r="AD55" s="314">
        <v>0</v>
      </c>
      <c r="AE55" s="314">
        <v>0</v>
      </c>
      <c r="AF55" s="314">
        <v>0</v>
      </c>
      <c r="AG55" s="314">
        <v>0</v>
      </c>
      <c r="AH55" s="314">
        <v>0</v>
      </c>
      <c r="AI55" s="314">
        <v>0</v>
      </c>
      <c r="AJ55" s="314"/>
      <c r="AK55" s="314">
        <v>0</v>
      </c>
      <c r="AL55" s="314">
        <v>0</v>
      </c>
      <c r="AM55" s="314">
        <v>0</v>
      </c>
      <c r="AN55" s="314">
        <v>0</v>
      </c>
      <c r="AO55" s="314">
        <v>0</v>
      </c>
      <c r="AP55" s="314">
        <v>0</v>
      </c>
      <c r="AQ55" s="314">
        <v>0</v>
      </c>
      <c r="AR55" s="314">
        <v>0</v>
      </c>
      <c r="AS55" s="314">
        <v>0</v>
      </c>
      <c r="AT55" s="314">
        <v>79</v>
      </c>
      <c r="AU55" s="314">
        <v>85</v>
      </c>
      <c r="AV55" s="329">
        <v>12755</v>
      </c>
      <c r="AW55" s="314">
        <v>0</v>
      </c>
      <c r="AX55" s="314">
        <v>0</v>
      </c>
      <c r="AY55" s="314">
        <v>0</v>
      </c>
      <c r="AZ55" s="314">
        <v>4</v>
      </c>
      <c r="BA55" s="314">
        <v>0</v>
      </c>
      <c r="BB55" s="314">
        <v>0</v>
      </c>
      <c r="BC55" s="314">
        <v>0</v>
      </c>
      <c r="BD55" s="314">
        <v>0</v>
      </c>
      <c r="BE55" s="314">
        <v>0</v>
      </c>
      <c r="BF55" s="314">
        <v>8</v>
      </c>
      <c r="BG55" s="314">
        <v>0</v>
      </c>
      <c r="BH55" s="314">
        <v>0</v>
      </c>
      <c r="BI55" s="329">
        <v>12767</v>
      </c>
      <c r="BL55" s="314">
        <v>12213</v>
      </c>
      <c r="BM55" s="314">
        <v>0</v>
      </c>
      <c r="BN55" s="314">
        <v>12213</v>
      </c>
    </row>
    <row r="56" spans="1:66" s="323" customFormat="1" ht="16.149999999999999" customHeight="1" x14ac:dyDescent="0.2">
      <c r="A56" s="330" t="s">
        <v>130</v>
      </c>
      <c r="B56" s="315" t="s">
        <v>214</v>
      </c>
      <c r="C56" s="316">
        <v>7096</v>
      </c>
      <c r="D56" s="316">
        <v>0</v>
      </c>
      <c r="E56" s="316">
        <v>0</v>
      </c>
      <c r="F56" s="316">
        <v>0</v>
      </c>
      <c r="G56" s="316">
        <v>0</v>
      </c>
      <c r="H56" s="316">
        <v>0</v>
      </c>
      <c r="I56" s="316">
        <v>0</v>
      </c>
      <c r="J56" s="316">
        <v>0</v>
      </c>
      <c r="K56" s="316">
        <v>0</v>
      </c>
      <c r="L56" s="316">
        <v>0</v>
      </c>
      <c r="M56" s="316">
        <v>0</v>
      </c>
      <c r="N56" s="316">
        <v>0</v>
      </c>
      <c r="O56" s="316">
        <v>0</v>
      </c>
      <c r="P56" s="316">
        <v>0</v>
      </c>
      <c r="Q56" s="316">
        <v>0</v>
      </c>
      <c r="R56" s="316">
        <v>0</v>
      </c>
      <c r="S56" s="316">
        <v>0</v>
      </c>
      <c r="T56" s="316">
        <v>40</v>
      </c>
      <c r="U56" s="316">
        <v>0</v>
      </c>
      <c r="V56" s="316">
        <v>0</v>
      </c>
      <c r="W56" s="316">
        <v>66</v>
      </c>
      <c r="X56" s="316">
        <v>44</v>
      </c>
      <c r="Y56" s="316">
        <v>25</v>
      </c>
      <c r="Z56" s="316">
        <v>0</v>
      </c>
      <c r="AA56" s="316">
        <v>0</v>
      </c>
      <c r="AB56" s="316">
        <v>0</v>
      </c>
      <c r="AC56" s="316">
        <v>0</v>
      </c>
      <c r="AD56" s="316">
        <v>0</v>
      </c>
      <c r="AE56" s="316">
        <v>0</v>
      </c>
      <c r="AF56" s="316">
        <v>0</v>
      </c>
      <c r="AG56" s="316">
        <v>0</v>
      </c>
      <c r="AH56" s="316">
        <v>3</v>
      </c>
      <c r="AI56" s="316">
        <v>0</v>
      </c>
      <c r="AJ56" s="316"/>
      <c r="AK56" s="316">
        <v>0</v>
      </c>
      <c r="AL56" s="316">
        <v>0</v>
      </c>
      <c r="AM56" s="316">
        <v>0</v>
      </c>
      <c r="AN56" s="316">
        <v>0</v>
      </c>
      <c r="AO56" s="316">
        <v>0</v>
      </c>
      <c r="AP56" s="316">
        <v>0</v>
      </c>
      <c r="AQ56" s="316">
        <v>0</v>
      </c>
      <c r="AR56" s="316">
        <v>0</v>
      </c>
      <c r="AS56" s="316">
        <v>0</v>
      </c>
      <c r="AT56" s="316">
        <v>24</v>
      </c>
      <c r="AU56" s="316">
        <v>18</v>
      </c>
      <c r="AV56" s="331">
        <v>7316</v>
      </c>
      <c r="AW56" s="316">
        <v>0</v>
      </c>
      <c r="AX56" s="316">
        <v>0</v>
      </c>
      <c r="AY56" s="316">
        <v>0</v>
      </c>
      <c r="AZ56" s="316">
        <v>0</v>
      </c>
      <c r="BA56" s="316">
        <v>0</v>
      </c>
      <c r="BB56" s="316">
        <v>0</v>
      </c>
      <c r="BC56" s="316">
        <v>0</v>
      </c>
      <c r="BD56" s="316">
        <v>0</v>
      </c>
      <c r="BE56" s="316">
        <v>0</v>
      </c>
      <c r="BF56" s="316">
        <v>4</v>
      </c>
      <c r="BG56" s="316">
        <v>0</v>
      </c>
      <c r="BH56" s="650">
        <v>0</v>
      </c>
      <c r="BI56" s="331">
        <v>7320</v>
      </c>
      <c r="BL56" s="316">
        <v>7096</v>
      </c>
      <c r="BM56" s="316">
        <v>0</v>
      </c>
      <c r="BN56" s="316">
        <v>7096</v>
      </c>
    </row>
    <row r="57" spans="1:66" s="323" customFormat="1" ht="16.149999999999999" customHeight="1" x14ac:dyDescent="0.2">
      <c r="A57" s="326" t="s">
        <v>131</v>
      </c>
      <c r="B57" s="317" t="s">
        <v>215</v>
      </c>
      <c r="C57" s="318">
        <v>7691</v>
      </c>
      <c r="D57" s="318">
        <v>0</v>
      </c>
      <c r="E57" s="318">
        <v>0</v>
      </c>
      <c r="F57" s="318">
        <v>0</v>
      </c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8">
        <v>0</v>
      </c>
      <c r="P57" s="318">
        <v>0</v>
      </c>
      <c r="Q57" s="318">
        <v>0</v>
      </c>
      <c r="R57" s="318">
        <v>0</v>
      </c>
      <c r="S57" s="318">
        <v>0</v>
      </c>
      <c r="T57" s="318">
        <v>10</v>
      </c>
      <c r="U57" s="318">
        <v>0</v>
      </c>
      <c r="V57" s="318">
        <v>0</v>
      </c>
      <c r="W57" s="318">
        <v>1</v>
      </c>
      <c r="X57" s="318">
        <v>0</v>
      </c>
      <c r="Y57" s="318">
        <v>1</v>
      </c>
      <c r="Z57" s="318">
        <v>0</v>
      </c>
      <c r="AA57" s="318">
        <v>0</v>
      </c>
      <c r="AB57" s="347">
        <v>0</v>
      </c>
      <c r="AC57" s="347">
        <v>0</v>
      </c>
      <c r="AD57" s="347">
        <v>0</v>
      </c>
      <c r="AE57" s="347">
        <v>0</v>
      </c>
      <c r="AF57" s="347">
        <v>0</v>
      </c>
      <c r="AG57" s="347">
        <v>0</v>
      </c>
      <c r="AH57" s="347">
        <v>0</v>
      </c>
      <c r="AI57" s="347">
        <v>0</v>
      </c>
      <c r="AJ57" s="347"/>
      <c r="AK57" s="347">
        <v>0</v>
      </c>
      <c r="AL57" s="347">
        <v>0</v>
      </c>
      <c r="AM57" s="347">
        <v>0</v>
      </c>
      <c r="AN57" s="347">
        <v>0</v>
      </c>
      <c r="AO57" s="347">
        <v>0</v>
      </c>
      <c r="AP57" s="347">
        <v>0</v>
      </c>
      <c r="AQ57" s="347">
        <v>0</v>
      </c>
      <c r="AR57" s="347">
        <v>0</v>
      </c>
      <c r="AS57" s="347">
        <v>0</v>
      </c>
      <c r="AT57" s="318">
        <v>13</v>
      </c>
      <c r="AU57" s="318">
        <v>22</v>
      </c>
      <c r="AV57" s="327">
        <v>7738</v>
      </c>
      <c r="AW57" s="318">
        <v>0</v>
      </c>
      <c r="AX57" s="318">
        <v>276</v>
      </c>
      <c r="AY57" s="318">
        <v>0</v>
      </c>
      <c r="AZ57" s="318">
        <v>0</v>
      </c>
      <c r="BA57" s="318">
        <v>0</v>
      </c>
      <c r="BB57" s="318">
        <v>0</v>
      </c>
      <c r="BC57" s="318">
        <v>1</v>
      </c>
      <c r="BD57" s="318">
        <v>0</v>
      </c>
      <c r="BE57" s="318">
        <v>0</v>
      </c>
      <c r="BF57" s="318">
        <v>3</v>
      </c>
      <c r="BG57" s="318">
        <v>0</v>
      </c>
      <c r="BH57" s="649">
        <v>0</v>
      </c>
      <c r="BI57" s="327">
        <v>8018</v>
      </c>
      <c r="BL57" s="318">
        <v>7691</v>
      </c>
      <c r="BM57" s="347">
        <v>0</v>
      </c>
      <c r="BN57" s="318">
        <v>7691</v>
      </c>
    </row>
    <row r="58" spans="1:66" s="323" customFormat="1" ht="16.149999999999999" customHeight="1" x14ac:dyDescent="0.2">
      <c r="A58" s="328" t="s">
        <v>132</v>
      </c>
      <c r="B58" s="313" t="s">
        <v>216</v>
      </c>
      <c r="C58" s="314">
        <v>36572</v>
      </c>
      <c r="D58" s="314">
        <v>0</v>
      </c>
      <c r="E58" s="314">
        <v>0</v>
      </c>
      <c r="F58" s="314">
        <v>0</v>
      </c>
      <c r="G58" s="314">
        <v>0</v>
      </c>
      <c r="H58" s="314">
        <v>4</v>
      </c>
      <c r="I58" s="314">
        <v>13</v>
      </c>
      <c r="J58" s="314">
        <v>0</v>
      </c>
      <c r="K58" s="314">
        <v>0</v>
      </c>
      <c r="L58" s="314">
        <v>0</v>
      </c>
      <c r="M58" s="314">
        <v>3</v>
      </c>
      <c r="N58" s="314">
        <v>0</v>
      </c>
      <c r="O58" s="314">
        <v>0</v>
      </c>
      <c r="P58" s="314">
        <v>0</v>
      </c>
      <c r="Q58" s="314">
        <v>0</v>
      </c>
      <c r="R58" s="314">
        <v>0</v>
      </c>
      <c r="S58" s="314">
        <v>0</v>
      </c>
      <c r="T58" s="314">
        <v>2</v>
      </c>
      <c r="U58" s="314">
        <v>0</v>
      </c>
      <c r="V58" s="314">
        <v>0</v>
      </c>
      <c r="W58" s="314">
        <v>1</v>
      </c>
      <c r="X58" s="314">
        <v>0</v>
      </c>
      <c r="Y58" s="314">
        <v>0</v>
      </c>
      <c r="Z58" s="314">
        <v>0</v>
      </c>
      <c r="AA58" s="314">
        <v>0</v>
      </c>
      <c r="AB58" s="314">
        <v>0</v>
      </c>
      <c r="AC58" s="314">
        <v>0</v>
      </c>
      <c r="AD58" s="314">
        <v>0</v>
      </c>
      <c r="AE58" s="314">
        <v>0</v>
      </c>
      <c r="AF58" s="314">
        <v>0</v>
      </c>
      <c r="AG58" s="314">
        <v>0</v>
      </c>
      <c r="AH58" s="314">
        <v>0</v>
      </c>
      <c r="AI58" s="314">
        <v>0</v>
      </c>
      <c r="AJ58" s="314"/>
      <c r="AK58" s="314">
        <v>1</v>
      </c>
      <c r="AL58" s="314">
        <v>2</v>
      </c>
      <c r="AM58" s="314">
        <v>0</v>
      </c>
      <c r="AN58" s="314">
        <v>0</v>
      </c>
      <c r="AO58" s="314">
        <v>0</v>
      </c>
      <c r="AP58" s="314">
        <v>0</v>
      </c>
      <c r="AQ58" s="314">
        <v>0</v>
      </c>
      <c r="AR58" s="314">
        <v>0</v>
      </c>
      <c r="AS58" s="314">
        <v>0</v>
      </c>
      <c r="AT58" s="314">
        <v>128</v>
      </c>
      <c r="AU58" s="314">
        <v>359</v>
      </c>
      <c r="AV58" s="329">
        <v>37085</v>
      </c>
      <c r="AW58" s="314">
        <v>0</v>
      </c>
      <c r="AX58" s="314">
        <v>0</v>
      </c>
      <c r="AY58" s="314">
        <v>5</v>
      </c>
      <c r="AZ58" s="314">
        <v>0</v>
      </c>
      <c r="BA58" s="314">
        <v>0</v>
      </c>
      <c r="BB58" s="314">
        <v>17</v>
      </c>
      <c r="BC58" s="314">
        <v>0</v>
      </c>
      <c r="BD58" s="314">
        <v>0</v>
      </c>
      <c r="BE58" s="314">
        <v>0</v>
      </c>
      <c r="BF58" s="314">
        <v>31</v>
      </c>
      <c r="BG58" s="314">
        <v>38</v>
      </c>
      <c r="BH58" s="314">
        <v>2</v>
      </c>
      <c r="BI58" s="329">
        <v>37178</v>
      </c>
      <c r="BL58" s="314">
        <v>36572</v>
      </c>
      <c r="BM58" s="314">
        <v>0</v>
      </c>
      <c r="BN58" s="314">
        <v>36572</v>
      </c>
    </row>
    <row r="59" spans="1:66" s="323" customFormat="1" ht="16.149999999999999" customHeight="1" x14ac:dyDescent="0.2">
      <c r="A59" s="328" t="s">
        <v>133</v>
      </c>
      <c r="B59" s="313" t="s">
        <v>217</v>
      </c>
      <c r="C59" s="314">
        <v>18774</v>
      </c>
      <c r="D59" s="314">
        <v>0</v>
      </c>
      <c r="E59" s="314">
        <v>1</v>
      </c>
      <c r="F59" s="314">
        <v>0</v>
      </c>
      <c r="G59" s="314">
        <v>0</v>
      </c>
      <c r="H59" s="314">
        <v>1</v>
      </c>
      <c r="I59" s="314">
        <v>1</v>
      </c>
      <c r="J59" s="314">
        <v>0</v>
      </c>
      <c r="K59" s="314">
        <v>0</v>
      </c>
      <c r="L59" s="314">
        <v>0</v>
      </c>
      <c r="M59" s="314">
        <v>5</v>
      </c>
      <c r="N59" s="314">
        <v>1</v>
      </c>
      <c r="O59" s="314">
        <v>0</v>
      </c>
      <c r="P59" s="314">
        <v>0</v>
      </c>
      <c r="Q59" s="314">
        <v>0</v>
      </c>
      <c r="R59" s="314">
        <v>0</v>
      </c>
      <c r="S59" s="314">
        <v>0</v>
      </c>
      <c r="T59" s="314">
        <v>2</v>
      </c>
      <c r="U59" s="314">
        <v>0</v>
      </c>
      <c r="V59" s="314">
        <v>0</v>
      </c>
      <c r="W59" s="314">
        <v>0</v>
      </c>
      <c r="X59" s="314">
        <v>0</v>
      </c>
      <c r="Y59" s="314">
        <v>0</v>
      </c>
      <c r="Z59" s="314">
        <v>0</v>
      </c>
      <c r="AA59" s="314">
        <v>0</v>
      </c>
      <c r="AB59" s="314">
        <v>0</v>
      </c>
      <c r="AC59" s="314">
        <v>0</v>
      </c>
      <c r="AD59" s="314">
        <v>0</v>
      </c>
      <c r="AE59" s="314">
        <v>0</v>
      </c>
      <c r="AF59" s="314">
        <v>0</v>
      </c>
      <c r="AG59" s="314">
        <v>0</v>
      </c>
      <c r="AH59" s="314">
        <v>0</v>
      </c>
      <c r="AI59" s="314">
        <v>0</v>
      </c>
      <c r="AJ59" s="314"/>
      <c r="AK59" s="314">
        <v>0</v>
      </c>
      <c r="AL59" s="314">
        <v>0</v>
      </c>
      <c r="AM59" s="314">
        <v>0</v>
      </c>
      <c r="AN59" s="314">
        <v>0</v>
      </c>
      <c r="AO59" s="314">
        <v>0</v>
      </c>
      <c r="AP59" s="314">
        <v>0</v>
      </c>
      <c r="AQ59" s="314">
        <v>0</v>
      </c>
      <c r="AR59" s="314">
        <v>0</v>
      </c>
      <c r="AS59" s="314">
        <v>0</v>
      </c>
      <c r="AT59" s="314">
        <v>76</v>
      </c>
      <c r="AU59" s="314">
        <v>227</v>
      </c>
      <c r="AV59" s="329">
        <v>19088</v>
      </c>
      <c r="AW59" s="314">
        <v>0</v>
      </c>
      <c r="AX59" s="314">
        <v>0</v>
      </c>
      <c r="AY59" s="314">
        <v>0</v>
      </c>
      <c r="AZ59" s="314">
        <v>0</v>
      </c>
      <c r="BA59" s="314">
        <v>0</v>
      </c>
      <c r="BB59" s="314">
        <v>0</v>
      </c>
      <c r="BC59" s="314">
        <v>0</v>
      </c>
      <c r="BD59" s="314">
        <v>0</v>
      </c>
      <c r="BE59" s="314">
        <v>0</v>
      </c>
      <c r="BF59" s="314">
        <v>13</v>
      </c>
      <c r="BG59" s="314">
        <v>8</v>
      </c>
      <c r="BH59" s="314">
        <v>3</v>
      </c>
      <c r="BI59" s="329">
        <v>19112</v>
      </c>
      <c r="BL59" s="314">
        <v>18774</v>
      </c>
      <c r="BM59" s="314">
        <v>0</v>
      </c>
      <c r="BN59" s="314">
        <v>18774</v>
      </c>
    </row>
    <row r="60" spans="1:66" s="323" customFormat="1" ht="16.149999999999999" customHeight="1" x14ac:dyDescent="0.2">
      <c r="A60" s="328" t="s">
        <v>218</v>
      </c>
      <c r="B60" s="313" t="s">
        <v>219</v>
      </c>
      <c r="C60" s="314">
        <v>343</v>
      </c>
      <c r="D60" s="314">
        <v>0</v>
      </c>
      <c r="E60" s="314">
        <v>0</v>
      </c>
      <c r="F60" s="314">
        <v>0</v>
      </c>
      <c r="G60" s="314">
        <v>0</v>
      </c>
      <c r="H60" s="314">
        <v>0</v>
      </c>
      <c r="I60" s="314">
        <v>0</v>
      </c>
      <c r="J60" s="314">
        <v>0</v>
      </c>
      <c r="K60" s="314">
        <v>0</v>
      </c>
      <c r="L60" s="314">
        <v>0</v>
      </c>
      <c r="M60" s="314">
        <v>0</v>
      </c>
      <c r="N60" s="314">
        <v>0</v>
      </c>
      <c r="O60" s="314">
        <v>0</v>
      </c>
      <c r="P60" s="314">
        <v>52</v>
      </c>
      <c r="Q60" s="314">
        <v>0</v>
      </c>
      <c r="R60" s="314">
        <v>0</v>
      </c>
      <c r="S60" s="314">
        <v>0</v>
      </c>
      <c r="T60" s="314">
        <v>0</v>
      </c>
      <c r="U60" s="314">
        <v>0</v>
      </c>
      <c r="V60" s="314">
        <v>0</v>
      </c>
      <c r="W60" s="314">
        <v>0</v>
      </c>
      <c r="X60" s="314">
        <v>0</v>
      </c>
      <c r="Y60" s="314">
        <v>0</v>
      </c>
      <c r="Z60" s="314">
        <v>0</v>
      </c>
      <c r="AA60" s="314">
        <v>0</v>
      </c>
      <c r="AB60" s="314">
        <v>0</v>
      </c>
      <c r="AC60" s="314">
        <v>0</v>
      </c>
      <c r="AD60" s="314">
        <v>0</v>
      </c>
      <c r="AE60" s="314">
        <v>0</v>
      </c>
      <c r="AF60" s="314">
        <v>0</v>
      </c>
      <c r="AG60" s="314">
        <v>0</v>
      </c>
      <c r="AH60" s="314">
        <v>0</v>
      </c>
      <c r="AI60" s="314">
        <v>0</v>
      </c>
      <c r="AJ60" s="314"/>
      <c r="AK60" s="314">
        <v>0</v>
      </c>
      <c r="AL60" s="314">
        <v>0</v>
      </c>
      <c r="AM60" s="314">
        <v>0</v>
      </c>
      <c r="AN60" s="314">
        <v>0</v>
      </c>
      <c r="AO60" s="314">
        <v>0</v>
      </c>
      <c r="AP60" s="314">
        <v>0</v>
      </c>
      <c r="AQ60" s="314">
        <v>0</v>
      </c>
      <c r="AR60" s="314">
        <v>0</v>
      </c>
      <c r="AS60" s="314">
        <v>0</v>
      </c>
      <c r="AT60" s="314">
        <v>1</v>
      </c>
      <c r="AU60" s="314">
        <v>7</v>
      </c>
      <c r="AV60" s="329">
        <v>403</v>
      </c>
      <c r="AW60" s="314">
        <v>0</v>
      </c>
      <c r="AX60" s="314">
        <v>0</v>
      </c>
      <c r="AY60" s="314">
        <v>0</v>
      </c>
      <c r="AZ60" s="314">
        <v>0</v>
      </c>
      <c r="BA60" s="314">
        <v>17</v>
      </c>
      <c r="BB60" s="314">
        <v>0</v>
      </c>
      <c r="BC60" s="314">
        <v>0</v>
      </c>
      <c r="BD60" s="314">
        <v>0</v>
      </c>
      <c r="BE60" s="314">
        <v>0</v>
      </c>
      <c r="BF60" s="314">
        <v>0</v>
      </c>
      <c r="BG60" s="314">
        <v>0</v>
      </c>
      <c r="BH60" s="314">
        <v>0</v>
      </c>
      <c r="BI60" s="329">
        <v>420</v>
      </c>
      <c r="BL60" s="314">
        <v>343</v>
      </c>
      <c r="BM60" s="314">
        <v>0</v>
      </c>
      <c r="BN60" s="314">
        <v>343</v>
      </c>
    </row>
    <row r="61" spans="1:66" s="323" customFormat="1" ht="16.149999999999999" customHeight="1" x14ac:dyDescent="0.2">
      <c r="A61" s="330" t="s">
        <v>134</v>
      </c>
      <c r="B61" s="315" t="s">
        <v>220</v>
      </c>
      <c r="C61" s="316">
        <v>16091</v>
      </c>
      <c r="D61" s="316">
        <v>0</v>
      </c>
      <c r="E61" s="316">
        <v>0</v>
      </c>
      <c r="F61" s="316">
        <v>0</v>
      </c>
      <c r="G61" s="316">
        <v>1</v>
      </c>
      <c r="H61" s="316">
        <v>0</v>
      </c>
      <c r="I61" s="316">
        <v>0</v>
      </c>
      <c r="J61" s="316">
        <v>0</v>
      </c>
      <c r="K61" s="316">
        <v>0</v>
      </c>
      <c r="L61" s="316">
        <v>0</v>
      </c>
      <c r="M61" s="316">
        <v>0</v>
      </c>
      <c r="N61" s="316">
        <v>0</v>
      </c>
      <c r="O61" s="316">
        <v>0</v>
      </c>
      <c r="P61" s="316">
        <v>0</v>
      </c>
      <c r="Q61" s="316">
        <v>0</v>
      </c>
      <c r="R61" s="316">
        <v>0</v>
      </c>
      <c r="S61" s="316">
        <v>0</v>
      </c>
      <c r="T61" s="316">
        <v>80</v>
      </c>
      <c r="U61" s="316">
        <v>0</v>
      </c>
      <c r="V61" s="316">
        <v>0</v>
      </c>
      <c r="W61" s="316">
        <v>11</v>
      </c>
      <c r="X61" s="316">
        <v>0</v>
      </c>
      <c r="Y61" s="316">
        <v>0</v>
      </c>
      <c r="Z61" s="316">
        <v>0</v>
      </c>
      <c r="AA61" s="316">
        <v>0</v>
      </c>
      <c r="AB61" s="316">
        <v>0</v>
      </c>
      <c r="AC61" s="316">
        <v>0</v>
      </c>
      <c r="AD61" s="316">
        <v>0</v>
      </c>
      <c r="AE61" s="316">
        <v>0</v>
      </c>
      <c r="AF61" s="316">
        <v>0</v>
      </c>
      <c r="AG61" s="316">
        <v>0</v>
      </c>
      <c r="AH61" s="316">
        <v>0</v>
      </c>
      <c r="AI61" s="316">
        <v>0</v>
      </c>
      <c r="AJ61" s="316"/>
      <c r="AK61" s="316">
        <v>0</v>
      </c>
      <c r="AL61" s="316">
        <v>0</v>
      </c>
      <c r="AM61" s="316">
        <v>0</v>
      </c>
      <c r="AN61" s="316">
        <v>0</v>
      </c>
      <c r="AO61" s="316">
        <v>0</v>
      </c>
      <c r="AP61" s="316">
        <v>0</v>
      </c>
      <c r="AQ61" s="316">
        <v>0</v>
      </c>
      <c r="AR61" s="316">
        <v>0</v>
      </c>
      <c r="AS61" s="316">
        <v>0</v>
      </c>
      <c r="AT61" s="316">
        <v>78</v>
      </c>
      <c r="AU61" s="316">
        <v>128</v>
      </c>
      <c r="AV61" s="331">
        <v>16389</v>
      </c>
      <c r="AW61" s="316">
        <v>0</v>
      </c>
      <c r="AX61" s="316">
        <v>0</v>
      </c>
      <c r="AY61" s="316">
        <v>0</v>
      </c>
      <c r="AZ61" s="316">
        <v>2</v>
      </c>
      <c r="BA61" s="316">
        <v>0</v>
      </c>
      <c r="BB61" s="316">
        <v>0</v>
      </c>
      <c r="BC61" s="316">
        <v>38</v>
      </c>
      <c r="BD61" s="316">
        <v>0</v>
      </c>
      <c r="BE61" s="316">
        <v>0</v>
      </c>
      <c r="BF61" s="316">
        <v>13</v>
      </c>
      <c r="BG61" s="316">
        <v>0</v>
      </c>
      <c r="BH61" s="650">
        <v>0</v>
      </c>
      <c r="BI61" s="331">
        <v>16442</v>
      </c>
      <c r="BL61" s="316">
        <v>16091</v>
      </c>
      <c r="BM61" s="316">
        <v>0</v>
      </c>
      <c r="BN61" s="316">
        <v>16091</v>
      </c>
    </row>
    <row r="62" spans="1:66" s="323" customFormat="1" ht="16.149999999999999" customHeight="1" x14ac:dyDescent="0.2">
      <c r="A62" s="326" t="s">
        <v>135</v>
      </c>
      <c r="B62" s="317" t="s">
        <v>221</v>
      </c>
      <c r="C62" s="318">
        <v>1858</v>
      </c>
      <c r="D62" s="318">
        <v>0</v>
      </c>
      <c r="E62" s="318">
        <v>0</v>
      </c>
      <c r="F62" s="318">
        <v>872</v>
      </c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0</v>
      </c>
      <c r="N62" s="318">
        <v>0</v>
      </c>
      <c r="O62" s="318">
        <v>0</v>
      </c>
      <c r="P62" s="318">
        <v>0</v>
      </c>
      <c r="Q62" s="318">
        <v>0</v>
      </c>
      <c r="R62" s="318">
        <v>0</v>
      </c>
      <c r="S62" s="318">
        <v>0</v>
      </c>
      <c r="T62" s="318">
        <v>0</v>
      </c>
      <c r="U62" s="318">
        <v>0</v>
      </c>
      <c r="V62" s="318">
        <v>131</v>
      </c>
      <c r="W62" s="318">
        <v>0</v>
      </c>
      <c r="X62" s="318">
        <v>0</v>
      </c>
      <c r="Y62" s="318">
        <v>0</v>
      </c>
      <c r="Z62" s="318">
        <v>0</v>
      </c>
      <c r="AA62" s="318">
        <v>0</v>
      </c>
      <c r="AB62" s="347">
        <v>44</v>
      </c>
      <c r="AC62" s="347">
        <v>0</v>
      </c>
      <c r="AD62" s="347">
        <v>0</v>
      </c>
      <c r="AE62" s="347">
        <v>0</v>
      </c>
      <c r="AF62" s="347">
        <v>0</v>
      </c>
      <c r="AG62" s="347">
        <v>0</v>
      </c>
      <c r="AH62" s="347">
        <v>0</v>
      </c>
      <c r="AI62" s="347">
        <v>0</v>
      </c>
      <c r="AJ62" s="347"/>
      <c r="AK62" s="347">
        <v>0</v>
      </c>
      <c r="AL62" s="347">
        <v>0</v>
      </c>
      <c r="AM62" s="347">
        <v>0</v>
      </c>
      <c r="AN62" s="347">
        <v>0</v>
      </c>
      <c r="AO62" s="347">
        <v>0</v>
      </c>
      <c r="AP62" s="347">
        <v>0</v>
      </c>
      <c r="AQ62" s="347">
        <v>0</v>
      </c>
      <c r="AR62" s="347">
        <v>0</v>
      </c>
      <c r="AS62" s="347">
        <v>0</v>
      </c>
      <c r="AT62" s="318">
        <v>12</v>
      </c>
      <c r="AU62" s="318">
        <v>9</v>
      </c>
      <c r="AV62" s="327">
        <v>2926</v>
      </c>
      <c r="AW62" s="318">
        <v>0</v>
      </c>
      <c r="AX62" s="318">
        <v>0</v>
      </c>
      <c r="AY62" s="318">
        <v>0</v>
      </c>
      <c r="AZ62" s="318">
        <v>0</v>
      </c>
      <c r="BA62" s="318">
        <v>0</v>
      </c>
      <c r="BB62" s="318">
        <v>0</v>
      </c>
      <c r="BC62" s="318">
        <v>0</v>
      </c>
      <c r="BD62" s="318">
        <v>0</v>
      </c>
      <c r="BE62" s="318">
        <v>0</v>
      </c>
      <c r="BF62" s="318">
        <v>0</v>
      </c>
      <c r="BG62" s="318">
        <v>0</v>
      </c>
      <c r="BH62" s="649">
        <v>0</v>
      </c>
      <c r="BI62" s="327">
        <v>2926</v>
      </c>
      <c r="BL62" s="318">
        <v>1858</v>
      </c>
      <c r="BM62" s="347">
        <v>0</v>
      </c>
      <c r="BN62" s="318">
        <v>1858</v>
      </c>
    </row>
    <row r="63" spans="1:66" s="323" customFormat="1" ht="16.149999999999999" customHeight="1" x14ac:dyDescent="0.2">
      <c r="A63" s="328" t="s">
        <v>136</v>
      </c>
      <c r="B63" s="313" t="s">
        <v>222</v>
      </c>
      <c r="C63" s="314">
        <v>9213</v>
      </c>
      <c r="D63" s="314">
        <v>0</v>
      </c>
      <c r="E63" s="314">
        <v>0</v>
      </c>
      <c r="F63" s="314">
        <v>0</v>
      </c>
      <c r="G63" s="314">
        <v>0</v>
      </c>
      <c r="H63" s="314">
        <v>0</v>
      </c>
      <c r="I63" s="314">
        <v>0</v>
      </c>
      <c r="J63" s="314">
        <v>0</v>
      </c>
      <c r="K63" s="314">
        <v>0</v>
      </c>
      <c r="L63" s="314">
        <v>0</v>
      </c>
      <c r="M63" s="314">
        <v>0</v>
      </c>
      <c r="N63" s="314">
        <v>0</v>
      </c>
      <c r="O63" s="314">
        <v>0</v>
      </c>
      <c r="P63" s="314">
        <v>0</v>
      </c>
      <c r="Q63" s="314">
        <v>0</v>
      </c>
      <c r="R63" s="314">
        <v>0</v>
      </c>
      <c r="S63" s="314">
        <v>0</v>
      </c>
      <c r="T63" s="314">
        <v>0</v>
      </c>
      <c r="U63" s="314">
        <v>0</v>
      </c>
      <c r="V63" s="314">
        <v>0</v>
      </c>
      <c r="W63" s="314">
        <v>32</v>
      </c>
      <c r="X63" s="314">
        <v>2</v>
      </c>
      <c r="Y63" s="314">
        <v>0</v>
      </c>
      <c r="Z63" s="314">
        <v>0</v>
      </c>
      <c r="AA63" s="314">
        <v>0</v>
      </c>
      <c r="AB63" s="314">
        <v>0</v>
      </c>
      <c r="AC63" s="314">
        <v>0</v>
      </c>
      <c r="AD63" s="314">
        <v>0</v>
      </c>
      <c r="AE63" s="314">
        <v>0</v>
      </c>
      <c r="AF63" s="314">
        <v>0</v>
      </c>
      <c r="AG63" s="314">
        <v>0</v>
      </c>
      <c r="AH63" s="314">
        <v>1</v>
      </c>
      <c r="AI63" s="314">
        <v>0</v>
      </c>
      <c r="AJ63" s="314"/>
      <c r="AK63" s="314">
        <v>0</v>
      </c>
      <c r="AL63" s="314">
        <v>0</v>
      </c>
      <c r="AM63" s="314">
        <v>0</v>
      </c>
      <c r="AN63" s="314">
        <v>0</v>
      </c>
      <c r="AO63" s="314">
        <v>0</v>
      </c>
      <c r="AP63" s="314">
        <v>0</v>
      </c>
      <c r="AQ63" s="314">
        <v>0</v>
      </c>
      <c r="AR63" s="314">
        <v>0</v>
      </c>
      <c r="AS63" s="314">
        <v>0</v>
      </c>
      <c r="AT63" s="314">
        <v>23</v>
      </c>
      <c r="AU63" s="314">
        <v>14</v>
      </c>
      <c r="AV63" s="329">
        <v>9285</v>
      </c>
      <c r="AW63" s="314">
        <v>0</v>
      </c>
      <c r="AX63" s="314">
        <v>0</v>
      </c>
      <c r="AY63" s="314">
        <v>0</v>
      </c>
      <c r="AZ63" s="314">
        <v>0</v>
      </c>
      <c r="BA63" s="314">
        <v>0</v>
      </c>
      <c r="BB63" s="314">
        <v>0</v>
      </c>
      <c r="BC63" s="314">
        <v>0</v>
      </c>
      <c r="BD63" s="314">
        <v>0</v>
      </c>
      <c r="BE63" s="314">
        <v>0</v>
      </c>
      <c r="BF63" s="314">
        <v>2</v>
      </c>
      <c r="BG63" s="314">
        <v>0</v>
      </c>
      <c r="BH63" s="314">
        <v>0</v>
      </c>
      <c r="BI63" s="329">
        <v>9287</v>
      </c>
      <c r="BL63" s="314">
        <v>9213</v>
      </c>
      <c r="BM63" s="314">
        <v>0</v>
      </c>
      <c r="BN63" s="314">
        <v>9213</v>
      </c>
    </row>
    <row r="64" spans="1:66" s="323" customFormat="1" ht="16.149999999999999" customHeight="1" x14ac:dyDescent="0.2">
      <c r="A64" s="328" t="s">
        <v>223</v>
      </c>
      <c r="B64" s="313" t="s">
        <v>224</v>
      </c>
      <c r="C64" s="314">
        <v>7657</v>
      </c>
      <c r="D64" s="314">
        <v>0</v>
      </c>
      <c r="E64" s="314">
        <v>0</v>
      </c>
      <c r="F64" s="314">
        <v>0</v>
      </c>
      <c r="G64" s="314">
        <v>0</v>
      </c>
      <c r="H64" s="314">
        <v>0</v>
      </c>
      <c r="I64" s="314">
        <v>0</v>
      </c>
      <c r="J64" s="314">
        <v>0</v>
      </c>
      <c r="K64" s="314">
        <v>0</v>
      </c>
      <c r="L64" s="314">
        <v>0</v>
      </c>
      <c r="M64" s="314">
        <v>0</v>
      </c>
      <c r="N64" s="314">
        <v>0</v>
      </c>
      <c r="O64" s="314">
        <v>0</v>
      </c>
      <c r="P64" s="314">
        <v>0</v>
      </c>
      <c r="Q64" s="314">
        <v>0</v>
      </c>
      <c r="R64" s="314">
        <v>0</v>
      </c>
      <c r="S64" s="314">
        <v>0</v>
      </c>
      <c r="T64" s="314">
        <v>0</v>
      </c>
      <c r="U64" s="314">
        <v>0</v>
      </c>
      <c r="V64" s="314">
        <v>0</v>
      </c>
      <c r="W64" s="314">
        <v>0</v>
      </c>
      <c r="X64" s="314">
        <v>0</v>
      </c>
      <c r="Y64" s="314">
        <v>0</v>
      </c>
      <c r="Z64" s="314">
        <v>0</v>
      </c>
      <c r="AA64" s="314">
        <v>0</v>
      </c>
      <c r="AB64" s="314">
        <v>0</v>
      </c>
      <c r="AC64" s="314">
        <v>0</v>
      </c>
      <c r="AD64" s="314">
        <v>0</v>
      </c>
      <c r="AE64" s="314">
        <v>0</v>
      </c>
      <c r="AF64" s="314">
        <v>0</v>
      </c>
      <c r="AG64" s="314">
        <v>0</v>
      </c>
      <c r="AH64" s="314">
        <v>0</v>
      </c>
      <c r="AI64" s="314">
        <v>0</v>
      </c>
      <c r="AJ64" s="314"/>
      <c r="AK64" s="314">
        <v>0</v>
      </c>
      <c r="AL64" s="314">
        <v>0</v>
      </c>
      <c r="AM64" s="314">
        <v>0</v>
      </c>
      <c r="AN64" s="314">
        <v>0</v>
      </c>
      <c r="AO64" s="314">
        <v>0</v>
      </c>
      <c r="AP64" s="314">
        <v>0</v>
      </c>
      <c r="AQ64" s="314">
        <v>0</v>
      </c>
      <c r="AR64" s="314">
        <v>0</v>
      </c>
      <c r="AS64" s="314">
        <v>0</v>
      </c>
      <c r="AT64" s="314">
        <v>31</v>
      </c>
      <c r="AU64" s="314">
        <v>21</v>
      </c>
      <c r="AV64" s="329">
        <v>7709</v>
      </c>
      <c r="AW64" s="314">
        <v>0</v>
      </c>
      <c r="AX64" s="314">
        <v>0</v>
      </c>
      <c r="AY64" s="314">
        <v>0</v>
      </c>
      <c r="AZ64" s="314">
        <v>0</v>
      </c>
      <c r="BA64" s="314">
        <v>0</v>
      </c>
      <c r="BB64" s="314">
        <v>0</v>
      </c>
      <c r="BC64" s="314">
        <v>0</v>
      </c>
      <c r="BD64" s="314">
        <v>0</v>
      </c>
      <c r="BE64" s="314">
        <v>0</v>
      </c>
      <c r="BF64" s="314">
        <v>6</v>
      </c>
      <c r="BG64" s="314">
        <v>0</v>
      </c>
      <c r="BH64" s="314">
        <v>0</v>
      </c>
      <c r="BI64" s="329">
        <v>7715</v>
      </c>
      <c r="BL64" s="314">
        <v>7657</v>
      </c>
      <c r="BM64" s="314">
        <v>0</v>
      </c>
      <c r="BN64" s="314">
        <v>7657</v>
      </c>
    </row>
    <row r="65" spans="1:66" s="323" customFormat="1" ht="16.149999999999999" customHeight="1" x14ac:dyDescent="0.2">
      <c r="A65" s="328" t="s">
        <v>137</v>
      </c>
      <c r="B65" s="313" t="s">
        <v>225</v>
      </c>
      <c r="C65" s="314">
        <v>4758</v>
      </c>
      <c r="D65" s="314">
        <v>0</v>
      </c>
      <c r="E65" s="314">
        <v>0</v>
      </c>
      <c r="F65" s="314">
        <v>0</v>
      </c>
      <c r="G65" s="314">
        <v>0</v>
      </c>
      <c r="H65" s="314">
        <v>0</v>
      </c>
      <c r="I65" s="314">
        <v>0</v>
      </c>
      <c r="J65" s="314">
        <v>0</v>
      </c>
      <c r="K65" s="314">
        <v>0</v>
      </c>
      <c r="L65" s="314">
        <v>0</v>
      </c>
      <c r="M65" s="314">
        <v>0</v>
      </c>
      <c r="N65" s="314">
        <v>0</v>
      </c>
      <c r="O65" s="314">
        <v>0</v>
      </c>
      <c r="P65" s="314">
        <v>0</v>
      </c>
      <c r="Q65" s="314">
        <v>0</v>
      </c>
      <c r="R65" s="314">
        <v>0</v>
      </c>
      <c r="S65" s="314">
        <v>0</v>
      </c>
      <c r="T65" s="314">
        <v>0</v>
      </c>
      <c r="U65" s="314">
        <v>0</v>
      </c>
      <c r="V65" s="314">
        <v>0</v>
      </c>
      <c r="W65" s="314">
        <v>0</v>
      </c>
      <c r="X65" s="314">
        <v>0</v>
      </c>
      <c r="Y65" s="314">
        <v>0</v>
      </c>
      <c r="Z65" s="314">
        <v>0</v>
      </c>
      <c r="AA65" s="314">
        <v>0</v>
      </c>
      <c r="AB65" s="314">
        <v>0</v>
      </c>
      <c r="AC65" s="314">
        <v>0</v>
      </c>
      <c r="AD65" s="314">
        <v>0</v>
      </c>
      <c r="AE65" s="314">
        <v>0</v>
      </c>
      <c r="AF65" s="314">
        <v>0</v>
      </c>
      <c r="AG65" s="314">
        <v>0</v>
      </c>
      <c r="AH65" s="314">
        <v>0</v>
      </c>
      <c r="AI65" s="314">
        <v>0</v>
      </c>
      <c r="AJ65" s="314"/>
      <c r="AK65" s="314">
        <v>0</v>
      </c>
      <c r="AL65" s="314">
        <v>0</v>
      </c>
      <c r="AM65" s="314">
        <v>0</v>
      </c>
      <c r="AN65" s="314">
        <v>0</v>
      </c>
      <c r="AO65" s="314">
        <v>0</v>
      </c>
      <c r="AP65" s="314">
        <v>0</v>
      </c>
      <c r="AQ65" s="314">
        <v>0</v>
      </c>
      <c r="AR65" s="314">
        <v>0</v>
      </c>
      <c r="AS65" s="314">
        <v>0</v>
      </c>
      <c r="AT65" s="314">
        <v>20</v>
      </c>
      <c r="AU65" s="314">
        <v>42</v>
      </c>
      <c r="AV65" s="329">
        <v>4820</v>
      </c>
      <c r="AW65" s="314">
        <v>0</v>
      </c>
      <c r="AX65" s="314">
        <v>0</v>
      </c>
      <c r="AY65" s="314">
        <v>0</v>
      </c>
      <c r="AZ65" s="314">
        <v>0</v>
      </c>
      <c r="BA65" s="314">
        <v>0</v>
      </c>
      <c r="BB65" s="314">
        <v>0</v>
      </c>
      <c r="BC65" s="314">
        <v>0</v>
      </c>
      <c r="BD65" s="314">
        <v>0</v>
      </c>
      <c r="BE65" s="314">
        <v>0</v>
      </c>
      <c r="BF65" s="314">
        <v>0</v>
      </c>
      <c r="BG65" s="314">
        <v>0</v>
      </c>
      <c r="BH65" s="314">
        <v>0</v>
      </c>
      <c r="BI65" s="329">
        <v>4820</v>
      </c>
      <c r="BL65" s="314">
        <v>4758</v>
      </c>
      <c r="BM65" s="314">
        <v>0</v>
      </c>
      <c r="BN65" s="314">
        <v>4758</v>
      </c>
    </row>
    <row r="66" spans="1:66" s="323" customFormat="1" ht="16.149999999999999" customHeight="1" x14ac:dyDescent="0.2">
      <c r="A66" s="330" t="s">
        <v>226</v>
      </c>
      <c r="B66" s="315" t="s">
        <v>227</v>
      </c>
      <c r="C66" s="316">
        <v>5520</v>
      </c>
      <c r="D66" s="316">
        <v>0</v>
      </c>
      <c r="E66" s="316">
        <v>0</v>
      </c>
      <c r="F66" s="316">
        <v>0</v>
      </c>
      <c r="G66" s="316">
        <v>0</v>
      </c>
      <c r="H66" s="316">
        <v>0</v>
      </c>
      <c r="I66" s="316">
        <v>0</v>
      </c>
      <c r="J66" s="316">
        <v>0</v>
      </c>
      <c r="K66" s="316">
        <v>0</v>
      </c>
      <c r="L66" s="316">
        <v>0</v>
      </c>
      <c r="M66" s="316">
        <v>0</v>
      </c>
      <c r="N66" s="316">
        <v>0</v>
      </c>
      <c r="O66" s="316">
        <v>0</v>
      </c>
      <c r="P66" s="316">
        <v>0</v>
      </c>
      <c r="Q66" s="316">
        <v>0</v>
      </c>
      <c r="R66" s="316">
        <v>0</v>
      </c>
      <c r="S66" s="316">
        <v>0</v>
      </c>
      <c r="T66" s="316">
        <v>0</v>
      </c>
      <c r="U66" s="316">
        <v>0</v>
      </c>
      <c r="V66" s="316">
        <v>0</v>
      </c>
      <c r="W66" s="316">
        <v>0</v>
      </c>
      <c r="X66" s="316">
        <v>0</v>
      </c>
      <c r="Y66" s="316">
        <v>0</v>
      </c>
      <c r="Z66" s="316">
        <v>0</v>
      </c>
      <c r="AA66" s="316">
        <v>0</v>
      </c>
      <c r="AB66" s="316">
        <v>1</v>
      </c>
      <c r="AC66" s="316">
        <v>0</v>
      </c>
      <c r="AD66" s="316">
        <v>0</v>
      </c>
      <c r="AE66" s="316">
        <v>0</v>
      </c>
      <c r="AF66" s="316">
        <v>0</v>
      </c>
      <c r="AG66" s="316">
        <v>0</v>
      </c>
      <c r="AH66" s="316">
        <v>0</v>
      </c>
      <c r="AI66" s="316">
        <v>0</v>
      </c>
      <c r="AJ66" s="316"/>
      <c r="AK66" s="316">
        <v>0</v>
      </c>
      <c r="AL66" s="316">
        <v>0</v>
      </c>
      <c r="AM66" s="316">
        <v>0</v>
      </c>
      <c r="AN66" s="316">
        <v>0</v>
      </c>
      <c r="AO66" s="316">
        <v>0</v>
      </c>
      <c r="AP66" s="316">
        <v>0</v>
      </c>
      <c r="AQ66" s="316">
        <v>0</v>
      </c>
      <c r="AR66" s="316">
        <v>0</v>
      </c>
      <c r="AS66" s="316">
        <v>0</v>
      </c>
      <c r="AT66" s="316">
        <v>7</v>
      </c>
      <c r="AU66" s="316">
        <v>29</v>
      </c>
      <c r="AV66" s="331">
        <v>5557</v>
      </c>
      <c r="AW66" s="316">
        <v>0</v>
      </c>
      <c r="AX66" s="316">
        <v>0</v>
      </c>
      <c r="AY66" s="316">
        <v>0</v>
      </c>
      <c r="AZ66" s="316">
        <v>0</v>
      </c>
      <c r="BA66" s="316">
        <v>0</v>
      </c>
      <c r="BB66" s="316">
        <v>0</v>
      </c>
      <c r="BC66" s="316">
        <v>0</v>
      </c>
      <c r="BD66" s="316">
        <v>0</v>
      </c>
      <c r="BE66" s="316">
        <v>0</v>
      </c>
      <c r="BF66" s="316">
        <v>1</v>
      </c>
      <c r="BG66" s="316">
        <v>0</v>
      </c>
      <c r="BH66" s="650">
        <v>0</v>
      </c>
      <c r="BI66" s="331">
        <v>5558</v>
      </c>
      <c r="BL66" s="316">
        <v>5520</v>
      </c>
      <c r="BM66" s="316">
        <v>0</v>
      </c>
      <c r="BN66" s="316">
        <v>5520</v>
      </c>
    </row>
    <row r="67" spans="1:66" s="323" customFormat="1" ht="16.149999999999999" customHeight="1" x14ac:dyDescent="0.2">
      <c r="A67" s="326" t="s">
        <v>138</v>
      </c>
      <c r="B67" s="317" t="s">
        <v>228</v>
      </c>
      <c r="C67" s="318">
        <v>3778</v>
      </c>
      <c r="D67" s="318">
        <v>0</v>
      </c>
      <c r="E67" s="318">
        <v>2</v>
      </c>
      <c r="F67" s="318">
        <v>0</v>
      </c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13</v>
      </c>
      <c r="N67" s="318">
        <v>0</v>
      </c>
      <c r="O67" s="318">
        <v>1</v>
      </c>
      <c r="P67" s="318">
        <v>0</v>
      </c>
      <c r="Q67" s="318">
        <v>0</v>
      </c>
      <c r="R67" s="318">
        <v>0</v>
      </c>
      <c r="S67" s="318">
        <v>5</v>
      </c>
      <c r="T67" s="318">
        <v>51</v>
      </c>
      <c r="U67" s="318">
        <v>0</v>
      </c>
      <c r="V67" s="318">
        <v>0</v>
      </c>
      <c r="W67" s="318">
        <v>0</v>
      </c>
      <c r="X67" s="318">
        <v>0</v>
      </c>
      <c r="Y67" s="318">
        <v>0</v>
      </c>
      <c r="Z67" s="318">
        <v>0</v>
      </c>
      <c r="AA67" s="318">
        <v>1</v>
      </c>
      <c r="AB67" s="347">
        <v>0</v>
      </c>
      <c r="AC67" s="347">
        <v>0</v>
      </c>
      <c r="AD67" s="347">
        <v>0</v>
      </c>
      <c r="AE67" s="347">
        <v>0</v>
      </c>
      <c r="AF67" s="347">
        <v>0</v>
      </c>
      <c r="AG67" s="347">
        <v>0</v>
      </c>
      <c r="AH67" s="347">
        <v>0</v>
      </c>
      <c r="AI67" s="347">
        <v>0</v>
      </c>
      <c r="AJ67" s="347"/>
      <c r="AK67" s="347">
        <v>0</v>
      </c>
      <c r="AL67" s="347">
        <v>0</v>
      </c>
      <c r="AM67" s="347">
        <v>0</v>
      </c>
      <c r="AN67" s="347">
        <v>0</v>
      </c>
      <c r="AO67" s="347">
        <v>0</v>
      </c>
      <c r="AP67" s="347">
        <v>0</v>
      </c>
      <c r="AQ67" s="347">
        <v>0</v>
      </c>
      <c r="AR67" s="347">
        <v>0</v>
      </c>
      <c r="AS67" s="347">
        <v>0</v>
      </c>
      <c r="AT67" s="318">
        <v>11</v>
      </c>
      <c r="AU67" s="318">
        <v>27</v>
      </c>
      <c r="AV67" s="327">
        <v>3889</v>
      </c>
      <c r="AW67" s="318">
        <v>0</v>
      </c>
      <c r="AX67" s="318">
        <v>0</v>
      </c>
      <c r="AY67" s="318">
        <v>0</v>
      </c>
      <c r="AZ67" s="318">
        <v>0</v>
      </c>
      <c r="BA67" s="318">
        <v>0</v>
      </c>
      <c r="BB67" s="318">
        <v>0</v>
      </c>
      <c r="BC67" s="318">
        <v>0</v>
      </c>
      <c r="BD67" s="318">
        <v>0</v>
      </c>
      <c r="BE67" s="318">
        <v>0</v>
      </c>
      <c r="BF67" s="318">
        <v>2</v>
      </c>
      <c r="BG67" s="318">
        <v>0</v>
      </c>
      <c r="BH67" s="649">
        <v>7</v>
      </c>
      <c r="BI67" s="327">
        <v>3898</v>
      </c>
      <c r="BL67" s="318">
        <v>3778</v>
      </c>
      <c r="BM67" s="347">
        <v>0</v>
      </c>
      <c r="BN67" s="318">
        <v>3778</v>
      </c>
    </row>
    <row r="68" spans="1:66" s="323" customFormat="1" ht="16.149999999999999" customHeight="1" x14ac:dyDescent="0.2">
      <c r="A68" s="328" t="s">
        <v>229</v>
      </c>
      <c r="B68" s="313" t="s">
        <v>230</v>
      </c>
      <c r="C68" s="314">
        <v>1819</v>
      </c>
      <c r="D68" s="314">
        <v>0</v>
      </c>
      <c r="E68" s="314">
        <v>0</v>
      </c>
      <c r="F68" s="314">
        <v>0</v>
      </c>
      <c r="G68" s="314">
        <v>0</v>
      </c>
      <c r="H68" s="314">
        <v>0</v>
      </c>
      <c r="I68" s="314">
        <v>0</v>
      </c>
      <c r="J68" s="314">
        <v>0</v>
      </c>
      <c r="K68" s="314">
        <v>0</v>
      </c>
      <c r="L68" s="314">
        <v>0</v>
      </c>
      <c r="M68" s="314">
        <v>0</v>
      </c>
      <c r="N68" s="314">
        <v>0</v>
      </c>
      <c r="O68" s="314">
        <v>0</v>
      </c>
      <c r="P68" s="314">
        <v>0</v>
      </c>
      <c r="Q68" s="314">
        <v>0</v>
      </c>
      <c r="R68" s="314">
        <v>0</v>
      </c>
      <c r="S68" s="314">
        <v>0</v>
      </c>
      <c r="T68" s="314">
        <v>0</v>
      </c>
      <c r="U68" s="314">
        <v>0</v>
      </c>
      <c r="V68" s="314">
        <v>0</v>
      </c>
      <c r="W68" s="314">
        <v>0</v>
      </c>
      <c r="X68" s="314">
        <v>0</v>
      </c>
      <c r="Y68" s="314">
        <v>0</v>
      </c>
      <c r="Z68" s="314">
        <v>0</v>
      </c>
      <c r="AA68" s="314">
        <v>0</v>
      </c>
      <c r="AB68" s="314">
        <v>0</v>
      </c>
      <c r="AC68" s="314">
        <v>0</v>
      </c>
      <c r="AD68" s="314">
        <v>0</v>
      </c>
      <c r="AE68" s="314">
        <v>0</v>
      </c>
      <c r="AF68" s="314">
        <v>0</v>
      </c>
      <c r="AG68" s="314">
        <v>0</v>
      </c>
      <c r="AH68" s="314">
        <v>0</v>
      </c>
      <c r="AI68" s="314">
        <v>0</v>
      </c>
      <c r="AJ68" s="314"/>
      <c r="AK68" s="314">
        <v>0</v>
      </c>
      <c r="AL68" s="314">
        <v>0</v>
      </c>
      <c r="AM68" s="314">
        <v>0</v>
      </c>
      <c r="AN68" s="314">
        <v>0</v>
      </c>
      <c r="AO68" s="314">
        <v>0</v>
      </c>
      <c r="AP68" s="314">
        <v>0</v>
      </c>
      <c r="AQ68" s="314">
        <v>0</v>
      </c>
      <c r="AR68" s="314">
        <v>0</v>
      </c>
      <c r="AS68" s="314">
        <v>0</v>
      </c>
      <c r="AT68" s="314">
        <v>3</v>
      </c>
      <c r="AU68" s="314">
        <v>15</v>
      </c>
      <c r="AV68" s="329">
        <v>1837</v>
      </c>
      <c r="AW68" s="314">
        <v>0</v>
      </c>
      <c r="AX68" s="314">
        <v>0</v>
      </c>
      <c r="AY68" s="314">
        <v>0</v>
      </c>
      <c r="AZ68" s="314">
        <v>0</v>
      </c>
      <c r="BA68" s="314">
        <v>33</v>
      </c>
      <c r="BB68" s="314">
        <v>0</v>
      </c>
      <c r="BC68" s="314">
        <v>0</v>
      </c>
      <c r="BD68" s="314">
        <v>0</v>
      </c>
      <c r="BE68" s="314">
        <v>0</v>
      </c>
      <c r="BF68" s="314">
        <v>1</v>
      </c>
      <c r="BG68" s="314">
        <v>0</v>
      </c>
      <c r="BH68" s="314">
        <v>0</v>
      </c>
      <c r="BI68" s="329">
        <v>1871</v>
      </c>
      <c r="BL68" s="314">
        <v>1819</v>
      </c>
      <c r="BM68" s="314">
        <v>0</v>
      </c>
      <c r="BN68" s="314">
        <v>1819</v>
      </c>
    </row>
    <row r="69" spans="1:66" s="323" customFormat="1" ht="16.149999999999999" customHeight="1" x14ac:dyDescent="0.2">
      <c r="A69" s="328" t="s">
        <v>231</v>
      </c>
      <c r="B69" s="313" t="s">
        <v>232</v>
      </c>
      <c r="C69" s="314">
        <v>2050</v>
      </c>
      <c r="D69" s="314">
        <v>0</v>
      </c>
      <c r="E69" s="314">
        <v>0</v>
      </c>
      <c r="F69" s="314">
        <v>0</v>
      </c>
      <c r="G69" s="314">
        <v>0</v>
      </c>
      <c r="H69" s="314">
        <v>0</v>
      </c>
      <c r="I69" s="314">
        <v>0</v>
      </c>
      <c r="J69" s="314">
        <v>0</v>
      </c>
      <c r="K69" s="314">
        <v>0</v>
      </c>
      <c r="L69" s="314">
        <v>0</v>
      </c>
      <c r="M69" s="314">
        <v>3</v>
      </c>
      <c r="N69" s="314">
        <v>0</v>
      </c>
      <c r="O69" s="314">
        <v>0</v>
      </c>
      <c r="P69" s="314">
        <v>0</v>
      </c>
      <c r="Q69" s="314">
        <v>0</v>
      </c>
      <c r="R69" s="314">
        <v>0</v>
      </c>
      <c r="S69" s="314">
        <v>0</v>
      </c>
      <c r="T69" s="314">
        <v>0</v>
      </c>
      <c r="U69" s="314">
        <v>0</v>
      </c>
      <c r="V69" s="314">
        <v>0</v>
      </c>
      <c r="W69" s="314">
        <v>0</v>
      </c>
      <c r="X69" s="314">
        <v>0</v>
      </c>
      <c r="Y69" s="314">
        <v>0</v>
      </c>
      <c r="Z69" s="314">
        <v>0</v>
      </c>
      <c r="AA69" s="314">
        <v>0</v>
      </c>
      <c r="AB69" s="314">
        <v>0</v>
      </c>
      <c r="AC69" s="314">
        <v>0</v>
      </c>
      <c r="AD69" s="314">
        <v>0</v>
      </c>
      <c r="AE69" s="314">
        <v>0</v>
      </c>
      <c r="AF69" s="314">
        <v>0</v>
      </c>
      <c r="AG69" s="314">
        <v>0</v>
      </c>
      <c r="AH69" s="314">
        <v>0</v>
      </c>
      <c r="AI69" s="314">
        <v>0</v>
      </c>
      <c r="AJ69" s="314"/>
      <c r="AK69" s="314">
        <v>0</v>
      </c>
      <c r="AL69" s="314">
        <v>0</v>
      </c>
      <c r="AM69" s="314">
        <v>0</v>
      </c>
      <c r="AN69" s="314">
        <v>0</v>
      </c>
      <c r="AO69" s="314">
        <v>0</v>
      </c>
      <c r="AP69" s="314">
        <v>0</v>
      </c>
      <c r="AQ69" s="314">
        <v>0</v>
      </c>
      <c r="AR69" s="314">
        <v>0</v>
      </c>
      <c r="AS69" s="314">
        <v>0</v>
      </c>
      <c r="AT69" s="314">
        <v>8</v>
      </c>
      <c r="AU69" s="314">
        <v>8</v>
      </c>
      <c r="AV69" s="329">
        <v>2069</v>
      </c>
      <c r="AW69" s="314">
        <v>0</v>
      </c>
      <c r="AX69" s="314">
        <v>0</v>
      </c>
      <c r="AY69" s="314">
        <v>0</v>
      </c>
      <c r="AZ69" s="314">
        <v>0</v>
      </c>
      <c r="BA69" s="314">
        <v>0</v>
      </c>
      <c r="BB69" s="314">
        <v>0</v>
      </c>
      <c r="BC69" s="314">
        <v>0</v>
      </c>
      <c r="BD69" s="314">
        <v>0</v>
      </c>
      <c r="BE69" s="314">
        <v>0</v>
      </c>
      <c r="BF69" s="314">
        <v>2</v>
      </c>
      <c r="BG69" s="314">
        <v>0</v>
      </c>
      <c r="BH69" s="314">
        <v>1</v>
      </c>
      <c r="BI69" s="329">
        <v>2072</v>
      </c>
      <c r="BL69" s="314">
        <v>2050</v>
      </c>
      <c r="BM69" s="314">
        <v>0</v>
      </c>
      <c r="BN69" s="314">
        <v>2050</v>
      </c>
    </row>
    <row r="70" spans="1:66" s="323" customFormat="1" ht="16.149999999999999" customHeight="1" x14ac:dyDescent="0.2">
      <c r="A70" s="328" t="s">
        <v>233</v>
      </c>
      <c r="B70" s="313" t="s">
        <v>234</v>
      </c>
      <c r="C70" s="314">
        <v>1880</v>
      </c>
      <c r="D70" s="314">
        <v>0</v>
      </c>
      <c r="E70" s="314">
        <v>0</v>
      </c>
      <c r="F70" s="314">
        <v>0</v>
      </c>
      <c r="G70" s="314">
        <v>0</v>
      </c>
      <c r="H70" s="314">
        <v>0</v>
      </c>
      <c r="I70" s="314">
        <v>0</v>
      </c>
      <c r="J70" s="314">
        <v>0</v>
      </c>
      <c r="K70" s="314">
        <v>0</v>
      </c>
      <c r="L70" s="314">
        <v>0</v>
      </c>
      <c r="M70" s="314">
        <v>0</v>
      </c>
      <c r="N70" s="314">
        <v>0</v>
      </c>
      <c r="O70" s="314">
        <v>0</v>
      </c>
      <c r="P70" s="314">
        <v>0</v>
      </c>
      <c r="Q70" s="314">
        <v>0</v>
      </c>
      <c r="R70" s="314">
        <v>0</v>
      </c>
      <c r="S70" s="314">
        <v>0</v>
      </c>
      <c r="T70" s="314">
        <v>0</v>
      </c>
      <c r="U70" s="314">
        <v>0</v>
      </c>
      <c r="V70" s="314">
        <v>0</v>
      </c>
      <c r="W70" s="314">
        <v>0</v>
      </c>
      <c r="X70" s="314">
        <v>0</v>
      </c>
      <c r="Y70" s="314">
        <v>0</v>
      </c>
      <c r="Z70" s="314">
        <v>0</v>
      </c>
      <c r="AA70" s="314">
        <v>0</v>
      </c>
      <c r="AB70" s="314">
        <v>1</v>
      </c>
      <c r="AC70" s="314">
        <v>0</v>
      </c>
      <c r="AD70" s="314">
        <v>0</v>
      </c>
      <c r="AE70" s="314">
        <v>0</v>
      </c>
      <c r="AF70" s="314">
        <v>0</v>
      </c>
      <c r="AG70" s="314">
        <v>0</v>
      </c>
      <c r="AH70" s="314">
        <v>0</v>
      </c>
      <c r="AI70" s="314">
        <v>0</v>
      </c>
      <c r="AJ70" s="314"/>
      <c r="AK70" s="314">
        <v>0</v>
      </c>
      <c r="AL70" s="314">
        <v>0</v>
      </c>
      <c r="AM70" s="314">
        <v>0</v>
      </c>
      <c r="AN70" s="314">
        <v>0</v>
      </c>
      <c r="AO70" s="314">
        <v>0</v>
      </c>
      <c r="AP70" s="314">
        <v>0</v>
      </c>
      <c r="AQ70" s="314">
        <v>0</v>
      </c>
      <c r="AR70" s="314">
        <v>0</v>
      </c>
      <c r="AS70" s="314">
        <v>0</v>
      </c>
      <c r="AT70" s="314">
        <v>8</v>
      </c>
      <c r="AU70" s="314">
        <v>5</v>
      </c>
      <c r="AV70" s="329">
        <v>1894</v>
      </c>
      <c r="AW70" s="314">
        <v>0</v>
      </c>
      <c r="AX70" s="314">
        <v>0</v>
      </c>
      <c r="AY70" s="314">
        <v>0</v>
      </c>
      <c r="AZ70" s="314">
        <v>0</v>
      </c>
      <c r="BA70" s="314">
        <v>0</v>
      </c>
      <c r="BB70" s="314">
        <v>0</v>
      </c>
      <c r="BC70" s="314">
        <v>0</v>
      </c>
      <c r="BD70" s="314">
        <v>0</v>
      </c>
      <c r="BE70" s="314">
        <v>0</v>
      </c>
      <c r="BF70" s="314">
        <v>0</v>
      </c>
      <c r="BG70" s="314">
        <v>0</v>
      </c>
      <c r="BH70" s="314">
        <v>0</v>
      </c>
      <c r="BI70" s="329">
        <v>1894</v>
      </c>
      <c r="BL70" s="314">
        <v>1880</v>
      </c>
      <c r="BM70" s="314">
        <v>0</v>
      </c>
      <c r="BN70" s="314">
        <v>1880</v>
      </c>
    </row>
    <row r="71" spans="1:66" s="323" customFormat="1" ht="16.149999999999999" customHeight="1" x14ac:dyDescent="0.2">
      <c r="A71" s="330" t="s">
        <v>139</v>
      </c>
      <c r="B71" s="315" t="s">
        <v>235</v>
      </c>
      <c r="C71" s="316">
        <v>7814</v>
      </c>
      <c r="D71" s="316">
        <v>0</v>
      </c>
      <c r="E71" s="316">
        <v>0</v>
      </c>
      <c r="F71" s="316">
        <v>0</v>
      </c>
      <c r="G71" s="316">
        <v>0</v>
      </c>
      <c r="H71" s="316">
        <v>0</v>
      </c>
      <c r="I71" s="316">
        <v>0</v>
      </c>
      <c r="J71" s="316">
        <v>0</v>
      </c>
      <c r="K71" s="316">
        <v>0</v>
      </c>
      <c r="L71" s="316">
        <v>0</v>
      </c>
      <c r="M71" s="316">
        <v>0</v>
      </c>
      <c r="N71" s="316">
        <v>0</v>
      </c>
      <c r="O71" s="316">
        <v>0</v>
      </c>
      <c r="P71" s="316">
        <v>0</v>
      </c>
      <c r="Q71" s="316">
        <v>0</v>
      </c>
      <c r="R71" s="316">
        <v>0</v>
      </c>
      <c r="S71" s="316">
        <v>0</v>
      </c>
      <c r="T71" s="316">
        <v>0</v>
      </c>
      <c r="U71" s="316">
        <v>0</v>
      </c>
      <c r="V71" s="316">
        <v>0</v>
      </c>
      <c r="W71" s="316">
        <v>0</v>
      </c>
      <c r="X71" s="316">
        <v>0</v>
      </c>
      <c r="Y71" s="316">
        <v>0</v>
      </c>
      <c r="Z71" s="316">
        <v>0</v>
      </c>
      <c r="AA71" s="316">
        <v>0</v>
      </c>
      <c r="AB71" s="316">
        <v>0</v>
      </c>
      <c r="AC71" s="316">
        <v>0</v>
      </c>
      <c r="AD71" s="316">
        <v>0</v>
      </c>
      <c r="AE71" s="316">
        <v>0</v>
      </c>
      <c r="AF71" s="316">
        <v>0</v>
      </c>
      <c r="AG71" s="316">
        <v>0</v>
      </c>
      <c r="AH71" s="316">
        <v>0</v>
      </c>
      <c r="AI71" s="316">
        <v>0</v>
      </c>
      <c r="AJ71" s="316"/>
      <c r="AK71" s="316">
        <v>0</v>
      </c>
      <c r="AL71" s="316">
        <v>0</v>
      </c>
      <c r="AM71" s="316">
        <v>0</v>
      </c>
      <c r="AN71" s="316">
        <v>0</v>
      </c>
      <c r="AO71" s="316">
        <v>0</v>
      </c>
      <c r="AP71" s="316">
        <v>0</v>
      </c>
      <c r="AQ71" s="316">
        <v>0</v>
      </c>
      <c r="AR71" s="316">
        <v>0</v>
      </c>
      <c r="AS71" s="316">
        <v>0</v>
      </c>
      <c r="AT71" s="316">
        <v>5</v>
      </c>
      <c r="AU71" s="316">
        <v>4</v>
      </c>
      <c r="AV71" s="331">
        <v>7823</v>
      </c>
      <c r="AW71" s="316">
        <v>171</v>
      </c>
      <c r="AX71" s="316">
        <v>0</v>
      </c>
      <c r="AY71" s="316">
        <v>0</v>
      </c>
      <c r="AZ71" s="316">
        <v>0</v>
      </c>
      <c r="BA71" s="316">
        <v>1</v>
      </c>
      <c r="BB71" s="316">
        <v>0</v>
      </c>
      <c r="BC71" s="316">
        <v>0</v>
      </c>
      <c r="BD71" s="316">
        <v>0</v>
      </c>
      <c r="BE71" s="316">
        <v>0</v>
      </c>
      <c r="BF71" s="316">
        <v>2</v>
      </c>
      <c r="BG71" s="316">
        <v>0</v>
      </c>
      <c r="BH71" s="650">
        <v>1</v>
      </c>
      <c r="BI71" s="331">
        <v>7998</v>
      </c>
      <c r="BL71" s="316">
        <v>7814</v>
      </c>
      <c r="BM71" s="316">
        <v>0</v>
      </c>
      <c r="BN71" s="316">
        <v>7814</v>
      </c>
    </row>
    <row r="72" spans="1:66" s="323" customFormat="1" ht="16.149999999999999" customHeight="1" x14ac:dyDescent="0.2">
      <c r="A72" s="326" t="s">
        <v>140</v>
      </c>
      <c r="B72" s="317" t="s">
        <v>236</v>
      </c>
      <c r="C72" s="318">
        <v>1850</v>
      </c>
      <c r="D72" s="318">
        <v>0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0</v>
      </c>
      <c r="T72" s="318">
        <v>0</v>
      </c>
      <c r="U72" s="318">
        <v>0</v>
      </c>
      <c r="V72" s="318">
        <v>0</v>
      </c>
      <c r="W72" s="318">
        <v>0</v>
      </c>
      <c r="X72" s="318">
        <v>0</v>
      </c>
      <c r="Y72" s="318">
        <v>0</v>
      </c>
      <c r="Z72" s="318">
        <v>0</v>
      </c>
      <c r="AA72" s="318">
        <v>0</v>
      </c>
      <c r="AB72" s="347">
        <v>0</v>
      </c>
      <c r="AC72" s="347">
        <v>0</v>
      </c>
      <c r="AD72" s="347">
        <v>0</v>
      </c>
      <c r="AE72" s="347">
        <v>0</v>
      </c>
      <c r="AF72" s="347">
        <v>0</v>
      </c>
      <c r="AG72" s="347">
        <v>0</v>
      </c>
      <c r="AH72" s="347">
        <v>0</v>
      </c>
      <c r="AI72" s="347">
        <v>0</v>
      </c>
      <c r="AJ72" s="347"/>
      <c r="AK72" s="347">
        <v>0</v>
      </c>
      <c r="AL72" s="347">
        <v>0</v>
      </c>
      <c r="AM72" s="347">
        <v>0</v>
      </c>
      <c r="AN72" s="347">
        <v>0</v>
      </c>
      <c r="AO72" s="347">
        <v>0</v>
      </c>
      <c r="AP72" s="347">
        <v>0</v>
      </c>
      <c r="AQ72" s="347">
        <v>0</v>
      </c>
      <c r="AR72" s="347">
        <v>0</v>
      </c>
      <c r="AS72" s="347">
        <v>0</v>
      </c>
      <c r="AT72" s="318">
        <v>13</v>
      </c>
      <c r="AU72" s="318">
        <v>23</v>
      </c>
      <c r="AV72" s="327">
        <v>1886</v>
      </c>
      <c r="AW72" s="318">
        <v>0</v>
      </c>
      <c r="AX72" s="318">
        <v>0</v>
      </c>
      <c r="AY72" s="318">
        <v>0</v>
      </c>
      <c r="AZ72" s="318">
        <v>0</v>
      </c>
      <c r="BA72" s="318">
        <v>0</v>
      </c>
      <c r="BB72" s="318">
        <v>0</v>
      </c>
      <c r="BC72" s="318">
        <v>0</v>
      </c>
      <c r="BD72" s="318">
        <v>0</v>
      </c>
      <c r="BE72" s="318">
        <v>0</v>
      </c>
      <c r="BF72" s="318">
        <v>0</v>
      </c>
      <c r="BG72" s="318">
        <v>0</v>
      </c>
      <c r="BH72" s="649">
        <v>0</v>
      </c>
      <c r="BI72" s="327">
        <v>1886</v>
      </c>
      <c r="BL72" s="318">
        <v>1850</v>
      </c>
      <c r="BM72" s="347">
        <v>0</v>
      </c>
      <c r="BN72" s="318">
        <v>1850</v>
      </c>
    </row>
    <row r="73" spans="1:66" s="323" customFormat="1" ht="16.149999999999999" customHeight="1" x14ac:dyDescent="0.2">
      <c r="A73" s="328" t="s">
        <v>237</v>
      </c>
      <c r="B73" s="313" t="s">
        <v>238</v>
      </c>
      <c r="C73" s="314">
        <v>5296</v>
      </c>
      <c r="D73" s="314">
        <v>0</v>
      </c>
      <c r="E73" s="314">
        <v>4</v>
      </c>
      <c r="F73" s="314">
        <v>0</v>
      </c>
      <c r="G73" s="314">
        <v>0</v>
      </c>
      <c r="H73" s="314">
        <v>0</v>
      </c>
      <c r="I73" s="314">
        <v>0</v>
      </c>
      <c r="J73" s="314">
        <v>0</v>
      </c>
      <c r="K73" s="314">
        <v>0</v>
      </c>
      <c r="L73" s="314">
        <v>0</v>
      </c>
      <c r="M73" s="314">
        <v>8</v>
      </c>
      <c r="N73" s="314">
        <v>0</v>
      </c>
      <c r="O73" s="314">
        <v>0</v>
      </c>
      <c r="P73" s="314">
        <v>0</v>
      </c>
      <c r="Q73" s="314">
        <v>6</v>
      </c>
      <c r="R73" s="314">
        <v>0</v>
      </c>
      <c r="S73" s="314">
        <v>16</v>
      </c>
      <c r="T73" s="314">
        <v>0</v>
      </c>
      <c r="U73" s="314">
        <v>0</v>
      </c>
      <c r="V73" s="314">
        <v>0</v>
      </c>
      <c r="W73" s="314">
        <v>0</v>
      </c>
      <c r="X73" s="314">
        <v>0</v>
      </c>
      <c r="Y73" s="314">
        <v>0</v>
      </c>
      <c r="Z73" s="314">
        <v>0</v>
      </c>
      <c r="AA73" s="314">
        <v>0</v>
      </c>
      <c r="AB73" s="314">
        <v>0</v>
      </c>
      <c r="AC73" s="314">
        <v>0</v>
      </c>
      <c r="AD73" s="314">
        <v>0</v>
      </c>
      <c r="AE73" s="314">
        <v>0</v>
      </c>
      <c r="AF73" s="314">
        <v>0</v>
      </c>
      <c r="AG73" s="314">
        <v>0</v>
      </c>
      <c r="AH73" s="314">
        <v>0</v>
      </c>
      <c r="AI73" s="314">
        <v>0</v>
      </c>
      <c r="AJ73" s="314"/>
      <c r="AK73" s="314">
        <v>0</v>
      </c>
      <c r="AL73" s="314">
        <v>0</v>
      </c>
      <c r="AM73" s="314">
        <v>0</v>
      </c>
      <c r="AN73" s="314">
        <v>0</v>
      </c>
      <c r="AO73" s="314">
        <v>0</v>
      </c>
      <c r="AP73" s="314">
        <v>0</v>
      </c>
      <c r="AQ73" s="314">
        <v>0</v>
      </c>
      <c r="AR73" s="314">
        <v>0</v>
      </c>
      <c r="AS73" s="314">
        <v>0</v>
      </c>
      <c r="AT73" s="314">
        <v>10</v>
      </c>
      <c r="AU73" s="314">
        <v>31</v>
      </c>
      <c r="AV73" s="329">
        <v>5371</v>
      </c>
      <c r="AW73" s="314">
        <v>0</v>
      </c>
      <c r="AX73" s="314">
        <v>0</v>
      </c>
      <c r="AY73" s="314">
        <v>0</v>
      </c>
      <c r="AZ73" s="314">
        <v>0</v>
      </c>
      <c r="BA73" s="314">
        <v>0</v>
      </c>
      <c r="BB73" s="314">
        <v>0</v>
      </c>
      <c r="BC73" s="314">
        <v>0</v>
      </c>
      <c r="BD73" s="314">
        <v>0</v>
      </c>
      <c r="BE73" s="314">
        <v>0</v>
      </c>
      <c r="BF73" s="314">
        <v>1</v>
      </c>
      <c r="BG73" s="314">
        <v>0</v>
      </c>
      <c r="BH73" s="314">
        <v>1</v>
      </c>
      <c r="BI73" s="329">
        <v>5373</v>
      </c>
      <c r="BL73" s="314">
        <v>5296</v>
      </c>
      <c r="BM73" s="314">
        <v>0</v>
      </c>
      <c r="BN73" s="314">
        <v>5296</v>
      </c>
    </row>
    <row r="74" spans="1:66" s="323" customFormat="1" ht="16.149999999999999" customHeight="1" x14ac:dyDescent="0.2">
      <c r="A74" s="328" t="s">
        <v>141</v>
      </c>
      <c r="B74" s="313" t="s">
        <v>239</v>
      </c>
      <c r="C74" s="314">
        <v>1090</v>
      </c>
      <c r="D74" s="314">
        <v>0</v>
      </c>
      <c r="E74" s="314">
        <v>11</v>
      </c>
      <c r="F74" s="314">
        <v>0</v>
      </c>
      <c r="G74" s="314">
        <v>0</v>
      </c>
      <c r="H74" s="314">
        <v>0</v>
      </c>
      <c r="I74" s="314">
        <v>0</v>
      </c>
      <c r="J74" s="314">
        <v>0</v>
      </c>
      <c r="K74" s="314">
        <v>0</v>
      </c>
      <c r="L74" s="314">
        <v>0</v>
      </c>
      <c r="M74" s="314">
        <v>17</v>
      </c>
      <c r="N74" s="314">
        <v>0</v>
      </c>
      <c r="O74" s="314">
        <v>1</v>
      </c>
      <c r="P74" s="314">
        <v>0</v>
      </c>
      <c r="Q74" s="314">
        <v>149</v>
      </c>
      <c r="R74" s="314">
        <v>0</v>
      </c>
      <c r="S74" s="314">
        <v>248</v>
      </c>
      <c r="T74" s="314">
        <v>0</v>
      </c>
      <c r="U74" s="314">
        <v>0</v>
      </c>
      <c r="V74" s="314">
        <v>0</v>
      </c>
      <c r="W74" s="314">
        <v>0</v>
      </c>
      <c r="X74" s="314">
        <v>0</v>
      </c>
      <c r="Y74" s="314">
        <v>0</v>
      </c>
      <c r="Z74" s="314">
        <v>0</v>
      </c>
      <c r="AA74" s="314">
        <v>8</v>
      </c>
      <c r="AB74" s="314">
        <v>0</v>
      </c>
      <c r="AC74" s="314">
        <v>0</v>
      </c>
      <c r="AD74" s="314">
        <v>0</v>
      </c>
      <c r="AE74" s="314">
        <v>0</v>
      </c>
      <c r="AF74" s="314">
        <v>0</v>
      </c>
      <c r="AG74" s="314">
        <v>0</v>
      </c>
      <c r="AH74" s="314">
        <v>0</v>
      </c>
      <c r="AI74" s="314">
        <v>6</v>
      </c>
      <c r="AJ74" s="314"/>
      <c r="AK74" s="314">
        <v>0</v>
      </c>
      <c r="AL74" s="314">
        <v>0</v>
      </c>
      <c r="AM74" s="314">
        <v>1</v>
      </c>
      <c r="AN74" s="314">
        <v>0</v>
      </c>
      <c r="AO74" s="314">
        <v>0</v>
      </c>
      <c r="AP74" s="314">
        <v>0</v>
      </c>
      <c r="AQ74" s="314">
        <v>0</v>
      </c>
      <c r="AR74" s="314">
        <v>0</v>
      </c>
      <c r="AS74" s="314">
        <v>0</v>
      </c>
      <c r="AT74" s="314">
        <v>3</v>
      </c>
      <c r="AU74" s="314">
        <v>9</v>
      </c>
      <c r="AV74" s="329">
        <v>1543</v>
      </c>
      <c r="AW74" s="314">
        <v>0</v>
      </c>
      <c r="AX74" s="314">
        <v>0</v>
      </c>
      <c r="AY74" s="314">
        <v>0</v>
      </c>
      <c r="AZ74" s="314">
        <v>0</v>
      </c>
      <c r="BA74" s="314">
        <v>0</v>
      </c>
      <c r="BB74" s="314">
        <v>0</v>
      </c>
      <c r="BC74" s="314">
        <v>0</v>
      </c>
      <c r="BD74" s="314">
        <v>0</v>
      </c>
      <c r="BE74" s="314">
        <v>0</v>
      </c>
      <c r="BF74" s="314">
        <v>0</v>
      </c>
      <c r="BG74" s="314">
        <v>0</v>
      </c>
      <c r="BH74" s="314">
        <v>0</v>
      </c>
      <c r="BI74" s="329">
        <v>1543</v>
      </c>
      <c r="BL74" s="314">
        <v>1081</v>
      </c>
      <c r="BM74" s="314">
        <v>9</v>
      </c>
      <c r="BN74" s="314">
        <v>1090</v>
      </c>
    </row>
    <row r="75" spans="1:66" s="323" customFormat="1" ht="16.149999999999999" customHeight="1" x14ac:dyDescent="0.2">
      <c r="A75" s="328" t="s">
        <v>240</v>
      </c>
      <c r="B75" s="313" t="s">
        <v>241</v>
      </c>
      <c r="C75" s="314">
        <v>4704</v>
      </c>
      <c r="D75" s="314">
        <v>0</v>
      </c>
      <c r="E75" s="314">
        <v>4</v>
      </c>
      <c r="F75" s="314">
        <v>0</v>
      </c>
      <c r="G75" s="314">
        <v>0</v>
      </c>
      <c r="H75" s="314">
        <v>0</v>
      </c>
      <c r="I75" s="314">
        <v>0</v>
      </c>
      <c r="J75" s="314">
        <v>0</v>
      </c>
      <c r="K75" s="314">
        <v>0</v>
      </c>
      <c r="L75" s="314">
        <v>0</v>
      </c>
      <c r="M75" s="314">
        <v>15</v>
      </c>
      <c r="N75" s="314">
        <v>0</v>
      </c>
      <c r="O75" s="314">
        <v>2</v>
      </c>
      <c r="P75" s="314">
        <v>0</v>
      </c>
      <c r="Q75" s="314">
        <v>0</v>
      </c>
      <c r="R75" s="314">
        <v>0</v>
      </c>
      <c r="S75" s="314">
        <v>9</v>
      </c>
      <c r="T75" s="314">
        <v>0</v>
      </c>
      <c r="U75" s="314">
        <v>0</v>
      </c>
      <c r="V75" s="314">
        <v>0</v>
      </c>
      <c r="W75" s="314">
        <v>0</v>
      </c>
      <c r="X75" s="314">
        <v>0</v>
      </c>
      <c r="Y75" s="314">
        <v>0</v>
      </c>
      <c r="Z75" s="314">
        <v>0</v>
      </c>
      <c r="AA75" s="314">
        <v>3</v>
      </c>
      <c r="AB75" s="314">
        <v>0</v>
      </c>
      <c r="AC75" s="314">
        <v>0</v>
      </c>
      <c r="AD75" s="314">
        <v>0</v>
      </c>
      <c r="AE75" s="314">
        <v>0</v>
      </c>
      <c r="AF75" s="314">
        <v>0</v>
      </c>
      <c r="AG75" s="314">
        <v>0</v>
      </c>
      <c r="AH75" s="314">
        <v>0</v>
      </c>
      <c r="AI75" s="314">
        <v>0</v>
      </c>
      <c r="AJ75" s="314"/>
      <c r="AK75" s="314">
        <v>0</v>
      </c>
      <c r="AL75" s="314">
        <v>0</v>
      </c>
      <c r="AM75" s="314">
        <v>0</v>
      </c>
      <c r="AN75" s="314">
        <v>0</v>
      </c>
      <c r="AO75" s="314">
        <v>0</v>
      </c>
      <c r="AP75" s="314">
        <v>0</v>
      </c>
      <c r="AQ75" s="314">
        <v>0</v>
      </c>
      <c r="AR75" s="314">
        <v>0</v>
      </c>
      <c r="AS75" s="314">
        <v>0</v>
      </c>
      <c r="AT75" s="314">
        <v>7</v>
      </c>
      <c r="AU75" s="314">
        <v>16</v>
      </c>
      <c r="AV75" s="329">
        <v>4760</v>
      </c>
      <c r="AW75" s="314">
        <v>0</v>
      </c>
      <c r="AX75" s="314">
        <v>0</v>
      </c>
      <c r="AY75" s="314">
        <v>0</v>
      </c>
      <c r="AZ75" s="314">
        <v>0</v>
      </c>
      <c r="BA75" s="314">
        <v>0</v>
      </c>
      <c r="BB75" s="314">
        <v>0</v>
      </c>
      <c r="BC75" s="314">
        <v>0</v>
      </c>
      <c r="BD75" s="314">
        <v>0</v>
      </c>
      <c r="BE75" s="314">
        <v>0</v>
      </c>
      <c r="BF75" s="314">
        <v>3</v>
      </c>
      <c r="BG75" s="314">
        <v>0</v>
      </c>
      <c r="BH75" s="314">
        <v>0</v>
      </c>
      <c r="BI75" s="329">
        <v>4763</v>
      </c>
      <c r="BL75" s="314">
        <v>4704</v>
      </c>
      <c r="BM75" s="314">
        <v>0</v>
      </c>
      <c r="BN75" s="314">
        <v>4704</v>
      </c>
    </row>
    <row r="76" spans="1:66" s="333" customFormat="1" ht="16.149999999999999" customHeight="1" thickBot="1" x14ac:dyDescent="0.25">
      <c r="A76" s="332"/>
      <c r="B76" s="319" t="s">
        <v>411</v>
      </c>
      <c r="C76" s="320">
        <v>641151</v>
      </c>
      <c r="D76" s="320">
        <v>2903</v>
      </c>
      <c r="E76" s="320">
        <v>592</v>
      </c>
      <c r="F76" s="320">
        <v>932</v>
      </c>
      <c r="G76" s="320">
        <v>379</v>
      </c>
      <c r="H76" s="320">
        <v>998</v>
      </c>
      <c r="I76" s="320">
        <v>994</v>
      </c>
      <c r="J76" s="320">
        <v>823</v>
      </c>
      <c r="K76" s="320">
        <v>248</v>
      </c>
      <c r="L76" s="320">
        <v>570</v>
      </c>
      <c r="M76" s="320">
        <v>429</v>
      </c>
      <c r="N76" s="320">
        <v>183</v>
      </c>
      <c r="O76" s="320">
        <v>668</v>
      </c>
      <c r="P76" s="320">
        <v>454</v>
      </c>
      <c r="Q76" s="320">
        <v>380</v>
      </c>
      <c r="R76" s="320"/>
      <c r="S76" s="320">
        <v>518</v>
      </c>
      <c r="T76" s="320">
        <v>526</v>
      </c>
      <c r="U76" s="320">
        <v>504</v>
      </c>
      <c r="V76" s="320">
        <v>180</v>
      </c>
      <c r="W76" s="320">
        <v>1400</v>
      </c>
      <c r="X76" s="320">
        <v>1000</v>
      </c>
      <c r="Y76" s="320">
        <v>621</v>
      </c>
      <c r="Z76" s="320"/>
      <c r="AA76" s="320">
        <v>710</v>
      </c>
      <c r="AB76" s="320">
        <v>569</v>
      </c>
      <c r="AC76" s="320">
        <v>0</v>
      </c>
      <c r="AD76" s="320"/>
      <c r="AE76" s="320">
        <v>0</v>
      </c>
      <c r="AF76" s="320">
        <v>0</v>
      </c>
      <c r="AG76" s="320">
        <v>107</v>
      </c>
      <c r="AH76" s="320">
        <v>67</v>
      </c>
      <c r="AI76" s="320">
        <v>462</v>
      </c>
      <c r="AJ76" s="320">
        <v>0</v>
      </c>
      <c r="AK76" s="320">
        <v>170</v>
      </c>
      <c r="AL76" s="320">
        <v>1237</v>
      </c>
      <c r="AM76" s="320">
        <v>195</v>
      </c>
      <c r="AN76" s="320">
        <v>270</v>
      </c>
      <c r="AO76" s="320">
        <v>0</v>
      </c>
      <c r="AP76" s="320">
        <v>0</v>
      </c>
      <c r="AQ76" s="320">
        <v>0</v>
      </c>
      <c r="AR76" s="320">
        <v>0</v>
      </c>
      <c r="AS76" s="320">
        <v>0</v>
      </c>
      <c r="AT76" s="320">
        <v>1918</v>
      </c>
      <c r="AU76" s="320">
        <v>3491</v>
      </c>
      <c r="AV76" s="334">
        <v>665649</v>
      </c>
      <c r="AW76" s="320">
        <v>256</v>
      </c>
      <c r="AX76" s="320">
        <v>383</v>
      </c>
      <c r="AY76" s="320">
        <v>1291</v>
      </c>
      <c r="AZ76" s="320">
        <v>664</v>
      </c>
      <c r="BA76" s="320">
        <v>763</v>
      </c>
      <c r="BB76" s="320">
        <v>871</v>
      </c>
      <c r="BC76" s="320">
        <v>120</v>
      </c>
      <c r="BD76" s="320">
        <v>1428</v>
      </c>
      <c r="BE76" s="320">
        <v>672</v>
      </c>
      <c r="BF76" s="320">
        <v>311</v>
      </c>
      <c r="BG76" s="320">
        <v>237</v>
      </c>
      <c r="BH76" s="320">
        <v>169</v>
      </c>
      <c r="BI76" s="334">
        <v>672814</v>
      </c>
      <c r="BL76" s="320">
        <v>640814</v>
      </c>
      <c r="BM76" s="320">
        <v>337</v>
      </c>
      <c r="BN76" s="320">
        <v>641151</v>
      </c>
    </row>
    <row r="77" spans="1:66" s="333" customFormat="1" ht="15.75" customHeight="1" thickTop="1" x14ac:dyDescent="0.2">
      <c r="A77" s="595"/>
      <c r="B77" s="564"/>
      <c r="C77" s="1523" t="s">
        <v>1239</v>
      </c>
      <c r="D77" s="565"/>
      <c r="E77" s="565"/>
      <c r="F77" s="565"/>
      <c r="G77" s="565"/>
      <c r="H77" s="565"/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5"/>
      <c r="T77" s="565"/>
      <c r="U77"/>
      <c r="V77" s="565"/>
      <c r="W77" s="565"/>
      <c r="X77" s="565"/>
      <c r="Y77" s="565"/>
      <c r="Z77" s="565"/>
      <c r="AA77" s="565"/>
      <c r="AB77" s="565"/>
      <c r="AC77" s="565"/>
      <c r="AD77" s="565"/>
      <c r="AE77" s="565"/>
      <c r="AF77" s="565"/>
      <c r="AG77" s="565"/>
      <c r="AH77" s="565"/>
      <c r="AI77" s="565"/>
      <c r="AJ77" s="565"/>
      <c r="AK77" s="565"/>
      <c r="AL77" s="565"/>
      <c r="AM77" s="565"/>
      <c r="AN77" s="565"/>
      <c r="AO77" s="565"/>
      <c r="AP77" s="565"/>
      <c r="AQ77" s="565"/>
      <c r="AR77" s="565"/>
      <c r="AS77" s="565"/>
      <c r="AT77" s="565"/>
      <c r="AU77" s="565"/>
      <c r="AW77" s="565"/>
      <c r="AX77" s="565"/>
      <c r="AY77" s="565"/>
      <c r="AZ77" s="565"/>
      <c r="BA77" s="565"/>
      <c r="BB77" s="565"/>
      <c r="BC77" s="565"/>
      <c r="BD77" s="565"/>
      <c r="BE77" s="169"/>
      <c r="BF77" s="169"/>
      <c r="BG77" s="169"/>
      <c r="BH77" s="169"/>
    </row>
    <row r="78" spans="1:66" x14ac:dyDescent="0.2">
      <c r="AV78" s="1726"/>
      <c r="AW78" s="1727"/>
      <c r="AX78" s="1727"/>
      <c r="AY78" s="1727"/>
      <c r="AZ78" s="1727"/>
      <c r="BA78" s="1727"/>
      <c r="BB78" s="1727"/>
      <c r="BC78" s="1727"/>
      <c r="BD78" s="1727"/>
      <c r="BE78" s="1727"/>
      <c r="BF78" s="1727"/>
      <c r="BG78" s="1727"/>
      <c r="BH78" s="1727"/>
      <c r="BI78" s="1726"/>
    </row>
    <row r="79" spans="1:66" x14ac:dyDescent="0.2">
      <c r="AV79" s="1727"/>
      <c r="AW79" s="1727"/>
      <c r="AX79" s="1727"/>
      <c r="AY79" s="1727"/>
      <c r="AZ79" s="1727"/>
      <c r="BA79" s="1727"/>
      <c r="BB79" s="1727"/>
      <c r="BC79" s="1727"/>
      <c r="BD79" s="1727"/>
      <c r="BE79" s="1727"/>
      <c r="BF79" s="1727"/>
      <c r="BG79" s="1727"/>
      <c r="BH79" s="1727"/>
      <c r="BI79" s="1727"/>
    </row>
  </sheetData>
  <sheetProtection password="D893" sheet="1" objects="1" scenarios="1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4">
    <mergeCell ref="BL1:BL3"/>
    <mergeCell ref="BN1:BN3"/>
    <mergeCell ref="A1:B3"/>
    <mergeCell ref="C1:C3"/>
    <mergeCell ref="D1:D3"/>
    <mergeCell ref="E1:I1"/>
    <mergeCell ref="J1:P1"/>
    <mergeCell ref="Q1:X1"/>
    <mergeCell ref="BI1:BI3"/>
    <mergeCell ref="AV1:AV3"/>
    <mergeCell ref="AW1:BC1"/>
    <mergeCell ref="BD1:BH1"/>
    <mergeCell ref="Y1:AJ1"/>
    <mergeCell ref="AK1:AU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&amp;L&amp;"Arial,Bold"&amp;18&amp;K000000Table 8: FY2021-22 Budget Letter
February 1, 2021 Student Membership</oddHeader>
    <oddFooter>&amp;R&amp;P</oddFooter>
  </headerFooter>
  <colBreaks count="6" manualBreakCount="6">
    <brk id="9" max="1048575" man="1"/>
    <brk id="16" max="1048575" man="1"/>
    <brk id="24" max="1048575" man="1"/>
    <brk id="36" max="76" man="1"/>
    <brk id="48" max="76" man="1"/>
    <brk id="55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workbookViewId="0">
      <selection sqref="A1:C1"/>
    </sheetView>
  </sheetViews>
  <sheetFormatPr defaultColWidth="8.85546875" defaultRowHeight="15" x14ac:dyDescent="0.25"/>
  <cols>
    <col min="1" max="1" width="9" style="1092" bestFit="1" customWidth="1"/>
    <col min="2" max="2" width="8.42578125" style="1092" hidden="1" customWidth="1"/>
    <col min="3" max="3" width="46.7109375" style="1091" bestFit="1" customWidth="1"/>
    <col min="4" max="5" width="10.7109375" style="1091" customWidth="1"/>
    <col min="6" max="6" width="10.7109375" style="1093" customWidth="1"/>
    <col min="7" max="16384" width="8.85546875" style="1091"/>
  </cols>
  <sheetData>
    <row r="1" spans="1:6" s="1090" customFormat="1" ht="69.75" customHeight="1" x14ac:dyDescent="0.2">
      <c r="A1" s="2121" t="s">
        <v>1224</v>
      </c>
      <c r="B1" s="2122"/>
      <c r="C1" s="2123"/>
      <c r="D1" s="1095" t="s">
        <v>389</v>
      </c>
      <c r="E1" s="1095" t="s">
        <v>1030</v>
      </c>
      <c r="F1" s="1094" t="s">
        <v>482</v>
      </c>
    </row>
    <row r="2" spans="1:6" s="1090" customFormat="1" ht="19.149999999999999" customHeight="1" x14ac:dyDescent="0.2">
      <c r="A2" s="484"/>
      <c r="B2" s="484"/>
      <c r="C2" s="484"/>
      <c r="D2" s="484">
        <v>1</v>
      </c>
      <c r="E2" s="484">
        <v>2</v>
      </c>
      <c r="F2" s="484">
        <v>3</v>
      </c>
    </row>
    <row r="3" spans="1:6" s="1090" customFormat="1" ht="19.149999999999999" hidden="1" customHeight="1" x14ac:dyDescent="0.2">
      <c r="A3" s="651"/>
      <c r="B3" s="651"/>
      <c r="C3" s="651"/>
      <c r="D3" s="651"/>
      <c r="E3" s="651"/>
      <c r="F3" s="651"/>
    </row>
    <row r="4" spans="1:6" ht="19.5" customHeight="1" x14ac:dyDescent="0.2">
      <c r="A4" s="335">
        <v>396211</v>
      </c>
      <c r="B4" s="335">
        <v>396211</v>
      </c>
      <c r="C4" s="313" t="s">
        <v>803</v>
      </c>
      <c r="D4" s="935">
        <v>935</v>
      </c>
      <c r="E4" s="652"/>
      <c r="F4" s="321">
        <v>935</v>
      </c>
    </row>
    <row r="5" spans="1:6" ht="19.5" customHeight="1" x14ac:dyDescent="0.2">
      <c r="A5" s="335" t="s">
        <v>1035</v>
      </c>
      <c r="B5" s="335" t="s">
        <v>1035</v>
      </c>
      <c r="C5" s="313" t="s">
        <v>1005</v>
      </c>
      <c r="D5" s="652"/>
      <c r="E5" s="314">
        <v>337</v>
      </c>
      <c r="F5" s="321">
        <v>337</v>
      </c>
    </row>
    <row r="6" spans="1:6" ht="19.5" customHeight="1" x14ac:dyDescent="0.2">
      <c r="A6" s="335" t="s">
        <v>503</v>
      </c>
      <c r="B6" s="335" t="s">
        <v>372</v>
      </c>
      <c r="C6" s="313" t="s">
        <v>392</v>
      </c>
      <c r="D6" s="652"/>
      <c r="E6" s="314">
        <v>226</v>
      </c>
      <c r="F6" s="321">
        <v>226</v>
      </c>
    </row>
    <row r="7" spans="1:6" ht="19.5" customHeight="1" x14ac:dyDescent="0.2">
      <c r="A7" s="336" t="s">
        <v>501</v>
      </c>
      <c r="B7" s="336" t="s">
        <v>340</v>
      </c>
      <c r="C7" s="315" t="s">
        <v>390</v>
      </c>
      <c r="D7" s="653"/>
      <c r="E7" s="316">
        <v>249</v>
      </c>
      <c r="F7" s="322">
        <v>249</v>
      </c>
    </row>
    <row r="8" spans="1:6" ht="19.5" customHeight="1" x14ac:dyDescent="0.2">
      <c r="A8" s="335" t="s">
        <v>407</v>
      </c>
      <c r="B8" s="335" t="s">
        <v>407</v>
      </c>
      <c r="C8" s="313" t="s">
        <v>396</v>
      </c>
      <c r="D8" s="652"/>
      <c r="E8" s="314">
        <v>525</v>
      </c>
      <c r="F8" s="321">
        <v>525</v>
      </c>
    </row>
    <row r="9" spans="1:6" ht="19.5" customHeight="1" x14ac:dyDescent="0.2">
      <c r="A9" s="335" t="s">
        <v>500</v>
      </c>
      <c r="B9" s="335">
        <v>389002</v>
      </c>
      <c r="C9" s="313" t="s">
        <v>395</v>
      </c>
      <c r="D9" s="652"/>
      <c r="E9" s="314">
        <v>389</v>
      </c>
      <c r="F9" s="321">
        <v>389</v>
      </c>
    </row>
    <row r="10" spans="1:6" ht="19.5" customHeight="1" x14ac:dyDescent="0.2">
      <c r="A10" s="335" t="s">
        <v>1036</v>
      </c>
      <c r="B10" s="335" t="s">
        <v>1037</v>
      </c>
      <c r="C10" s="313" t="s">
        <v>1038</v>
      </c>
      <c r="D10" s="652"/>
      <c r="E10" s="314">
        <v>242</v>
      </c>
      <c r="F10" s="321">
        <v>242</v>
      </c>
    </row>
    <row r="11" spans="1:6" ht="19.5" customHeight="1" thickBot="1" x14ac:dyDescent="0.25">
      <c r="A11" s="1087"/>
      <c r="B11" s="1087"/>
      <c r="C11" s="1088"/>
      <c r="D11" s="1089">
        <v>935</v>
      </c>
      <c r="E11" s="1089">
        <v>1968</v>
      </c>
      <c r="F11" s="1089">
        <v>2903</v>
      </c>
    </row>
    <row r="12" spans="1:6" ht="15.75" thickTop="1" x14ac:dyDescent="0.25"/>
    <row r="13" spans="1:6" ht="14.25" x14ac:dyDescent="0.2">
      <c r="A13" s="563"/>
      <c r="B13" s="563"/>
      <c r="C13" s="564"/>
      <c r="D13" s="565"/>
      <c r="E13" s="565"/>
      <c r="F13" s="565"/>
    </row>
  </sheetData>
  <sheetProtection password="D893" sheet="1" objects="1" scenarios="1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FY2021-22 Budget Letter&amp;K000000
February 1, 2021 Student Membership</oddHeader>
    <oddFooter>&amp;R&amp;P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78"/>
  <sheetViews>
    <sheetView workbookViewId="0">
      <selection sqref="A1:B2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9" width="17.42578125" customWidth="1"/>
    <col min="20" max="20" width="11.5703125" bestFit="1" customWidth="1"/>
  </cols>
  <sheetData>
    <row r="1" spans="1:19" ht="27.75" customHeight="1" x14ac:dyDescent="0.2">
      <c r="A1" s="2128" t="s">
        <v>93</v>
      </c>
      <c r="B1" s="2128"/>
      <c r="C1" s="2129" t="s">
        <v>1611</v>
      </c>
      <c r="D1" s="2130"/>
      <c r="E1" s="2130"/>
      <c r="F1" s="2130"/>
      <c r="G1" s="2130"/>
      <c r="H1" s="2130"/>
      <c r="I1" s="2129" t="s">
        <v>1612</v>
      </c>
      <c r="J1" s="2129"/>
      <c r="K1" s="2129"/>
      <c r="L1" s="2129"/>
      <c r="M1" s="2131" t="s">
        <v>1654</v>
      </c>
      <c r="N1" s="2131"/>
      <c r="O1" s="1178" t="s">
        <v>555</v>
      </c>
      <c r="P1" s="2124" t="s">
        <v>890</v>
      </c>
      <c r="Q1" s="2124" t="s">
        <v>1564</v>
      </c>
      <c r="R1" s="2126" t="s">
        <v>1565</v>
      </c>
      <c r="S1" s="1178" t="s">
        <v>1078</v>
      </c>
    </row>
    <row r="2" spans="1:19" ht="117.75" customHeight="1" x14ac:dyDescent="0.2">
      <c r="A2" s="2128"/>
      <c r="B2" s="2128"/>
      <c r="C2" s="1580" t="s">
        <v>545</v>
      </c>
      <c r="D2" s="1580" t="s">
        <v>423</v>
      </c>
      <c r="E2" s="1580" t="s">
        <v>1610</v>
      </c>
      <c r="F2" s="1179" t="s">
        <v>553</v>
      </c>
      <c r="G2" s="1580" t="s">
        <v>546</v>
      </c>
      <c r="H2" s="1179" t="s">
        <v>554</v>
      </c>
      <c r="I2" s="1580" t="s">
        <v>822</v>
      </c>
      <c r="J2" s="1580" t="s">
        <v>556</v>
      </c>
      <c r="K2" s="1580" t="s">
        <v>557</v>
      </c>
      <c r="L2" s="1580" t="s">
        <v>558</v>
      </c>
      <c r="M2" s="1581" t="s">
        <v>1230</v>
      </c>
      <c r="N2" s="1581" t="s">
        <v>1231</v>
      </c>
      <c r="O2" s="1179" t="s">
        <v>1229</v>
      </c>
      <c r="P2" s="2125"/>
      <c r="Q2" s="2125"/>
      <c r="R2" s="2127"/>
      <c r="S2" s="1179" t="s">
        <v>1566</v>
      </c>
    </row>
    <row r="3" spans="1:19" ht="14.45" customHeight="1" x14ac:dyDescent="0.2">
      <c r="A3" s="1180"/>
      <c r="B3" s="1180"/>
      <c r="C3" s="1181">
        <v>1</v>
      </c>
      <c r="D3" s="1182">
        <v>2</v>
      </c>
      <c r="E3" s="1182">
        <v>3</v>
      </c>
      <c r="F3" s="1182">
        <v>4</v>
      </c>
      <c r="G3" s="1182">
        <v>5</v>
      </c>
      <c r="H3" s="1182">
        <v>6</v>
      </c>
      <c r="I3" s="1182">
        <v>7</v>
      </c>
      <c r="J3" s="1182">
        <v>8</v>
      </c>
      <c r="K3" s="1182">
        <v>9</v>
      </c>
      <c r="L3" s="1182">
        <v>10</v>
      </c>
      <c r="M3" s="1182">
        <v>11</v>
      </c>
      <c r="N3" s="1182">
        <v>12</v>
      </c>
      <c r="O3" s="1182">
        <v>13</v>
      </c>
      <c r="P3" s="1182">
        <v>14</v>
      </c>
      <c r="Q3" s="1182">
        <v>15</v>
      </c>
      <c r="R3" s="1182">
        <v>16</v>
      </c>
      <c r="S3" s="1182">
        <v>17</v>
      </c>
    </row>
    <row r="4" spans="1:19" s="445" customFormat="1" ht="25.5" hidden="1" x14ac:dyDescent="0.2">
      <c r="A4" s="1183"/>
      <c r="B4" s="592"/>
      <c r="C4" s="1529" t="s">
        <v>594</v>
      </c>
      <c r="D4" s="1529" t="s">
        <v>594</v>
      </c>
      <c r="E4" s="1529" t="s">
        <v>594</v>
      </c>
      <c r="F4" s="1529" t="s">
        <v>595</v>
      </c>
      <c r="G4" s="1529" t="s">
        <v>705</v>
      </c>
      <c r="H4" s="1529" t="s">
        <v>595</v>
      </c>
      <c r="I4" s="1529" t="s">
        <v>594</v>
      </c>
      <c r="J4" s="1529" t="s">
        <v>594</v>
      </c>
      <c r="K4" s="1529" t="s">
        <v>594</v>
      </c>
      <c r="L4" s="1529" t="s">
        <v>594</v>
      </c>
      <c r="M4" s="1529" t="s">
        <v>706</v>
      </c>
      <c r="N4" s="1529" t="s">
        <v>706</v>
      </c>
      <c r="O4" s="1529" t="s">
        <v>595</v>
      </c>
      <c r="P4" s="1529"/>
      <c r="Q4" s="1529"/>
      <c r="R4" s="1529"/>
      <c r="S4" s="1529"/>
    </row>
    <row r="5" spans="1:19" s="757" customFormat="1" ht="22.5" x14ac:dyDescent="0.2">
      <c r="A5" s="1582"/>
      <c r="B5" s="1583"/>
      <c r="C5" s="1584" t="s">
        <v>1613</v>
      </c>
      <c r="D5" s="1584" t="s">
        <v>1614</v>
      </c>
      <c r="E5" s="1584" t="s">
        <v>1615</v>
      </c>
      <c r="F5" s="1584" t="s">
        <v>701</v>
      </c>
      <c r="G5" s="1584" t="s">
        <v>1616</v>
      </c>
      <c r="H5" s="1584" t="s">
        <v>703</v>
      </c>
      <c r="I5" s="1584" t="s">
        <v>1617</v>
      </c>
      <c r="J5" s="1584" t="s">
        <v>1618</v>
      </c>
      <c r="K5" s="1584" t="s">
        <v>1619</v>
      </c>
      <c r="L5" s="1584" t="s">
        <v>1620</v>
      </c>
      <c r="M5" s="1584" t="s">
        <v>1621</v>
      </c>
      <c r="N5" s="1584" t="s">
        <v>1622</v>
      </c>
      <c r="O5" s="1584" t="s">
        <v>704</v>
      </c>
      <c r="P5" s="1584" t="s">
        <v>1623</v>
      </c>
      <c r="Q5" s="1585" t="s">
        <v>1625</v>
      </c>
      <c r="R5" s="1585" t="s">
        <v>1626</v>
      </c>
      <c r="S5" s="1584" t="s">
        <v>1624</v>
      </c>
    </row>
    <row r="6" spans="1:19" ht="16.149999999999999" customHeight="1" x14ac:dyDescent="0.2">
      <c r="A6" s="1184">
        <v>1</v>
      </c>
      <c r="B6" s="1185" t="s">
        <v>5</v>
      </c>
      <c r="C6" s="1186">
        <v>3069.1867288043941</v>
      </c>
      <c r="D6" s="1186">
        <v>816</v>
      </c>
      <c r="E6" s="1186">
        <v>171.35731956545123</v>
      </c>
      <c r="F6" s="1187">
        <v>4056.5440483698453</v>
      </c>
      <c r="G6" s="1186">
        <v>777.48</v>
      </c>
      <c r="H6" s="1187">
        <v>4834.0240483698453</v>
      </c>
      <c r="I6" s="1186">
        <v>675.22108033696668</v>
      </c>
      <c r="J6" s="1186">
        <v>184.15120372826368</v>
      </c>
      <c r="K6" s="1186">
        <v>4603.780093206592</v>
      </c>
      <c r="L6" s="1186">
        <v>1841.5120372826366</v>
      </c>
      <c r="M6" s="1186">
        <v>3078</v>
      </c>
      <c r="N6" s="1186">
        <v>3078</v>
      </c>
      <c r="O6" s="1187">
        <v>7134.5440483698458</v>
      </c>
      <c r="P6" s="1186">
        <v>5958</v>
      </c>
      <c r="Q6" s="1186">
        <v>5181.3064429385822</v>
      </c>
      <c r="R6" s="1186">
        <v>2663.91</v>
      </c>
      <c r="S6" s="1186">
        <v>8622.6964429385825</v>
      </c>
    </row>
    <row r="7" spans="1:19" ht="16.149999999999999" customHeight="1" x14ac:dyDescent="0.2">
      <c r="A7" s="708">
        <v>2</v>
      </c>
      <c r="B7" s="468" t="s">
        <v>6</v>
      </c>
      <c r="C7" s="1188">
        <v>3385.4983208956351</v>
      </c>
      <c r="D7" s="1188">
        <v>1472</v>
      </c>
      <c r="E7" s="1188">
        <v>171.35736354273945</v>
      </c>
      <c r="F7" s="1189">
        <v>5028.8556844383738</v>
      </c>
      <c r="G7" s="1188">
        <v>842.32</v>
      </c>
      <c r="H7" s="1189">
        <v>5871.1756844383735</v>
      </c>
      <c r="I7" s="1188">
        <v>744.8096305970397</v>
      </c>
      <c r="J7" s="1188">
        <v>203.1298992537381</v>
      </c>
      <c r="K7" s="1188">
        <v>5078.2474813434528</v>
      </c>
      <c r="L7" s="1188">
        <v>2031.2989925373811</v>
      </c>
      <c r="M7" s="1188">
        <v>3713</v>
      </c>
      <c r="N7" s="1188">
        <v>4303</v>
      </c>
      <c r="O7" s="1189">
        <v>9331.8556844383747</v>
      </c>
      <c r="P7" s="1188">
        <v>7489</v>
      </c>
      <c r="Q7" s="1188">
        <v>6641.3905767250253</v>
      </c>
      <c r="R7" s="1188">
        <v>2944.74</v>
      </c>
      <c r="S7" s="1188">
        <v>10428.450576725025</v>
      </c>
    </row>
    <row r="8" spans="1:19" ht="16.149999999999999" customHeight="1" x14ac:dyDescent="0.2">
      <c r="A8" s="708">
        <v>3</v>
      </c>
      <c r="B8" s="468" t="s">
        <v>7</v>
      </c>
      <c r="C8" s="1188">
        <v>2553.8008392271504</v>
      </c>
      <c r="D8" s="1188">
        <v>672</v>
      </c>
      <c r="E8" s="1188">
        <v>171.35728568944532</v>
      </c>
      <c r="F8" s="1189">
        <v>3397.1581249165956</v>
      </c>
      <c r="G8" s="1188">
        <v>596.84</v>
      </c>
      <c r="H8" s="1189">
        <v>3993.9981249165958</v>
      </c>
      <c r="I8" s="1188">
        <v>561.83618462997322</v>
      </c>
      <c r="J8" s="1188">
        <v>153.22805035362904</v>
      </c>
      <c r="K8" s="1188">
        <v>3830.7012588407251</v>
      </c>
      <c r="L8" s="1188">
        <v>1532.2805035362899</v>
      </c>
      <c r="M8" s="1188">
        <v>6221</v>
      </c>
      <c r="N8" s="1188">
        <v>7181</v>
      </c>
      <c r="O8" s="1189">
        <v>10578.158124916596</v>
      </c>
      <c r="P8" s="1188">
        <v>4802</v>
      </c>
      <c r="Q8" s="1188">
        <v>4206.0866371065904</v>
      </c>
      <c r="R8" s="1188">
        <v>3721.15</v>
      </c>
      <c r="S8" s="1188">
        <v>8524.0766371065911</v>
      </c>
    </row>
    <row r="9" spans="1:19" ht="16.149999999999999" customHeight="1" x14ac:dyDescent="0.2">
      <c r="A9" s="708">
        <v>4</v>
      </c>
      <c r="B9" s="468" t="s">
        <v>8</v>
      </c>
      <c r="C9" s="1188">
        <v>3036.8182077181432</v>
      </c>
      <c r="D9" s="1188">
        <v>1229</v>
      </c>
      <c r="E9" s="1188">
        <v>171.35731171901384</v>
      </c>
      <c r="F9" s="1189">
        <v>4437.1755194371563</v>
      </c>
      <c r="G9" s="1188">
        <v>585.76</v>
      </c>
      <c r="H9" s="1189">
        <v>5022.9355194371565</v>
      </c>
      <c r="I9" s="1188">
        <v>668.10000569799149</v>
      </c>
      <c r="J9" s="1188">
        <v>182.20909246308861</v>
      </c>
      <c r="K9" s="1188">
        <v>4555.227311577215</v>
      </c>
      <c r="L9" s="1188">
        <v>1822.0909246308859</v>
      </c>
      <c r="M9" s="1188">
        <v>5187</v>
      </c>
      <c r="N9" s="1188">
        <v>5187</v>
      </c>
      <c r="O9" s="1189">
        <v>9624.1755194371563</v>
      </c>
      <c r="P9" s="1188">
        <v>6704</v>
      </c>
      <c r="Q9" s="1188">
        <v>6104.3289429246879</v>
      </c>
      <c r="R9" s="1188">
        <v>3629.97</v>
      </c>
      <c r="S9" s="1188">
        <v>10320.058942924688</v>
      </c>
    </row>
    <row r="10" spans="1:19" ht="16.149999999999999" customHeight="1" x14ac:dyDescent="0.2">
      <c r="A10" s="709">
        <v>5</v>
      </c>
      <c r="B10" s="469" t="s">
        <v>9</v>
      </c>
      <c r="C10" s="1190">
        <v>3243.5700484391991</v>
      </c>
      <c r="D10" s="1190">
        <v>819</v>
      </c>
      <c r="E10" s="1190">
        <v>171.35726593911545</v>
      </c>
      <c r="F10" s="1191">
        <v>4233.9273143783148</v>
      </c>
      <c r="G10" s="1190">
        <v>555.91</v>
      </c>
      <c r="H10" s="1191">
        <v>4789.8373143783147</v>
      </c>
      <c r="I10" s="1190">
        <v>713.58541065662382</v>
      </c>
      <c r="J10" s="1190">
        <v>194.61420290635192</v>
      </c>
      <c r="K10" s="1190">
        <v>4865.3550726587982</v>
      </c>
      <c r="L10" s="1190">
        <v>1946.142029063519</v>
      </c>
      <c r="M10" s="1190">
        <v>2702</v>
      </c>
      <c r="N10" s="1190">
        <v>2702</v>
      </c>
      <c r="O10" s="1191">
        <v>6935.9273143783148</v>
      </c>
      <c r="P10" s="1190">
        <v>6321</v>
      </c>
      <c r="Q10" s="1190">
        <v>5728.6034845874019</v>
      </c>
      <c r="R10" s="1190">
        <v>2349.7600000000002</v>
      </c>
      <c r="S10" s="1190">
        <v>8634.273484587402</v>
      </c>
    </row>
    <row r="11" spans="1:19" ht="16.149999999999999" customHeight="1" x14ac:dyDescent="0.2">
      <c r="A11" s="1184">
        <v>6</v>
      </c>
      <c r="B11" s="1185" t="s">
        <v>10</v>
      </c>
      <c r="C11" s="1186">
        <v>2972.2083292259417</v>
      </c>
      <c r="D11" s="1186">
        <v>1112</v>
      </c>
      <c r="E11" s="1186">
        <v>171.35719360568385</v>
      </c>
      <c r="F11" s="1187">
        <v>4255.5655228316255</v>
      </c>
      <c r="G11" s="1186">
        <v>545.4799999999999</v>
      </c>
      <c r="H11" s="1187">
        <v>4801.045522831625</v>
      </c>
      <c r="I11" s="1186">
        <v>653.88583242970719</v>
      </c>
      <c r="J11" s="1186">
        <v>178.3324997535565</v>
      </c>
      <c r="K11" s="1186">
        <v>4458.3124938389128</v>
      </c>
      <c r="L11" s="1186">
        <v>1783.3249975355652</v>
      </c>
      <c r="M11" s="1186">
        <v>4476</v>
      </c>
      <c r="N11" s="1186">
        <v>5345</v>
      </c>
      <c r="O11" s="1187">
        <v>9600.5655228316245</v>
      </c>
      <c r="P11" s="1186">
        <v>6206</v>
      </c>
      <c r="Q11" s="1186">
        <v>5660.6717584369453</v>
      </c>
      <c r="R11" s="1186">
        <v>3545.95</v>
      </c>
      <c r="S11" s="1186">
        <v>9752.1017584369438</v>
      </c>
    </row>
    <row r="12" spans="1:19" ht="16.149999999999999" customHeight="1" x14ac:dyDescent="0.2">
      <c r="A12" s="708">
        <v>7</v>
      </c>
      <c r="B12" s="468" t="s">
        <v>11</v>
      </c>
      <c r="C12" s="1188">
        <v>1884.2531947629002</v>
      </c>
      <c r="D12" s="1188">
        <v>187</v>
      </c>
      <c r="E12" s="1188">
        <v>171.35721544715446</v>
      </c>
      <c r="F12" s="1189">
        <v>2242.6104102100549</v>
      </c>
      <c r="G12" s="1188">
        <v>756.91999999999985</v>
      </c>
      <c r="H12" s="1189">
        <v>2999.5304102100545</v>
      </c>
      <c r="I12" s="1188">
        <v>414.53570284783814</v>
      </c>
      <c r="J12" s="1188">
        <v>113.05519168577402</v>
      </c>
      <c r="K12" s="1188">
        <v>2826.3797921443506</v>
      </c>
      <c r="L12" s="1188">
        <v>1130.5519168577403</v>
      </c>
      <c r="M12" s="1188">
        <v>12958</v>
      </c>
      <c r="N12" s="1188">
        <v>14138</v>
      </c>
      <c r="O12" s="1189">
        <v>16380.610410210054</v>
      </c>
      <c r="P12" s="1188">
        <v>4080</v>
      </c>
      <c r="Q12" s="1188">
        <v>3322.8445121951218</v>
      </c>
      <c r="R12" s="1188">
        <v>5499.53</v>
      </c>
      <c r="S12" s="1188">
        <v>9579.2945121951216</v>
      </c>
    </row>
    <row r="13" spans="1:19" ht="16.149999999999999" customHeight="1" x14ac:dyDescent="0.2">
      <c r="A13" s="708">
        <v>8</v>
      </c>
      <c r="B13" s="468" t="s">
        <v>12</v>
      </c>
      <c r="C13" s="1188">
        <v>2877.8782373072495</v>
      </c>
      <c r="D13" s="1188">
        <v>973</v>
      </c>
      <c r="E13" s="1188">
        <v>171.35725294650953</v>
      </c>
      <c r="F13" s="1189">
        <v>4022.2354902537591</v>
      </c>
      <c r="G13" s="1188">
        <v>725.76</v>
      </c>
      <c r="H13" s="1189">
        <v>4747.9954902537593</v>
      </c>
      <c r="I13" s="1188">
        <v>633.13321220759485</v>
      </c>
      <c r="J13" s="1188">
        <v>172.67269423843499</v>
      </c>
      <c r="K13" s="1188">
        <v>4316.817355960874</v>
      </c>
      <c r="L13" s="1188">
        <v>1726.7269423843495</v>
      </c>
      <c r="M13" s="1188">
        <v>4688</v>
      </c>
      <c r="N13" s="1188">
        <v>5300</v>
      </c>
      <c r="O13" s="1189">
        <v>9322.2354902537591</v>
      </c>
      <c r="P13" s="1188">
        <v>5867</v>
      </c>
      <c r="Q13" s="1188">
        <v>5141.9743880326387</v>
      </c>
      <c r="R13" s="1188">
        <v>3476.1</v>
      </c>
      <c r="S13" s="1188">
        <v>9343.8343880326393</v>
      </c>
    </row>
    <row r="14" spans="1:19" ht="16.149999999999999" customHeight="1" x14ac:dyDescent="0.2">
      <c r="A14" s="708">
        <v>9</v>
      </c>
      <c r="B14" s="468" t="s">
        <v>13</v>
      </c>
      <c r="C14" s="1188">
        <v>2713.9020582816461</v>
      </c>
      <c r="D14" s="1188">
        <v>839</v>
      </c>
      <c r="E14" s="1188">
        <v>171.35726187549508</v>
      </c>
      <c r="F14" s="1189">
        <v>3724.2593201571412</v>
      </c>
      <c r="G14" s="1188">
        <v>744.76</v>
      </c>
      <c r="H14" s="1189">
        <v>4469.019320157141</v>
      </c>
      <c r="I14" s="1188">
        <v>597.05845282196208</v>
      </c>
      <c r="J14" s="1188">
        <v>162.83412349689877</v>
      </c>
      <c r="K14" s="1188">
        <v>4070.8530874224698</v>
      </c>
      <c r="L14" s="1188">
        <v>1628.3412349689875</v>
      </c>
      <c r="M14" s="1188">
        <v>5501</v>
      </c>
      <c r="N14" s="1188">
        <v>6361</v>
      </c>
      <c r="O14" s="1189">
        <v>10085.259320157142</v>
      </c>
      <c r="P14" s="1188">
        <v>5522</v>
      </c>
      <c r="Q14" s="1188">
        <v>4777.8289218498185</v>
      </c>
      <c r="R14" s="1188">
        <v>3701.53</v>
      </c>
      <c r="S14" s="1188">
        <v>9224.1189218498184</v>
      </c>
    </row>
    <row r="15" spans="1:19" ht="16.149999999999999" customHeight="1" x14ac:dyDescent="0.2">
      <c r="A15" s="709">
        <v>10</v>
      </c>
      <c r="B15" s="469" t="s">
        <v>14</v>
      </c>
      <c r="C15" s="1190">
        <v>2129.1816722800286</v>
      </c>
      <c r="D15" s="1190">
        <v>382</v>
      </c>
      <c r="E15" s="1190">
        <v>171.35726941115163</v>
      </c>
      <c r="F15" s="1191">
        <v>2682.5389416911803</v>
      </c>
      <c r="G15" s="1190">
        <v>608.04000000000008</v>
      </c>
      <c r="H15" s="1191">
        <v>3290.5789416911803</v>
      </c>
      <c r="I15" s="1190">
        <v>468.4199679016063</v>
      </c>
      <c r="J15" s="1190">
        <v>127.75090033680171</v>
      </c>
      <c r="K15" s="1190">
        <v>3193.7725084200424</v>
      </c>
      <c r="L15" s="1190">
        <v>1277.5090033680171</v>
      </c>
      <c r="M15" s="1190">
        <v>7523</v>
      </c>
      <c r="N15" s="1190">
        <v>8404</v>
      </c>
      <c r="O15" s="1191">
        <v>11086.53894169118</v>
      </c>
      <c r="P15" s="1190">
        <v>4266</v>
      </c>
      <c r="Q15" s="1190">
        <v>3653.6176133402814</v>
      </c>
      <c r="R15" s="1190">
        <v>4733.78</v>
      </c>
      <c r="S15" s="1190">
        <v>8995.4376133402802</v>
      </c>
    </row>
    <row r="16" spans="1:19" ht="16.149999999999999" customHeight="1" x14ac:dyDescent="0.2">
      <c r="A16" s="1184">
        <v>11</v>
      </c>
      <c r="B16" s="1185" t="s">
        <v>15</v>
      </c>
      <c r="C16" s="1186">
        <v>3293.3802516933861</v>
      </c>
      <c r="D16" s="1186">
        <v>1559</v>
      </c>
      <c r="E16" s="1186">
        <v>171.35695187165774</v>
      </c>
      <c r="F16" s="1187">
        <v>5023.7372035650442</v>
      </c>
      <c r="G16" s="1186">
        <v>706.55</v>
      </c>
      <c r="H16" s="1187">
        <v>5730.2872035650444</v>
      </c>
      <c r="I16" s="1186">
        <v>724.543655372545</v>
      </c>
      <c r="J16" s="1186">
        <v>197.6028151016032</v>
      </c>
      <c r="K16" s="1186">
        <v>4940.0703775400798</v>
      </c>
      <c r="L16" s="1186">
        <v>1976.0281510160319</v>
      </c>
      <c r="M16" s="1186">
        <v>3470</v>
      </c>
      <c r="N16" s="1186">
        <v>4120</v>
      </c>
      <c r="O16" s="1187">
        <v>9143.7372035650442</v>
      </c>
      <c r="P16" s="1186">
        <v>7883</v>
      </c>
      <c r="Q16" s="1186">
        <v>7171.8716577540108</v>
      </c>
      <c r="R16" s="1186">
        <v>3448.12</v>
      </c>
      <c r="S16" s="1186">
        <v>11326.541657754011</v>
      </c>
    </row>
    <row r="17" spans="1:19" ht="16.149999999999999" customHeight="1" x14ac:dyDescent="0.2">
      <c r="A17" s="708">
        <v>12</v>
      </c>
      <c r="B17" s="468" t="s">
        <v>16</v>
      </c>
      <c r="C17" s="1188">
        <v>1003.7499222871905</v>
      </c>
      <c r="D17" s="1188">
        <v>0</v>
      </c>
      <c r="E17" s="1188">
        <v>171.35720601237841</v>
      </c>
      <c r="F17" s="1189">
        <v>1175.107128299569</v>
      </c>
      <c r="G17" s="1188">
        <v>1063.31</v>
      </c>
      <c r="H17" s="1189">
        <v>2238.417128299569</v>
      </c>
      <c r="I17" s="1188">
        <v>220.8249829031819</v>
      </c>
      <c r="J17" s="1188">
        <v>60.224995337231412</v>
      </c>
      <c r="K17" s="1188">
        <v>1505.6248834307858</v>
      </c>
      <c r="L17" s="1188">
        <v>602.24995337231428</v>
      </c>
      <c r="M17" s="1188">
        <v>13644</v>
      </c>
      <c r="N17" s="1188">
        <v>14900</v>
      </c>
      <c r="O17" s="1189">
        <v>16075.107128299569</v>
      </c>
      <c r="P17" s="1188">
        <v>2935</v>
      </c>
      <c r="Q17" s="1188">
        <v>1871.8116710875331</v>
      </c>
      <c r="R17" s="1188">
        <v>7413.98</v>
      </c>
      <c r="S17" s="1188">
        <v>10349.101671087534</v>
      </c>
    </row>
    <row r="18" spans="1:19" ht="16.149999999999999" customHeight="1" x14ac:dyDescent="0.2">
      <c r="A18" s="708">
        <v>13</v>
      </c>
      <c r="B18" s="468" t="s">
        <v>17</v>
      </c>
      <c r="C18" s="1188">
        <v>3310.8691415549461</v>
      </c>
      <c r="D18" s="1188">
        <v>1421</v>
      </c>
      <c r="E18" s="1188">
        <v>171.35768903993204</v>
      </c>
      <c r="F18" s="1189">
        <v>4903.2268305948774</v>
      </c>
      <c r="G18" s="1188">
        <v>749.43000000000006</v>
      </c>
      <c r="H18" s="1189">
        <v>5652.6568305948776</v>
      </c>
      <c r="I18" s="1188">
        <v>728.3912111420882</v>
      </c>
      <c r="J18" s="1188">
        <v>198.65214849329678</v>
      </c>
      <c r="K18" s="1188">
        <v>4966.3037123324193</v>
      </c>
      <c r="L18" s="1188">
        <v>1986.5214849329675</v>
      </c>
      <c r="M18" s="1188">
        <v>4241</v>
      </c>
      <c r="N18" s="1188">
        <v>4284</v>
      </c>
      <c r="O18" s="1189">
        <v>9187.2268305948783</v>
      </c>
      <c r="P18" s="1188">
        <v>7711</v>
      </c>
      <c r="Q18" s="1188">
        <v>6880.1767204757862</v>
      </c>
      <c r="R18" s="1188">
        <v>3160.07</v>
      </c>
      <c r="S18" s="1188">
        <v>10789.676720475787</v>
      </c>
    </row>
    <row r="19" spans="1:19" ht="16.149999999999999" customHeight="1" x14ac:dyDescent="0.2">
      <c r="A19" s="708">
        <v>14</v>
      </c>
      <c r="B19" s="468" t="s">
        <v>18</v>
      </c>
      <c r="C19" s="1188">
        <v>3048.4462557066659</v>
      </c>
      <c r="D19" s="1188">
        <v>1404</v>
      </c>
      <c r="E19" s="1188">
        <v>171.3572261072261</v>
      </c>
      <c r="F19" s="1189">
        <v>4623.8034818138913</v>
      </c>
      <c r="G19" s="1188">
        <v>809.9799999999999</v>
      </c>
      <c r="H19" s="1189">
        <v>5433.7834818138908</v>
      </c>
      <c r="I19" s="1188">
        <v>670.65817625546651</v>
      </c>
      <c r="J19" s="1188">
        <v>182.90677534239995</v>
      </c>
      <c r="K19" s="1188">
        <v>4572.669383559999</v>
      </c>
      <c r="L19" s="1188">
        <v>1829.0677534239996</v>
      </c>
      <c r="M19" s="1188">
        <v>3886</v>
      </c>
      <c r="N19" s="1188">
        <v>4135</v>
      </c>
      <c r="O19" s="1189">
        <v>8758.8034818138913</v>
      </c>
      <c r="P19" s="1188">
        <v>7781</v>
      </c>
      <c r="Q19" s="1188">
        <v>6925.4055944055945</v>
      </c>
      <c r="R19" s="1188">
        <v>4092.13</v>
      </c>
      <c r="S19" s="1188">
        <v>11827.515594405595</v>
      </c>
    </row>
    <row r="20" spans="1:19" ht="16.149999999999999" customHeight="1" x14ac:dyDescent="0.2">
      <c r="A20" s="709">
        <v>15</v>
      </c>
      <c r="B20" s="469" t="s">
        <v>19</v>
      </c>
      <c r="C20" s="1190">
        <v>3246.3428967457867</v>
      </c>
      <c r="D20" s="1190">
        <v>1389</v>
      </c>
      <c r="E20" s="1190">
        <v>100</v>
      </c>
      <c r="F20" s="1191">
        <v>4735.3428967457867</v>
      </c>
      <c r="G20" s="1190">
        <v>553.79999999999995</v>
      </c>
      <c r="H20" s="1191">
        <v>5289.1428967457869</v>
      </c>
      <c r="I20" s="1190">
        <v>714.19543728407302</v>
      </c>
      <c r="J20" s="1190">
        <v>194.78057380474718</v>
      </c>
      <c r="K20" s="1190">
        <v>4869.5143451186805</v>
      </c>
      <c r="L20" s="1190">
        <v>1947.8057380474718</v>
      </c>
      <c r="M20" s="1190">
        <v>3690</v>
      </c>
      <c r="N20" s="1190">
        <v>3690</v>
      </c>
      <c r="O20" s="1191">
        <v>8425.3428967457876</v>
      </c>
      <c r="P20" s="1190">
        <v>7085</v>
      </c>
      <c r="Q20" s="1190">
        <v>6473.9338747099764</v>
      </c>
      <c r="R20" s="1190">
        <v>3250.7</v>
      </c>
      <c r="S20" s="1190">
        <v>10278.433874709975</v>
      </c>
    </row>
    <row r="21" spans="1:19" ht="16.149999999999999" customHeight="1" x14ac:dyDescent="0.2">
      <c r="A21" s="1184">
        <v>16</v>
      </c>
      <c r="B21" s="1185" t="s">
        <v>547</v>
      </c>
      <c r="C21" s="1186">
        <v>1292.3630906966273</v>
      </c>
      <c r="D21" s="1186">
        <v>0</v>
      </c>
      <c r="E21" s="1186">
        <v>171.35721925133689</v>
      </c>
      <c r="F21" s="1187">
        <v>1463.7203099479641</v>
      </c>
      <c r="G21" s="1186">
        <v>686.73</v>
      </c>
      <c r="H21" s="1187">
        <v>2150.4503099479643</v>
      </c>
      <c r="I21" s="1186">
        <v>284.31987995325807</v>
      </c>
      <c r="J21" s="1186">
        <v>77.541785441797629</v>
      </c>
      <c r="K21" s="1186">
        <v>1938.5446360449409</v>
      </c>
      <c r="L21" s="1186">
        <v>775.4178544179764</v>
      </c>
      <c r="M21" s="1186">
        <v>12655</v>
      </c>
      <c r="N21" s="1186">
        <v>14059</v>
      </c>
      <c r="O21" s="1187">
        <v>15522.720309947965</v>
      </c>
      <c r="P21" s="1186">
        <v>2712</v>
      </c>
      <c r="Q21" s="1186">
        <v>2025.2797860962567</v>
      </c>
      <c r="R21" s="1186">
        <v>5863.95</v>
      </c>
      <c r="S21" s="1186">
        <v>8575.9597860962567</v>
      </c>
    </row>
    <row r="22" spans="1:19" ht="16.149999999999999" customHeight="1" x14ac:dyDescent="0.2">
      <c r="A22" s="708">
        <v>17</v>
      </c>
      <c r="B22" s="468" t="s">
        <v>21</v>
      </c>
      <c r="C22" s="1188">
        <v>2063.2140959933918</v>
      </c>
      <c r="D22" s="1188">
        <v>312</v>
      </c>
      <c r="E22" s="1188">
        <v>400.77053573405976</v>
      </c>
      <c r="F22" s="1189">
        <v>2775.9846317274514</v>
      </c>
      <c r="G22" s="1188">
        <v>801.48</v>
      </c>
      <c r="H22" s="1189">
        <v>3577.4646317274514</v>
      </c>
      <c r="I22" s="1188">
        <v>453.90710111854622</v>
      </c>
      <c r="J22" s="1188">
        <v>123.79284575960352</v>
      </c>
      <c r="K22" s="1188">
        <v>3094.8211439900879</v>
      </c>
      <c r="L22" s="1188">
        <v>1237.9284575960353</v>
      </c>
      <c r="M22" s="1188">
        <v>7223</v>
      </c>
      <c r="N22" s="1188">
        <v>8233</v>
      </c>
      <c r="O22" s="1189">
        <v>11008.984631727451</v>
      </c>
      <c r="P22" s="1188">
        <v>4382</v>
      </c>
      <c r="Q22" s="1188">
        <v>3588.1668992093551</v>
      </c>
      <c r="R22" s="1188">
        <v>4622.82</v>
      </c>
      <c r="S22" s="1188">
        <v>9012.4668992093539</v>
      </c>
    </row>
    <row r="23" spans="1:19" ht="16.149999999999999" customHeight="1" x14ac:dyDescent="0.2">
      <c r="A23" s="708">
        <v>18</v>
      </c>
      <c r="B23" s="468" t="s">
        <v>22</v>
      </c>
      <c r="C23" s="1188">
        <v>3063.8490900884699</v>
      </c>
      <c r="D23" s="1188">
        <v>1097</v>
      </c>
      <c r="E23" s="1188">
        <v>171.3574097135741</v>
      </c>
      <c r="F23" s="1189">
        <v>4332.2064998020442</v>
      </c>
      <c r="G23" s="1188">
        <v>845.94999999999993</v>
      </c>
      <c r="H23" s="1189">
        <v>5178.156499802044</v>
      </c>
      <c r="I23" s="1188">
        <v>674.04679981946333</v>
      </c>
      <c r="J23" s="1188">
        <v>183.83094540530817</v>
      </c>
      <c r="K23" s="1188">
        <v>4595.7736351327048</v>
      </c>
      <c r="L23" s="1188">
        <v>0</v>
      </c>
      <c r="M23" s="1188">
        <v>4606</v>
      </c>
      <c r="N23" s="1188">
        <v>4606</v>
      </c>
      <c r="O23" s="1189">
        <v>8938.2064998020433</v>
      </c>
      <c r="P23" s="1188">
        <v>7093</v>
      </c>
      <c r="Q23" s="1188">
        <v>6247.9153175591528</v>
      </c>
      <c r="R23" s="1188">
        <v>3396.66</v>
      </c>
      <c r="S23" s="1188">
        <v>10490.525317559153</v>
      </c>
    </row>
    <row r="24" spans="1:19" ht="16.149999999999999" customHeight="1" x14ac:dyDescent="0.2">
      <c r="A24" s="708">
        <v>19</v>
      </c>
      <c r="B24" s="468" t="s">
        <v>23</v>
      </c>
      <c r="C24" s="1188">
        <v>2476.415094339623</v>
      </c>
      <c r="D24" s="1188">
        <v>709</v>
      </c>
      <c r="E24" s="1188">
        <v>171.35701598579041</v>
      </c>
      <c r="F24" s="1189">
        <v>3356.7721103254135</v>
      </c>
      <c r="G24" s="1188">
        <v>905.43</v>
      </c>
      <c r="H24" s="1189">
        <v>4262.2021103254137</v>
      </c>
      <c r="I24" s="1188">
        <v>544.81132075471703</v>
      </c>
      <c r="J24" s="1188">
        <v>148.58490566037736</v>
      </c>
      <c r="K24" s="1188">
        <v>3714.6226415094338</v>
      </c>
      <c r="L24" s="1188">
        <v>1485.8490566037735</v>
      </c>
      <c r="M24" s="1188">
        <v>4824</v>
      </c>
      <c r="N24" s="1188">
        <v>4824</v>
      </c>
      <c r="O24" s="1189">
        <v>8180.7721103254135</v>
      </c>
      <c r="P24" s="1188">
        <v>5647</v>
      </c>
      <c r="Q24" s="1188">
        <v>4738.2912966252225</v>
      </c>
      <c r="R24" s="1188">
        <v>4477.0200000000004</v>
      </c>
      <c r="S24" s="1188">
        <v>10120.741296625223</v>
      </c>
    </row>
    <row r="25" spans="1:19" ht="16.149999999999999" customHeight="1" x14ac:dyDescent="0.2">
      <c r="A25" s="709">
        <v>20</v>
      </c>
      <c r="B25" s="469" t="s">
        <v>24</v>
      </c>
      <c r="C25" s="1190">
        <v>3244.1496809587693</v>
      </c>
      <c r="D25" s="1190">
        <v>1103</v>
      </c>
      <c r="E25" s="1190">
        <v>100</v>
      </c>
      <c r="F25" s="1191">
        <v>4447.1496809587697</v>
      </c>
      <c r="G25" s="1190">
        <v>586.16999999999996</v>
      </c>
      <c r="H25" s="1191">
        <v>5033.3196809587698</v>
      </c>
      <c r="I25" s="1190">
        <v>713.71292981092927</v>
      </c>
      <c r="J25" s="1190">
        <v>194.64898085752614</v>
      </c>
      <c r="K25" s="1190">
        <v>4866.2245214381528</v>
      </c>
      <c r="L25" s="1190">
        <v>1946.4898085752611</v>
      </c>
      <c r="M25" s="1190">
        <v>2973</v>
      </c>
      <c r="N25" s="1190">
        <v>3083</v>
      </c>
      <c r="O25" s="1191">
        <v>7530.1496809587697</v>
      </c>
      <c r="P25" s="1190">
        <v>6637</v>
      </c>
      <c r="Q25" s="1190">
        <v>6055.119608553824</v>
      </c>
      <c r="R25" s="1190">
        <v>2799.56</v>
      </c>
      <c r="S25" s="1190">
        <v>9440.8496085538245</v>
      </c>
    </row>
    <row r="26" spans="1:19" ht="16.149999999999999" customHeight="1" x14ac:dyDescent="0.2">
      <c r="A26" s="1184">
        <v>21</v>
      </c>
      <c r="B26" s="1185" t="s">
        <v>25</v>
      </c>
      <c r="C26" s="1186">
        <v>3230.7869087104505</v>
      </c>
      <c r="D26" s="1186">
        <v>1106</v>
      </c>
      <c r="E26" s="1186">
        <v>171.35716852317643</v>
      </c>
      <c r="F26" s="1187">
        <v>4508.1440772336264</v>
      </c>
      <c r="G26" s="1186">
        <v>610.35</v>
      </c>
      <c r="H26" s="1187">
        <v>5118.4940772336267</v>
      </c>
      <c r="I26" s="1186">
        <v>710.77311991629904</v>
      </c>
      <c r="J26" s="1186">
        <v>193.84721452262701</v>
      </c>
      <c r="K26" s="1186">
        <v>4846.1803630656759</v>
      </c>
      <c r="L26" s="1186">
        <v>1938.4721452262704</v>
      </c>
      <c r="M26" s="1186">
        <v>2204</v>
      </c>
      <c r="N26" s="1186">
        <v>3204</v>
      </c>
      <c r="O26" s="1187">
        <v>7712.1440772336264</v>
      </c>
      <c r="P26" s="1186">
        <v>7146</v>
      </c>
      <c r="Q26" s="1186">
        <v>6526.426877470356</v>
      </c>
      <c r="R26" s="1186">
        <v>2939.9</v>
      </c>
      <c r="S26" s="1186">
        <v>10076.676877470356</v>
      </c>
    </row>
    <row r="27" spans="1:19" ht="16.149999999999999" customHeight="1" x14ac:dyDescent="0.2">
      <c r="A27" s="708">
        <v>22</v>
      </c>
      <c r="B27" s="468" t="s">
        <v>26</v>
      </c>
      <c r="C27" s="1188">
        <v>3548.8093318662363</v>
      </c>
      <c r="D27" s="1188">
        <v>1221</v>
      </c>
      <c r="E27" s="1188">
        <v>171.35726918995402</v>
      </c>
      <c r="F27" s="1189">
        <v>4941.1666010561903</v>
      </c>
      <c r="G27" s="1188">
        <v>496.36</v>
      </c>
      <c r="H27" s="1189">
        <v>5437.52660105619</v>
      </c>
      <c r="I27" s="1188">
        <v>780.73805301057189</v>
      </c>
      <c r="J27" s="1188">
        <v>212.92855991197416</v>
      </c>
      <c r="K27" s="1188">
        <v>5323.2139977993538</v>
      </c>
      <c r="L27" s="1188">
        <v>2129.2855991197416</v>
      </c>
      <c r="M27" s="1188">
        <v>1436</v>
      </c>
      <c r="N27" s="1188">
        <v>2418</v>
      </c>
      <c r="O27" s="1189">
        <v>7359.1666010561903</v>
      </c>
      <c r="P27" s="1188">
        <v>7759</v>
      </c>
      <c r="Q27" s="1188">
        <v>7255.206225680934</v>
      </c>
      <c r="R27" s="1188">
        <v>2295.37</v>
      </c>
      <c r="S27" s="1188">
        <v>10046.936225680933</v>
      </c>
    </row>
    <row r="28" spans="1:19" ht="16.149999999999999" customHeight="1" x14ac:dyDescent="0.2">
      <c r="A28" s="708">
        <v>23</v>
      </c>
      <c r="B28" s="468" t="s">
        <v>27</v>
      </c>
      <c r="C28" s="1188">
        <v>2921.5804745814476</v>
      </c>
      <c r="D28" s="1188">
        <v>1040</v>
      </c>
      <c r="E28" s="1188">
        <v>171.35724055394084</v>
      </c>
      <c r="F28" s="1189">
        <v>4132.9377151353883</v>
      </c>
      <c r="G28" s="1188">
        <v>688.58</v>
      </c>
      <c r="H28" s="1189">
        <v>4821.5177151353882</v>
      </c>
      <c r="I28" s="1188">
        <v>642.74770440791849</v>
      </c>
      <c r="J28" s="1188">
        <v>175.29482847488683</v>
      </c>
      <c r="K28" s="1188">
        <v>4382.3707118721713</v>
      </c>
      <c r="L28" s="1188">
        <v>1752.9482847488687</v>
      </c>
      <c r="M28" s="1188">
        <v>3001</v>
      </c>
      <c r="N28" s="1188">
        <v>4325</v>
      </c>
      <c r="O28" s="1189">
        <v>8457.9377151353874</v>
      </c>
      <c r="P28" s="1188">
        <v>6089</v>
      </c>
      <c r="Q28" s="1188">
        <v>5397.7676525901861</v>
      </c>
      <c r="R28" s="1188">
        <v>3522.92</v>
      </c>
      <c r="S28" s="1188">
        <v>9609.2676525901861</v>
      </c>
    </row>
    <row r="29" spans="1:19" ht="16.149999999999999" customHeight="1" x14ac:dyDescent="0.2">
      <c r="A29" s="708">
        <v>24</v>
      </c>
      <c r="B29" s="468" t="s">
        <v>28</v>
      </c>
      <c r="C29" s="1188">
        <v>1003.7499843118682</v>
      </c>
      <c r="D29" s="1188">
        <v>0</v>
      </c>
      <c r="E29" s="1188">
        <v>495.68005738880919</v>
      </c>
      <c r="F29" s="1189">
        <v>1499.4300417006773</v>
      </c>
      <c r="G29" s="1188">
        <v>854.24999999999989</v>
      </c>
      <c r="H29" s="1189">
        <v>2353.6800417006771</v>
      </c>
      <c r="I29" s="1188">
        <v>220.82499654861098</v>
      </c>
      <c r="J29" s="1188">
        <v>60.224999058712086</v>
      </c>
      <c r="K29" s="1188">
        <v>1505.6249764678021</v>
      </c>
      <c r="L29" s="1188">
        <v>602.24999058712092</v>
      </c>
      <c r="M29" s="1188">
        <v>15816</v>
      </c>
      <c r="N29" s="1188">
        <v>16543</v>
      </c>
      <c r="O29" s="1189">
        <v>18042.430041700678</v>
      </c>
      <c r="P29" s="1188">
        <v>2844</v>
      </c>
      <c r="Q29" s="1188">
        <v>1988.88737446198</v>
      </c>
      <c r="R29" s="1188">
        <v>6510.38</v>
      </c>
      <c r="S29" s="1188">
        <v>9353.5173744619806</v>
      </c>
    </row>
    <row r="30" spans="1:19" ht="16.149999999999999" customHeight="1" x14ac:dyDescent="0.2">
      <c r="A30" s="709">
        <v>25</v>
      </c>
      <c r="B30" s="469" t="s">
        <v>29</v>
      </c>
      <c r="C30" s="1190">
        <v>2714.8532198079006</v>
      </c>
      <c r="D30" s="1190">
        <v>924</v>
      </c>
      <c r="E30" s="1190">
        <v>171.35704258306038</v>
      </c>
      <c r="F30" s="1191">
        <v>3810.2102623909609</v>
      </c>
      <c r="G30" s="1190">
        <v>653.73</v>
      </c>
      <c r="H30" s="1191">
        <v>4463.9402623909609</v>
      </c>
      <c r="I30" s="1190">
        <v>597.26770835773823</v>
      </c>
      <c r="J30" s="1190">
        <v>162.89119318847403</v>
      </c>
      <c r="K30" s="1190">
        <v>4072.2798297118511</v>
      </c>
      <c r="L30" s="1190">
        <v>1628.9119318847402</v>
      </c>
      <c r="M30" s="1190">
        <v>5344</v>
      </c>
      <c r="N30" s="1190">
        <v>5344</v>
      </c>
      <c r="O30" s="1191">
        <v>9154.2102623909614</v>
      </c>
      <c r="P30" s="1190">
        <v>5897</v>
      </c>
      <c r="Q30" s="1190">
        <v>5244.3350491343008</v>
      </c>
      <c r="R30" s="1190">
        <v>4072.9</v>
      </c>
      <c r="S30" s="1190">
        <v>9970.9650491343</v>
      </c>
    </row>
    <row r="31" spans="1:19" ht="16.149999999999999" customHeight="1" x14ac:dyDescent="0.2">
      <c r="A31" s="1184">
        <v>26</v>
      </c>
      <c r="B31" s="1185" t="s">
        <v>30</v>
      </c>
      <c r="C31" s="1186">
        <v>2228.6717183345772</v>
      </c>
      <c r="D31" s="1186">
        <v>461</v>
      </c>
      <c r="E31" s="1186">
        <v>398.92345198442956</v>
      </c>
      <c r="F31" s="1187">
        <v>3088.5951703190067</v>
      </c>
      <c r="G31" s="1186">
        <v>836.83</v>
      </c>
      <c r="H31" s="1187">
        <v>3925.4251703190066</v>
      </c>
      <c r="I31" s="1186">
        <v>490.30777803360706</v>
      </c>
      <c r="J31" s="1186">
        <v>133.72030310007463</v>
      </c>
      <c r="K31" s="1186">
        <v>3343.0075775018659</v>
      </c>
      <c r="L31" s="1186">
        <v>1337.2030310007463</v>
      </c>
      <c r="M31" s="1186">
        <v>6250</v>
      </c>
      <c r="N31" s="1186">
        <v>6785</v>
      </c>
      <c r="O31" s="1187">
        <v>9873.5951703190076</v>
      </c>
      <c r="P31" s="1186">
        <v>4917</v>
      </c>
      <c r="Q31" s="1186">
        <v>4068.8182912636944</v>
      </c>
      <c r="R31" s="1186">
        <v>4536.95</v>
      </c>
      <c r="S31" s="1186">
        <v>9442.5982912636937</v>
      </c>
    </row>
    <row r="32" spans="1:19" ht="16.149999999999999" customHeight="1" x14ac:dyDescent="0.2">
      <c r="A32" s="708">
        <v>27</v>
      </c>
      <c r="B32" s="468" t="s">
        <v>31</v>
      </c>
      <c r="C32" s="1188">
        <v>3139.3189369765087</v>
      </c>
      <c r="D32" s="1188">
        <v>1267</v>
      </c>
      <c r="E32" s="1188">
        <v>171.35726210350583</v>
      </c>
      <c r="F32" s="1189">
        <v>4577.6761990800142</v>
      </c>
      <c r="G32" s="1188">
        <v>693.06</v>
      </c>
      <c r="H32" s="1189">
        <v>5270.7361990800146</v>
      </c>
      <c r="I32" s="1188">
        <v>690.65016613483181</v>
      </c>
      <c r="J32" s="1188">
        <v>188.35913621859052</v>
      </c>
      <c r="K32" s="1188">
        <v>4708.9784054647635</v>
      </c>
      <c r="L32" s="1188">
        <v>1883.5913621859049</v>
      </c>
      <c r="M32" s="1188">
        <v>3942</v>
      </c>
      <c r="N32" s="1188">
        <v>4669</v>
      </c>
      <c r="O32" s="1189">
        <v>9246.6761990800151</v>
      </c>
      <c r="P32" s="1188">
        <v>6794</v>
      </c>
      <c r="Q32" s="1188">
        <v>6099.9135596364313</v>
      </c>
      <c r="R32" s="1188">
        <v>3327.53</v>
      </c>
      <c r="S32" s="1188">
        <v>10120.503559636432</v>
      </c>
    </row>
    <row r="33" spans="1:19" ht="16.149999999999999" customHeight="1" x14ac:dyDescent="0.2">
      <c r="A33" s="708">
        <v>28</v>
      </c>
      <c r="B33" s="468" t="s">
        <v>32</v>
      </c>
      <c r="C33" s="1188">
        <v>2318.8107725669697</v>
      </c>
      <c r="D33" s="1188">
        <v>500</v>
      </c>
      <c r="E33" s="1188">
        <v>230.84228717857036</v>
      </c>
      <c r="F33" s="1189">
        <v>3049.6530597455403</v>
      </c>
      <c r="G33" s="1188">
        <v>694.4</v>
      </c>
      <c r="H33" s="1189">
        <v>3744.0530597455404</v>
      </c>
      <c r="I33" s="1188">
        <v>510.13836996473333</v>
      </c>
      <c r="J33" s="1188">
        <v>139.1286463540182</v>
      </c>
      <c r="K33" s="1188">
        <v>3478.2161588504541</v>
      </c>
      <c r="L33" s="1188">
        <v>1391.2864635401818</v>
      </c>
      <c r="M33" s="1188">
        <v>5640</v>
      </c>
      <c r="N33" s="1188">
        <v>6215</v>
      </c>
      <c r="O33" s="1189">
        <v>9264.6530597455403</v>
      </c>
      <c r="P33" s="1188">
        <v>4543</v>
      </c>
      <c r="Q33" s="1188">
        <v>3840.47206579065</v>
      </c>
      <c r="R33" s="1188">
        <v>4104.96</v>
      </c>
      <c r="S33" s="1188">
        <v>8639.8320657906497</v>
      </c>
    </row>
    <row r="34" spans="1:19" ht="16.149999999999999" customHeight="1" x14ac:dyDescent="0.2">
      <c r="A34" s="708">
        <v>29</v>
      </c>
      <c r="B34" s="468" t="s">
        <v>33</v>
      </c>
      <c r="C34" s="1188">
        <v>2666.2156372363002</v>
      </c>
      <c r="D34" s="1188">
        <v>772</v>
      </c>
      <c r="E34" s="1188">
        <v>171.3572599615083</v>
      </c>
      <c r="F34" s="1189">
        <v>3609.5728971978083</v>
      </c>
      <c r="G34" s="1188">
        <v>754.94999999999993</v>
      </c>
      <c r="H34" s="1189">
        <v>4364.5228971978086</v>
      </c>
      <c r="I34" s="1188">
        <v>586.56744019198607</v>
      </c>
      <c r="J34" s="1188">
        <v>159.972938234178</v>
      </c>
      <c r="K34" s="1188">
        <v>3999.32345585445</v>
      </c>
      <c r="L34" s="1188">
        <v>1599.7293823417804</v>
      </c>
      <c r="M34" s="1188">
        <v>4834</v>
      </c>
      <c r="N34" s="1188">
        <v>5599</v>
      </c>
      <c r="O34" s="1189">
        <v>9208.5728971978078</v>
      </c>
      <c r="P34" s="1188">
        <v>5269</v>
      </c>
      <c r="Q34" s="1188">
        <v>4514.1748520920946</v>
      </c>
      <c r="R34" s="1188">
        <v>3634.67</v>
      </c>
      <c r="S34" s="1188">
        <v>8903.7948520920945</v>
      </c>
    </row>
    <row r="35" spans="1:19" ht="16.149999999999999" customHeight="1" x14ac:dyDescent="0.2">
      <c r="A35" s="709">
        <v>30</v>
      </c>
      <c r="B35" s="469" t="s">
        <v>34</v>
      </c>
      <c r="C35" s="1190">
        <v>3147.7989302037017</v>
      </c>
      <c r="D35" s="1190">
        <v>1273</v>
      </c>
      <c r="E35" s="1190">
        <v>171.35726004922068</v>
      </c>
      <c r="F35" s="1191">
        <v>4592.1561902529229</v>
      </c>
      <c r="G35" s="1190">
        <v>727.17</v>
      </c>
      <c r="H35" s="1191">
        <v>5319.326190252923</v>
      </c>
      <c r="I35" s="1190">
        <v>692.51576464481434</v>
      </c>
      <c r="J35" s="1190">
        <v>188.8679358122221</v>
      </c>
      <c r="K35" s="1190">
        <v>4721.6983953055524</v>
      </c>
      <c r="L35" s="1190">
        <v>1888.6793581222207</v>
      </c>
      <c r="M35" s="1190">
        <v>3603</v>
      </c>
      <c r="N35" s="1190">
        <v>4840</v>
      </c>
      <c r="O35" s="1191">
        <v>9432.1561902529229</v>
      </c>
      <c r="P35" s="1190">
        <v>6851</v>
      </c>
      <c r="Q35" s="1190">
        <v>6116.0574241181293</v>
      </c>
      <c r="R35" s="1190">
        <v>3312.84</v>
      </c>
      <c r="S35" s="1190">
        <v>10156.06742411813</v>
      </c>
    </row>
    <row r="36" spans="1:19" ht="16.149999999999999" customHeight="1" x14ac:dyDescent="0.2">
      <c r="A36" s="1184">
        <v>31</v>
      </c>
      <c r="B36" s="1185" t="s">
        <v>35</v>
      </c>
      <c r="C36" s="1186">
        <v>2559.1008633607908</v>
      </c>
      <c r="D36" s="1186">
        <v>773</v>
      </c>
      <c r="E36" s="1186">
        <v>171.35730706075535</v>
      </c>
      <c r="F36" s="1187">
        <v>3503.4581704215461</v>
      </c>
      <c r="G36" s="1186">
        <v>620.83000000000004</v>
      </c>
      <c r="H36" s="1187">
        <v>4124.2881704215461</v>
      </c>
      <c r="I36" s="1186">
        <v>563.00218993937403</v>
      </c>
      <c r="J36" s="1186">
        <v>153.54605180164742</v>
      </c>
      <c r="K36" s="1186">
        <v>3838.6512950411861</v>
      </c>
      <c r="L36" s="1186">
        <v>1535.4605180164745</v>
      </c>
      <c r="M36" s="1186">
        <v>6921</v>
      </c>
      <c r="N36" s="1186">
        <v>7745</v>
      </c>
      <c r="O36" s="1187">
        <v>11248.458170421545</v>
      </c>
      <c r="P36" s="1186">
        <v>5421</v>
      </c>
      <c r="Q36" s="1186">
        <v>4795.0898193760258</v>
      </c>
      <c r="R36" s="1186">
        <v>4244.8</v>
      </c>
      <c r="S36" s="1186">
        <v>9660.7198193760269</v>
      </c>
    </row>
    <row r="37" spans="1:19" ht="16.149999999999999" customHeight="1" x14ac:dyDescent="0.2">
      <c r="A37" s="708">
        <v>32</v>
      </c>
      <c r="B37" s="468" t="s">
        <v>36</v>
      </c>
      <c r="C37" s="1188">
        <v>3324.2043483686257</v>
      </c>
      <c r="D37" s="1188">
        <v>1326</v>
      </c>
      <c r="E37" s="1188">
        <v>171.3572841901067</v>
      </c>
      <c r="F37" s="1189">
        <v>4821.5616325587325</v>
      </c>
      <c r="G37" s="1188">
        <v>559.77</v>
      </c>
      <c r="H37" s="1189">
        <v>5381.331632558733</v>
      </c>
      <c r="I37" s="1188">
        <v>731.32495664109774</v>
      </c>
      <c r="J37" s="1188">
        <v>199.45226090211753</v>
      </c>
      <c r="K37" s="1188">
        <v>4986.3065225529381</v>
      </c>
      <c r="L37" s="1188">
        <v>1994.5226090211752</v>
      </c>
      <c r="M37" s="1188">
        <v>2807</v>
      </c>
      <c r="N37" s="1188">
        <v>3230</v>
      </c>
      <c r="O37" s="1189">
        <v>8051.5616325587325</v>
      </c>
      <c r="P37" s="1188">
        <v>6657</v>
      </c>
      <c r="Q37" s="1188">
        <v>6097.1361784675073</v>
      </c>
      <c r="R37" s="1188">
        <v>2840.02</v>
      </c>
      <c r="S37" s="1188">
        <v>9496.9261784675073</v>
      </c>
    </row>
    <row r="38" spans="1:19" ht="16.149999999999999" customHeight="1" x14ac:dyDescent="0.2">
      <c r="A38" s="708">
        <v>33</v>
      </c>
      <c r="B38" s="468" t="s">
        <v>37</v>
      </c>
      <c r="C38" s="1188">
        <v>2814.4896548322326</v>
      </c>
      <c r="D38" s="1188">
        <v>1101</v>
      </c>
      <c r="E38" s="1188">
        <v>171.35719612229678</v>
      </c>
      <c r="F38" s="1189">
        <v>4086.8468509545296</v>
      </c>
      <c r="G38" s="1188">
        <v>655.31000000000006</v>
      </c>
      <c r="H38" s="1189">
        <v>4742.1568509545295</v>
      </c>
      <c r="I38" s="1188">
        <v>619.18772406309108</v>
      </c>
      <c r="J38" s="1188">
        <v>168.86937928993396</v>
      </c>
      <c r="K38" s="1188">
        <v>4221.7344822483492</v>
      </c>
      <c r="L38" s="1188">
        <v>1688.6937928993395</v>
      </c>
      <c r="M38" s="1188">
        <v>2707</v>
      </c>
      <c r="N38" s="1188">
        <v>4962</v>
      </c>
      <c r="O38" s="1189">
        <v>9048.8468509545291</v>
      </c>
      <c r="P38" s="1188">
        <v>6672</v>
      </c>
      <c r="Q38" s="1188">
        <v>5946.0178970917223</v>
      </c>
      <c r="R38" s="1188">
        <v>4260.34</v>
      </c>
      <c r="S38" s="1188">
        <v>10861.667897091724</v>
      </c>
    </row>
    <row r="39" spans="1:19" ht="16.149999999999999" customHeight="1" x14ac:dyDescent="0.2">
      <c r="A39" s="708">
        <v>34</v>
      </c>
      <c r="B39" s="468" t="s">
        <v>38</v>
      </c>
      <c r="C39" s="1188">
        <v>3126.6482247784766</v>
      </c>
      <c r="D39" s="1188">
        <v>1351</v>
      </c>
      <c r="E39" s="1188">
        <v>171.35727109515261</v>
      </c>
      <c r="F39" s="1189">
        <v>4649.00549587363</v>
      </c>
      <c r="G39" s="1188">
        <v>644.11000000000013</v>
      </c>
      <c r="H39" s="1189">
        <v>5293.1154958736297</v>
      </c>
      <c r="I39" s="1188">
        <v>687.8626094512648</v>
      </c>
      <c r="J39" s="1188">
        <v>187.59889348670859</v>
      </c>
      <c r="K39" s="1188">
        <v>4689.9723371677155</v>
      </c>
      <c r="L39" s="1188">
        <v>1875.9889348670863</v>
      </c>
      <c r="M39" s="1188">
        <v>3646</v>
      </c>
      <c r="N39" s="1188">
        <v>4290</v>
      </c>
      <c r="O39" s="1189">
        <v>8939.0054958736291</v>
      </c>
      <c r="P39" s="1188">
        <v>7167</v>
      </c>
      <c r="Q39" s="1188">
        <v>6517.4913225613409</v>
      </c>
      <c r="R39" s="1188">
        <v>3600.25</v>
      </c>
      <c r="S39" s="1188">
        <v>10761.851322561341</v>
      </c>
    </row>
    <row r="40" spans="1:19" ht="16.149999999999999" customHeight="1" x14ac:dyDescent="0.2">
      <c r="A40" s="709">
        <v>35</v>
      </c>
      <c r="B40" s="469" t="s">
        <v>39</v>
      </c>
      <c r="C40" s="1190">
        <v>2729.8387431674314</v>
      </c>
      <c r="D40" s="1190">
        <v>900</v>
      </c>
      <c r="E40" s="1190">
        <v>171.35730129390018</v>
      </c>
      <c r="F40" s="1191">
        <v>3801.1960444613314</v>
      </c>
      <c r="G40" s="1190">
        <v>537.96</v>
      </c>
      <c r="H40" s="1191">
        <v>4339.1560444613315</v>
      </c>
      <c r="I40" s="1190">
        <v>600.56452349683491</v>
      </c>
      <c r="J40" s="1190">
        <v>163.79032459004588</v>
      </c>
      <c r="K40" s="1190">
        <v>4094.7581147511473</v>
      </c>
      <c r="L40" s="1190">
        <v>1637.9032459004588</v>
      </c>
      <c r="M40" s="1190">
        <v>5171</v>
      </c>
      <c r="N40" s="1190">
        <v>5719</v>
      </c>
      <c r="O40" s="1191">
        <v>9520.1960444613323</v>
      </c>
      <c r="P40" s="1190">
        <v>5610</v>
      </c>
      <c r="Q40" s="1190">
        <v>5074.825693160813</v>
      </c>
      <c r="R40" s="1190">
        <v>3886.96</v>
      </c>
      <c r="S40" s="1190">
        <v>9499.745693160814</v>
      </c>
    </row>
    <row r="41" spans="1:19" ht="16.149999999999999" customHeight="1" x14ac:dyDescent="0.2">
      <c r="A41" s="1184">
        <v>36</v>
      </c>
      <c r="B41" s="1185" t="s">
        <v>536</v>
      </c>
      <c r="C41" s="1186">
        <v>2165.6648124793956</v>
      </c>
      <c r="D41" s="1186">
        <v>415</v>
      </c>
      <c r="E41" s="1186">
        <v>171.3572647702407</v>
      </c>
      <c r="F41" s="1187">
        <v>2752.0220772496364</v>
      </c>
      <c r="G41" s="1186">
        <v>746.03</v>
      </c>
      <c r="H41" s="1187">
        <v>3498.0520772496366</v>
      </c>
      <c r="I41" s="1186">
        <v>476.44625874546705</v>
      </c>
      <c r="J41" s="1186">
        <v>129.93988874876374</v>
      </c>
      <c r="K41" s="1186">
        <v>3248.4972187190933</v>
      </c>
      <c r="L41" s="1186">
        <v>1299.3988874876372</v>
      </c>
      <c r="M41" s="1186">
        <v>5899</v>
      </c>
      <c r="N41" s="1186">
        <v>6625</v>
      </c>
      <c r="O41" s="1187">
        <v>9377.0220772496359</v>
      </c>
      <c r="P41" s="1186">
        <v>4496</v>
      </c>
      <c r="Q41" s="1186">
        <v>3756.0362800875273</v>
      </c>
      <c r="R41" s="1186">
        <v>4704.5200000000004</v>
      </c>
      <c r="S41" s="1186">
        <v>9206.5862800875275</v>
      </c>
    </row>
    <row r="42" spans="1:19" ht="16.149999999999999" customHeight="1" x14ac:dyDescent="0.2">
      <c r="A42" s="708">
        <v>37</v>
      </c>
      <c r="B42" s="468" t="s">
        <v>41</v>
      </c>
      <c r="C42" s="1188">
        <v>3136.2996307007297</v>
      </c>
      <c r="D42" s="1188">
        <v>1200</v>
      </c>
      <c r="E42" s="1188">
        <v>171.35725317153887</v>
      </c>
      <c r="F42" s="1189">
        <v>4507.6568838722687</v>
      </c>
      <c r="G42" s="1188">
        <v>653.61</v>
      </c>
      <c r="H42" s="1189">
        <v>5161.2668838722684</v>
      </c>
      <c r="I42" s="1188">
        <v>689.98591875416048</v>
      </c>
      <c r="J42" s="1188">
        <v>188.17797784204376</v>
      </c>
      <c r="K42" s="1188">
        <v>4704.449446051095</v>
      </c>
      <c r="L42" s="1188">
        <v>1881.7797784204377</v>
      </c>
      <c r="M42" s="1188">
        <v>3878</v>
      </c>
      <c r="N42" s="1188">
        <v>4936</v>
      </c>
      <c r="O42" s="1189">
        <v>9443.6568838722687</v>
      </c>
      <c r="P42" s="1188">
        <v>6447</v>
      </c>
      <c r="Q42" s="1188">
        <v>5794.5200772200769</v>
      </c>
      <c r="R42" s="1188">
        <v>3164.26</v>
      </c>
      <c r="S42" s="1188">
        <v>9612.3900772200759</v>
      </c>
    </row>
    <row r="43" spans="1:19" ht="16.149999999999999" customHeight="1" x14ac:dyDescent="0.2">
      <c r="A43" s="708">
        <v>38</v>
      </c>
      <c r="B43" s="468" t="s">
        <v>42</v>
      </c>
      <c r="C43" s="1188">
        <v>1003.7499671349638</v>
      </c>
      <c r="D43" s="1188">
        <v>0</v>
      </c>
      <c r="E43" s="1188">
        <v>430.53704676826067</v>
      </c>
      <c r="F43" s="1189">
        <v>1434.2870139032243</v>
      </c>
      <c r="G43" s="1188">
        <v>829.92000000000007</v>
      </c>
      <c r="H43" s="1189">
        <v>2264.2070139032244</v>
      </c>
      <c r="I43" s="1188">
        <v>220.82499276969199</v>
      </c>
      <c r="J43" s="1188">
        <v>60.224998028097815</v>
      </c>
      <c r="K43" s="1188">
        <v>1505.6249507024456</v>
      </c>
      <c r="L43" s="1188">
        <v>602.24998028097821</v>
      </c>
      <c r="M43" s="1188">
        <v>11162</v>
      </c>
      <c r="N43" s="1188">
        <v>11162</v>
      </c>
      <c r="O43" s="1189">
        <v>12596.287013903224</v>
      </c>
      <c r="P43" s="1188">
        <v>2820</v>
      </c>
      <c r="Q43" s="1188">
        <v>1987.1061481870731</v>
      </c>
      <c r="R43" s="1188">
        <v>6786.64</v>
      </c>
      <c r="S43" s="1188">
        <v>9603.6661481870724</v>
      </c>
    </row>
    <row r="44" spans="1:19" ht="16.149999999999999" customHeight="1" x14ac:dyDescent="0.2">
      <c r="A44" s="708">
        <v>39</v>
      </c>
      <c r="B44" s="468" t="s">
        <v>43</v>
      </c>
      <c r="C44" s="1188">
        <v>1722.1904258023917</v>
      </c>
      <c r="D44" s="1188">
        <v>39</v>
      </c>
      <c r="E44" s="1188">
        <v>297.990639625585</v>
      </c>
      <c r="F44" s="1189">
        <v>2059.1810654279766</v>
      </c>
      <c r="G44" s="1188">
        <v>779.66</v>
      </c>
      <c r="H44" s="1189">
        <v>2838.8410654279764</v>
      </c>
      <c r="I44" s="1188">
        <v>378.88189367652615</v>
      </c>
      <c r="J44" s="1188">
        <v>103.33142554814349</v>
      </c>
      <c r="K44" s="1188">
        <v>2583.2856387035872</v>
      </c>
      <c r="L44" s="1188">
        <v>1033.3142554814351</v>
      </c>
      <c r="M44" s="1188">
        <v>8533</v>
      </c>
      <c r="N44" s="1188">
        <v>8533</v>
      </c>
      <c r="O44" s="1189">
        <v>10592.181065427976</v>
      </c>
      <c r="P44" s="1188">
        <v>3901</v>
      </c>
      <c r="Q44" s="1188">
        <v>3121.8888455538222</v>
      </c>
      <c r="R44" s="1188">
        <v>5914.9</v>
      </c>
      <c r="S44" s="1188">
        <v>9816.4488455538212</v>
      </c>
    </row>
    <row r="45" spans="1:19" ht="16.149999999999999" customHeight="1" x14ac:dyDescent="0.2">
      <c r="A45" s="709">
        <v>40</v>
      </c>
      <c r="B45" s="469" t="s">
        <v>44</v>
      </c>
      <c r="C45" s="1190">
        <v>2951.844909045697</v>
      </c>
      <c r="D45" s="1190">
        <v>1056</v>
      </c>
      <c r="E45" s="1190">
        <v>171.35726663856494</v>
      </c>
      <c r="F45" s="1191">
        <v>4179.2021756842623</v>
      </c>
      <c r="G45" s="1190">
        <v>700.2700000000001</v>
      </c>
      <c r="H45" s="1191">
        <v>4879.4721756842628</v>
      </c>
      <c r="I45" s="1190">
        <v>649.40587999005334</v>
      </c>
      <c r="J45" s="1190">
        <v>177.11069454274184</v>
      </c>
      <c r="K45" s="1190">
        <v>4427.767363568546</v>
      </c>
      <c r="L45" s="1190">
        <v>1771.1069454274184</v>
      </c>
      <c r="M45" s="1190">
        <v>4707</v>
      </c>
      <c r="N45" s="1190">
        <v>5000</v>
      </c>
      <c r="O45" s="1191">
        <v>9179.2021756842623</v>
      </c>
      <c r="P45" s="1190">
        <v>6117</v>
      </c>
      <c r="Q45" s="1190">
        <v>5419.1324528125142</v>
      </c>
      <c r="R45" s="1190">
        <v>3448.51</v>
      </c>
      <c r="S45" s="1190">
        <v>9567.9124528125139</v>
      </c>
    </row>
    <row r="46" spans="1:19" ht="16.149999999999999" customHeight="1" x14ac:dyDescent="0.2">
      <c r="A46" s="1184">
        <v>41</v>
      </c>
      <c r="B46" s="1185" t="s">
        <v>45</v>
      </c>
      <c r="C46" s="1186">
        <v>1524.8424406923368</v>
      </c>
      <c r="D46" s="1186">
        <v>0</v>
      </c>
      <c r="E46" s="1186">
        <v>171.35765838011227</v>
      </c>
      <c r="F46" s="1187">
        <v>1696.2000990724491</v>
      </c>
      <c r="G46" s="1186">
        <v>886.22</v>
      </c>
      <c r="H46" s="1187">
        <v>2582.4200990724494</v>
      </c>
      <c r="I46" s="1186">
        <v>335.46533695231409</v>
      </c>
      <c r="J46" s="1186">
        <v>91.490546441540218</v>
      </c>
      <c r="K46" s="1186">
        <v>2287.2636610385052</v>
      </c>
      <c r="L46" s="1186">
        <v>914.90546441540209</v>
      </c>
      <c r="M46" s="1186">
        <v>12861</v>
      </c>
      <c r="N46" s="1186">
        <v>14724</v>
      </c>
      <c r="O46" s="1187">
        <v>16420.200099072448</v>
      </c>
      <c r="P46" s="1186">
        <v>3491</v>
      </c>
      <c r="Q46" s="1186">
        <v>2602.9093825180435</v>
      </c>
      <c r="R46" s="1186">
        <v>6147.69</v>
      </c>
      <c r="S46" s="1186">
        <v>9636.8193825180424</v>
      </c>
    </row>
    <row r="47" spans="1:19" ht="16.149999999999999" customHeight="1" x14ac:dyDescent="0.2">
      <c r="A47" s="708">
        <v>42</v>
      </c>
      <c r="B47" s="468" t="s">
        <v>46</v>
      </c>
      <c r="C47" s="1188">
        <v>2717.6664514746508</v>
      </c>
      <c r="D47" s="1188">
        <v>949</v>
      </c>
      <c r="E47" s="1188">
        <v>171.35732838589982</v>
      </c>
      <c r="F47" s="1189">
        <v>3838.0237798605508</v>
      </c>
      <c r="G47" s="1188">
        <v>534.28</v>
      </c>
      <c r="H47" s="1189">
        <v>4372.303779860551</v>
      </c>
      <c r="I47" s="1188">
        <v>597.88661932442312</v>
      </c>
      <c r="J47" s="1188">
        <v>163.05998708847903</v>
      </c>
      <c r="K47" s="1188">
        <v>4076.4996772119757</v>
      </c>
      <c r="L47" s="1188">
        <v>1630.5998708847901</v>
      </c>
      <c r="M47" s="1188">
        <v>4183</v>
      </c>
      <c r="N47" s="1188">
        <v>5227</v>
      </c>
      <c r="O47" s="1189">
        <v>9065.0237798605503</v>
      </c>
      <c r="P47" s="1188">
        <v>5911</v>
      </c>
      <c r="Q47" s="1188">
        <v>5375.0070500927641</v>
      </c>
      <c r="R47" s="1188">
        <v>4167.8100000000004</v>
      </c>
      <c r="S47" s="1188">
        <v>10077.097050092765</v>
      </c>
    </row>
    <row r="48" spans="1:19" ht="16.149999999999999" customHeight="1" x14ac:dyDescent="0.2">
      <c r="A48" s="708">
        <v>43</v>
      </c>
      <c r="B48" s="468" t="s">
        <v>47</v>
      </c>
      <c r="C48" s="1188">
        <v>2903.625066357969</v>
      </c>
      <c r="D48" s="1188">
        <v>1084</v>
      </c>
      <c r="E48" s="1188">
        <v>171.35728796343321</v>
      </c>
      <c r="F48" s="1189">
        <v>4158.9823543214025</v>
      </c>
      <c r="G48" s="1188">
        <v>574.6099999999999</v>
      </c>
      <c r="H48" s="1189">
        <v>4733.5923543214021</v>
      </c>
      <c r="I48" s="1188">
        <v>638.7975145987532</v>
      </c>
      <c r="J48" s="1188">
        <v>174.2175039814781</v>
      </c>
      <c r="K48" s="1188">
        <v>4355.4375995369537</v>
      </c>
      <c r="L48" s="1188">
        <v>1742.175039814781</v>
      </c>
      <c r="M48" s="1188">
        <v>4195</v>
      </c>
      <c r="N48" s="1188">
        <v>5146</v>
      </c>
      <c r="O48" s="1189">
        <v>9304.9823543214025</v>
      </c>
      <c r="P48" s="1188">
        <v>6230</v>
      </c>
      <c r="Q48" s="1188">
        <v>5655.3199593702384</v>
      </c>
      <c r="R48" s="1188">
        <v>3752.87</v>
      </c>
      <c r="S48" s="1188">
        <v>9982.799959370237</v>
      </c>
    </row>
    <row r="49" spans="1:19" ht="16.149999999999999" customHeight="1" x14ac:dyDescent="0.2">
      <c r="A49" s="708">
        <v>44</v>
      </c>
      <c r="B49" s="468" t="s">
        <v>48</v>
      </c>
      <c r="C49" s="1188">
        <v>2965.6326020846304</v>
      </c>
      <c r="D49" s="1188">
        <v>1047</v>
      </c>
      <c r="E49" s="1188">
        <v>171.35730277887529</v>
      </c>
      <c r="F49" s="1189">
        <v>4183.9899048635061</v>
      </c>
      <c r="G49" s="1188">
        <v>663.16000000000008</v>
      </c>
      <c r="H49" s="1189">
        <v>4847.149904863506</v>
      </c>
      <c r="I49" s="1188">
        <v>652.43917245861871</v>
      </c>
      <c r="J49" s="1188">
        <v>177.93795612507782</v>
      </c>
      <c r="K49" s="1188">
        <v>4448.4489031269459</v>
      </c>
      <c r="L49" s="1188">
        <v>1779.3795612507781</v>
      </c>
      <c r="M49" s="1188">
        <v>4439</v>
      </c>
      <c r="N49" s="1188">
        <v>4439</v>
      </c>
      <c r="O49" s="1189">
        <v>8622.9899048635052</v>
      </c>
      <c r="P49" s="1188">
        <v>6018</v>
      </c>
      <c r="Q49" s="1188">
        <v>5353.0366126695644</v>
      </c>
      <c r="R49" s="1188">
        <v>3365.91</v>
      </c>
      <c r="S49" s="1188">
        <v>9382.1066126695641</v>
      </c>
    </row>
    <row r="50" spans="1:19" ht="16.149999999999999" customHeight="1" x14ac:dyDescent="0.2">
      <c r="A50" s="709">
        <v>45</v>
      </c>
      <c r="B50" s="469" t="s">
        <v>49</v>
      </c>
      <c r="C50" s="1190">
        <v>1265.4091225896384</v>
      </c>
      <c r="D50" s="1190">
        <v>0</v>
      </c>
      <c r="E50" s="1190">
        <v>408.44817627553749</v>
      </c>
      <c r="F50" s="1191">
        <v>1673.8572988651758</v>
      </c>
      <c r="G50" s="1190">
        <v>753.96000000000015</v>
      </c>
      <c r="H50" s="1191">
        <v>2427.8172988651759</v>
      </c>
      <c r="I50" s="1190">
        <v>278.39000696972039</v>
      </c>
      <c r="J50" s="1190">
        <v>75.924547355378309</v>
      </c>
      <c r="K50" s="1190">
        <v>1898.1136838844573</v>
      </c>
      <c r="L50" s="1190">
        <v>759.24547355378286</v>
      </c>
      <c r="M50" s="1190">
        <v>15268</v>
      </c>
      <c r="N50" s="1190">
        <v>17082</v>
      </c>
      <c r="O50" s="1191">
        <v>18755.857298865176</v>
      </c>
      <c r="P50" s="1190">
        <v>2910</v>
      </c>
      <c r="Q50" s="1190">
        <v>2156.2530751952081</v>
      </c>
      <c r="R50" s="1190">
        <v>5683.28</v>
      </c>
      <c r="S50" s="1190">
        <v>8593.4930751952088</v>
      </c>
    </row>
    <row r="51" spans="1:19" ht="16.149999999999999" customHeight="1" x14ac:dyDescent="0.2">
      <c r="A51" s="1184">
        <v>46</v>
      </c>
      <c r="B51" s="1185" t="s">
        <v>50</v>
      </c>
      <c r="C51" s="1186">
        <v>3388.0917719630506</v>
      </c>
      <c r="D51" s="1186">
        <v>1524</v>
      </c>
      <c r="E51" s="1186">
        <v>171.35702054794521</v>
      </c>
      <c r="F51" s="1187">
        <v>5083.4487925109961</v>
      </c>
      <c r="G51" s="1186">
        <v>728.06</v>
      </c>
      <c r="H51" s="1187">
        <v>5811.5087925109965</v>
      </c>
      <c r="I51" s="1186">
        <v>745.38018983187123</v>
      </c>
      <c r="J51" s="1186">
        <v>203.28550631778302</v>
      </c>
      <c r="K51" s="1186">
        <v>5082.1376579445769</v>
      </c>
      <c r="L51" s="1186">
        <v>2032.8550631778305</v>
      </c>
      <c r="M51" s="1186">
        <v>2167</v>
      </c>
      <c r="N51" s="1186">
        <v>3666</v>
      </c>
      <c r="O51" s="1187">
        <v>8749.448792510997</v>
      </c>
      <c r="P51" s="1186">
        <v>8356</v>
      </c>
      <c r="Q51" s="1186">
        <v>7605.7422945205481</v>
      </c>
      <c r="R51" s="1186">
        <v>3176.47</v>
      </c>
      <c r="S51" s="1186">
        <v>11510.272294520548</v>
      </c>
    </row>
    <row r="52" spans="1:19" ht="16.149999999999999" customHeight="1" x14ac:dyDescent="0.2">
      <c r="A52" s="708">
        <v>47</v>
      </c>
      <c r="B52" s="468" t="s">
        <v>51</v>
      </c>
      <c r="C52" s="1188">
        <v>1003.7499766248004</v>
      </c>
      <c r="D52" s="1188">
        <v>0</v>
      </c>
      <c r="E52" s="1188">
        <v>415.56501041356739</v>
      </c>
      <c r="F52" s="1189">
        <v>1419.3149870383677</v>
      </c>
      <c r="G52" s="1188">
        <v>910.76</v>
      </c>
      <c r="H52" s="1189">
        <v>2330.0749870383679</v>
      </c>
      <c r="I52" s="1188">
        <v>220.82499485745606</v>
      </c>
      <c r="J52" s="1188">
        <v>60.224998597488018</v>
      </c>
      <c r="K52" s="1188">
        <v>1505.6249649372005</v>
      </c>
      <c r="L52" s="1188">
        <v>602.24998597488013</v>
      </c>
      <c r="M52" s="1188">
        <v>13704</v>
      </c>
      <c r="N52" s="1188">
        <v>15723</v>
      </c>
      <c r="O52" s="1189">
        <v>17142.314987038368</v>
      </c>
      <c r="P52" s="1188">
        <v>2871</v>
      </c>
      <c r="Q52" s="1188">
        <v>1960.0479024099971</v>
      </c>
      <c r="R52" s="1188">
        <v>6733.95</v>
      </c>
      <c r="S52" s="1188">
        <v>9604.7579024099978</v>
      </c>
    </row>
    <row r="53" spans="1:19" ht="16.149999999999999" customHeight="1" x14ac:dyDescent="0.2">
      <c r="A53" s="708">
        <v>48</v>
      </c>
      <c r="B53" s="468" t="s">
        <v>548</v>
      </c>
      <c r="C53" s="1188">
        <v>2224.3153242356689</v>
      </c>
      <c r="D53" s="1188">
        <v>478</v>
      </c>
      <c r="E53" s="1188">
        <v>171.35736224028906</v>
      </c>
      <c r="F53" s="1189">
        <v>2873.672686475958</v>
      </c>
      <c r="G53" s="1188">
        <v>871.07</v>
      </c>
      <c r="H53" s="1189">
        <v>3744.7426864759582</v>
      </c>
      <c r="I53" s="1188">
        <v>489.34937133184712</v>
      </c>
      <c r="J53" s="1188">
        <v>133.45891945414013</v>
      </c>
      <c r="K53" s="1188">
        <v>3336.4729863535031</v>
      </c>
      <c r="L53" s="1188">
        <v>1334.5891945414012</v>
      </c>
      <c r="M53" s="1188">
        <v>7757</v>
      </c>
      <c r="N53" s="1188">
        <v>9434</v>
      </c>
      <c r="O53" s="1189">
        <v>12307.672686475958</v>
      </c>
      <c r="P53" s="1188">
        <v>4868</v>
      </c>
      <c r="Q53" s="1188">
        <v>3990.8113821138213</v>
      </c>
      <c r="R53" s="1188">
        <v>4741.28</v>
      </c>
      <c r="S53" s="1188">
        <v>9603.1613821138199</v>
      </c>
    </row>
    <row r="54" spans="1:19" ht="16.149999999999999" customHeight="1" x14ac:dyDescent="0.2">
      <c r="A54" s="708">
        <v>49</v>
      </c>
      <c r="B54" s="468" t="s">
        <v>52</v>
      </c>
      <c r="C54" s="1188">
        <v>3005.551066355034</v>
      </c>
      <c r="D54" s="1188">
        <v>881</v>
      </c>
      <c r="E54" s="1188">
        <v>171.35727165817326</v>
      </c>
      <c r="F54" s="1189">
        <v>4057.9083380132074</v>
      </c>
      <c r="G54" s="1188">
        <v>574.43999999999994</v>
      </c>
      <c r="H54" s="1189">
        <v>4632.3483380132075</v>
      </c>
      <c r="I54" s="1188">
        <v>661.22123459810746</v>
      </c>
      <c r="J54" s="1188">
        <v>180.33306398130202</v>
      </c>
      <c r="K54" s="1188">
        <v>4508.326599532551</v>
      </c>
      <c r="L54" s="1188">
        <v>1803.3306398130203</v>
      </c>
      <c r="M54" s="1188">
        <v>3367</v>
      </c>
      <c r="N54" s="1188">
        <v>3367</v>
      </c>
      <c r="O54" s="1189">
        <v>7424.908338013207</v>
      </c>
      <c r="P54" s="1188">
        <v>6035</v>
      </c>
      <c r="Q54" s="1188">
        <v>5444.1966287730302</v>
      </c>
      <c r="R54" s="1188">
        <v>3027.5</v>
      </c>
      <c r="S54" s="1188">
        <v>9046.1366287730307</v>
      </c>
    </row>
    <row r="55" spans="1:19" ht="16.149999999999999" customHeight="1" x14ac:dyDescent="0.2">
      <c r="A55" s="709">
        <v>50</v>
      </c>
      <c r="B55" s="469" t="s">
        <v>53</v>
      </c>
      <c r="C55" s="1190">
        <v>2912.7750600565391</v>
      </c>
      <c r="D55" s="1190">
        <v>1007</v>
      </c>
      <c r="E55" s="1190">
        <v>171.35729907053033</v>
      </c>
      <c r="F55" s="1191">
        <v>4091.1323591270693</v>
      </c>
      <c r="G55" s="1190">
        <v>634.46</v>
      </c>
      <c r="H55" s="1191">
        <v>4725.5923591270694</v>
      </c>
      <c r="I55" s="1190">
        <v>640.81051321243865</v>
      </c>
      <c r="J55" s="1190">
        <v>174.76650360339235</v>
      </c>
      <c r="K55" s="1190">
        <v>4369.1625900848085</v>
      </c>
      <c r="L55" s="1190">
        <v>1747.6650360339233</v>
      </c>
      <c r="M55" s="1190">
        <v>3015</v>
      </c>
      <c r="N55" s="1190">
        <v>4172</v>
      </c>
      <c r="O55" s="1191">
        <v>8263.1323591270702</v>
      </c>
      <c r="P55" s="1190">
        <v>5894</v>
      </c>
      <c r="Q55" s="1190">
        <v>5249.3564789502461</v>
      </c>
      <c r="R55" s="1190">
        <v>3448.35</v>
      </c>
      <c r="S55" s="1190">
        <v>9332.1664789502465</v>
      </c>
    </row>
    <row r="56" spans="1:19" ht="16.149999999999999" customHeight="1" x14ac:dyDescent="0.2">
      <c r="A56" s="1184">
        <v>51</v>
      </c>
      <c r="B56" s="1185" t="s">
        <v>54</v>
      </c>
      <c r="C56" s="1186">
        <v>2698.1190234603205</v>
      </c>
      <c r="D56" s="1186">
        <v>900</v>
      </c>
      <c r="E56" s="1186">
        <v>171.35732747479969</v>
      </c>
      <c r="F56" s="1187">
        <v>3769.4763509351201</v>
      </c>
      <c r="G56" s="1186">
        <v>706.66</v>
      </c>
      <c r="H56" s="1187">
        <v>4476.1363509351204</v>
      </c>
      <c r="I56" s="1186">
        <v>593.58618516127046</v>
      </c>
      <c r="J56" s="1186">
        <v>161.88714140761925</v>
      </c>
      <c r="K56" s="1186">
        <v>4047.1785351904805</v>
      </c>
      <c r="L56" s="1186">
        <v>1618.8714140761924</v>
      </c>
      <c r="M56" s="1186">
        <v>4512</v>
      </c>
      <c r="N56" s="1186">
        <v>5015</v>
      </c>
      <c r="O56" s="1187">
        <v>8784.4763509351196</v>
      </c>
      <c r="P56" s="1186">
        <v>5861</v>
      </c>
      <c r="Q56" s="1186">
        <v>5154.0856810545365</v>
      </c>
      <c r="R56" s="1186">
        <v>4058.07</v>
      </c>
      <c r="S56" s="1186">
        <v>9918.815681054537</v>
      </c>
    </row>
    <row r="57" spans="1:19" ht="16.149999999999999" customHeight="1" x14ac:dyDescent="0.2">
      <c r="A57" s="708">
        <v>52</v>
      </c>
      <c r="B57" s="468" t="s">
        <v>55</v>
      </c>
      <c r="C57" s="1188">
        <v>2736.0108769694511</v>
      </c>
      <c r="D57" s="1188">
        <v>905</v>
      </c>
      <c r="E57" s="1188">
        <v>171.35728731292974</v>
      </c>
      <c r="F57" s="1189">
        <v>3812.3681642823808</v>
      </c>
      <c r="G57" s="1188">
        <v>658.37</v>
      </c>
      <c r="H57" s="1189">
        <v>4470.7381642823811</v>
      </c>
      <c r="I57" s="1188">
        <v>601.92239293327941</v>
      </c>
      <c r="J57" s="1188">
        <v>164.16065261816706</v>
      </c>
      <c r="K57" s="1188">
        <v>4104.0163154541769</v>
      </c>
      <c r="L57" s="1188">
        <v>1641.6065261816707</v>
      </c>
      <c r="M57" s="1188">
        <v>6407</v>
      </c>
      <c r="N57" s="1188">
        <v>7262</v>
      </c>
      <c r="O57" s="1189">
        <v>11074.368164282381</v>
      </c>
      <c r="P57" s="1188">
        <v>5750</v>
      </c>
      <c r="Q57" s="1188">
        <v>5089.0525549413505</v>
      </c>
      <c r="R57" s="1188">
        <v>3877.91</v>
      </c>
      <c r="S57" s="1188">
        <v>9625.3325549413494</v>
      </c>
    </row>
    <row r="58" spans="1:19" ht="16.149999999999999" customHeight="1" x14ac:dyDescent="0.2">
      <c r="A58" s="708">
        <v>53</v>
      </c>
      <c r="B58" s="468" t="s">
        <v>56</v>
      </c>
      <c r="C58" s="1188">
        <v>3082.7463262095339</v>
      </c>
      <c r="D58" s="1188">
        <v>934</v>
      </c>
      <c r="E58" s="1188">
        <v>171.3572925398156</v>
      </c>
      <c r="F58" s="1189">
        <v>4188.1036187493492</v>
      </c>
      <c r="G58" s="1188">
        <v>689.74</v>
      </c>
      <c r="H58" s="1189">
        <v>4877.8436187493489</v>
      </c>
      <c r="I58" s="1188">
        <v>678.20419176609732</v>
      </c>
      <c r="J58" s="1188">
        <v>184.96477957257204</v>
      </c>
      <c r="K58" s="1188">
        <v>4624.1194893143011</v>
      </c>
      <c r="L58" s="1188">
        <v>1849.64779572572</v>
      </c>
      <c r="M58" s="1188">
        <v>2888</v>
      </c>
      <c r="N58" s="1188">
        <v>3495</v>
      </c>
      <c r="O58" s="1189">
        <v>7683.1036187493492</v>
      </c>
      <c r="P58" s="1188">
        <v>6183</v>
      </c>
      <c r="Q58" s="1188">
        <v>5490.0609807208721</v>
      </c>
      <c r="R58" s="1188">
        <v>2881.61</v>
      </c>
      <c r="S58" s="1188">
        <v>9061.4109807208715</v>
      </c>
    </row>
    <row r="59" spans="1:19" ht="16.149999999999999" customHeight="1" x14ac:dyDescent="0.2">
      <c r="A59" s="708">
        <v>54</v>
      </c>
      <c r="B59" s="468" t="s">
        <v>57</v>
      </c>
      <c r="C59" s="1188">
        <v>2336.7521629408939</v>
      </c>
      <c r="D59" s="1188">
        <v>668</v>
      </c>
      <c r="E59" s="1188">
        <v>171.35732009925559</v>
      </c>
      <c r="F59" s="1189">
        <v>3176.1094830401494</v>
      </c>
      <c r="G59" s="1188">
        <v>951.45</v>
      </c>
      <c r="H59" s="1189">
        <v>4127.5594830401496</v>
      </c>
      <c r="I59" s="1188">
        <v>514.0854758469967</v>
      </c>
      <c r="J59" s="1188">
        <v>140.20512977645362</v>
      </c>
      <c r="K59" s="1188">
        <v>3505.1282444113417</v>
      </c>
      <c r="L59" s="1188">
        <v>1402.0512977645365</v>
      </c>
      <c r="M59" s="1188">
        <v>8378</v>
      </c>
      <c r="N59" s="1188">
        <v>8378</v>
      </c>
      <c r="O59" s="1189">
        <v>11554.109483040149</v>
      </c>
      <c r="P59" s="1188">
        <v>5928</v>
      </c>
      <c r="Q59" s="1188">
        <v>4907.9429280397026</v>
      </c>
      <c r="R59" s="1188">
        <v>5298.88</v>
      </c>
      <c r="S59" s="1188">
        <v>11158.272928039703</v>
      </c>
    </row>
    <row r="60" spans="1:19" ht="16.149999999999999" customHeight="1" x14ac:dyDescent="0.2">
      <c r="A60" s="709">
        <v>55</v>
      </c>
      <c r="B60" s="469" t="s">
        <v>58</v>
      </c>
      <c r="C60" s="1190">
        <v>2683.7757416176601</v>
      </c>
      <c r="D60" s="1190">
        <v>819</v>
      </c>
      <c r="E60" s="1190">
        <v>171.35725181524194</v>
      </c>
      <c r="F60" s="1191">
        <v>3674.1329934329019</v>
      </c>
      <c r="G60" s="1190">
        <v>795.14</v>
      </c>
      <c r="H60" s="1191">
        <v>4469.2729934329018</v>
      </c>
      <c r="I60" s="1190">
        <v>590.4306631558851</v>
      </c>
      <c r="J60" s="1190">
        <v>161.02654449705958</v>
      </c>
      <c r="K60" s="1190">
        <v>4025.6636124264892</v>
      </c>
      <c r="L60" s="1190">
        <v>1610.2654449705956</v>
      </c>
      <c r="M60" s="1190">
        <v>4917</v>
      </c>
      <c r="N60" s="1190">
        <v>4917</v>
      </c>
      <c r="O60" s="1191">
        <v>8591.1329934329024</v>
      </c>
      <c r="P60" s="1190">
        <v>5537</v>
      </c>
      <c r="Q60" s="1190">
        <v>4738.7640490572949</v>
      </c>
      <c r="R60" s="1190">
        <v>3765.79</v>
      </c>
      <c r="S60" s="1190">
        <v>9299.6940490572961</v>
      </c>
    </row>
    <row r="61" spans="1:19" ht="16.149999999999999" customHeight="1" x14ac:dyDescent="0.2">
      <c r="A61" s="1184">
        <v>56</v>
      </c>
      <c r="B61" s="1185" t="s">
        <v>59</v>
      </c>
      <c r="C61" s="1186">
        <v>3101.1587914925981</v>
      </c>
      <c r="D61" s="1186">
        <v>1264</v>
      </c>
      <c r="E61" s="1186">
        <v>171.35714285714286</v>
      </c>
      <c r="F61" s="1187">
        <v>4536.5159343497417</v>
      </c>
      <c r="G61" s="1186">
        <v>614.66000000000008</v>
      </c>
      <c r="H61" s="1187">
        <v>5151.1759343497415</v>
      </c>
      <c r="I61" s="1186">
        <v>682.25493412837147</v>
      </c>
      <c r="J61" s="1186">
        <v>186.06952748955587</v>
      </c>
      <c r="K61" s="1186">
        <v>4651.738187238896</v>
      </c>
      <c r="L61" s="1186">
        <v>1860.6952748955587</v>
      </c>
      <c r="M61" s="1186">
        <v>4012</v>
      </c>
      <c r="N61" s="1186">
        <v>4976</v>
      </c>
      <c r="O61" s="1187">
        <v>9512.5159343497417</v>
      </c>
      <c r="P61" s="1186">
        <v>7073</v>
      </c>
      <c r="Q61" s="1186">
        <v>6154.9395078605603</v>
      </c>
      <c r="R61" s="1186">
        <v>3468.14</v>
      </c>
      <c r="S61" s="1186">
        <v>10237.73950786056</v>
      </c>
    </row>
    <row r="62" spans="1:19" ht="16.149999999999999" customHeight="1" x14ac:dyDescent="0.2">
      <c r="A62" s="708">
        <v>57</v>
      </c>
      <c r="B62" s="468" t="s">
        <v>60</v>
      </c>
      <c r="C62" s="1188">
        <v>3166.7588950704126</v>
      </c>
      <c r="D62" s="1188">
        <v>930</v>
      </c>
      <c r="E62" s="1188">
        <v>171.35724286483577</v>
      </c>
      <c r="F62" s="1189">
        <v>4268.1161379352479</v>
      </c>
      <c r="G62" s="1188">
        <v>764.51</v>
      </c>
      <c r="H62" s="1189">
        <v>5032.6261379352482</v>
      </c>
      <c r="I62" s="1188">
        <v>696.68695691549078</v>
      </c>
      <c r="J62" s="1188">
        <v>190.00553370422477</v>
      </c>
      <c r="K62" s="1188">
        <v>4750.1383426056191</v>
      </c>
      <c r="L62" s="1188">
        <v>1900.0553370422472</v>
      </c>
      <c r="M62" s="1188">
        <v>2898</v>
      </c>
      <c r="N62" s="1188">
        <v>2898</v>
      </c>
      <c r="O62" s="1189">
        <v>7166.1161379352479</v>
      </c>
      <c r="P62" s="1188">
        <v>6234</v>
      </c>
      <c r="Q62" s="1188">
        <v>5469.6770059235323</v>
      </c>
      <c r="R62" s="1188">
        <v>2630.71</v>
      </c>
      <c r="S62" s="1188">
        <v>8864.8970059235326</v>
      </c>
    </row>
    <row r="63" spans="1:19" ht="16.149999999999999" customHeight="1" x14ac:dyDescent="0.2">
      <c r="A63" s="708">
        <v>58</v>
      </c>
      <c r="B63" s="468" t="s">
        <v>61</v>
      </c>
      <c r="C63" s="1188">
        <v>3353.9765930889989</v>
      </c>
      <c r="D63" s="1188">
        <v>1352</v>
      </c>
      <c r="E63" s="1188">
        <v>171.35724477882994</v>
      </c>
      <c r="F63" s="1189">
        <v>4877.3338378678291</v>
      </c>
      <c r="G63" s="1188">
        <v>697.04</v>
      </c>
      <c r="H63" s="1189">
        <v>5574.373837867829</v>
      </c>
      <c r="I63" s="1188">
        <v>737.87485047957978</v>
      </c>
      <c r="J63" s="1188">
        <v>201.23859558533994</v>
      </c>
      <c r="K63" s="1188">
        <v>5030.9648896334984</v>
      </c>
      <c r="L63" s="1188">
        <v>2012.3859558533993</v>
      </c>
      <c r="M63" s="1188">
        <v>2595</v>
      </c>
      <c r="N63" s="1188">
        <v>3135</v>
      </c>
      <c r="O63" s="1189">
        <v>8012.3338378678291</v>
      </c>
      <c r="P63" s="1188">
        <v>6902</v>
      </c>
      <c r="Q63" s="1188">
        <v>6208.2091062394602</v>
      </c>
      <c r="R63" s="1188">
        <v>2809.36</v>
      </c>
      <c r="S63" s="1188">
        <v>9714.6091062394607</v>
      </c>
    </row>
    <row r="64" spans="1:19" ht="16.149999999999999" customHeight="1" x14ac:dyDescent="0.2">
      <c r="A64" s="708">
        <v>59</v>
      </c>
      <c r="B64" s="468" t="s">
        <v>62</v>
      </c>
      <c r="C64" s="1188">
        <v>3577.3709556403396</v>
      </c>
      <c r="D64" s="1188">
        <v>826</v>
      </c>
      <c r="E64" s="1188">
        <v>171.35726141078837</v>
      </c>
      <c r="F64" s="1189">
        <v>4574.7282170511271</v>
      </c>
      <c r="G64" s="1188">
        <v>689.52</v>
      </c>
      <c r="H64" s="1189">
        <v>5264.2482170511266</v>
      </c>
      <c r="I64" s="1188">
        <v>787.02161024087479</v>
      </c>
      <c r="J64" s="1188">
        <v>214.64225733842042</v>
      </c>
      <c r="K64" s="1188">
        <v>5366.0564334605097</v>
      </c>
      <c r="L64" s="1188">
        <v>2146.422573384204</v>
      </c>
      <c r="M64" s="1188">
        <v>1830</v>
      </c>
      <c r="N64" s="1188">
        <v>2066</v>
      </c>
      <c r="O64" s="1189">
        <v>6640.7282170511271</v>
      </c>
      <c r="P64" s="1188">
        <v>7488</v>
      </c>
      <c r="Q64" s="1188">
        <v>6797.810995850622</v>
      </c>
      <c r="R64" s="1188">
        <v>1726.18</v>
      </c>
      <c r="S64" s="1188">
        <v>9213.5109958506218</v>
      </c>
    </row>
    <row r="65" spans="1:19" ht="16.149999999999999" customHeight="1" x14ac:dyDescent="0.2">
      <c r="A65" s="709">
        <v>60</v>
      </c>
      <c r="B65" s="469" t="s">
        <v>63</v>
      </c>
      <c r="C65" s="1190">
        <v>2966.6761447756203</v>
      </c>
      <c r="D65" s="1190">
        <v>1134</v>
      </c>
      <c r="E65" s="1190">
        <v>171.35720712614719</v>
      </c>
      <c r="F65" s="1191">
        <v>4272.0333519017668</v>
      </c>
      <c r="G65" s="1190">
        <v>594.04</v>
      </c>
      <c r="H65" s="1191">
        <v>4866.0733519017667</v>
      </c>
      <c r="I65" s="1190">
        <v>652.66875185063645</v>
      </c>
      <c r="J65" s="1190">
        <v>178.00056868653721</v>
      </c>
      <c r="K65" s="1190">
        <v>4450.0142171634307</v>
      </c>
      <c r="L65" s="1190">
        <v>1780.0056868653724</v>
      </c>
      <c r="M65" s="1190">
        <v>4040</v>
      </c>
      <c r="N65" s="1190">
        <v>5314</v>
      </c>
      <c r="O65" s="1191">
        <v>9586.0333519017659</v>
      </c>
      <c r="P65" s="1190">
        <v>6371</v>
      </c>
      <c r="Q65" s="1190">
        <v>5779.3901385639738</v>
      </c>
      <c r="R65" s="1190">
        <v>3639.57</v>
      </c>
      <c r="S65" s="1190">
        <v>10013.000138563973</v>
      </c>
    </row>
    <row r="66" spans="1:19" ht="16.149999999999999" customHeight="1" x14ac:dyDescent="0.2">
      <c r="A66" s="1184">
        <v>61</v>
      </c>
      <c r="B66" s="1185" t="s">
        <v>64</v>
      </c>
      <c r="C66" s="1186">
        <v>1883.4606459756735</v>
      </c>
      <c r="D66" s="1186">
        <v>178</v>
      </c>
      <c r="E66" s="1186">
        <v>171.35716122396502</v>
      </c>
      <c r="F66" s="1187">
        <v>2232.8178071996381</v>
      </c>
      <c r="G66" s="1186">
        <v>833.70999999999992</v>
      </c>
      <c r="H66" s="1187">
        <v>3066.5278071996381</v>
      </c>
      <c r="I66" s="1186">
        <v>414.36134211464815</v>
      </c>
      <c r="J66" s="1186">
        <v>113.00763875854039</v>
      </c>
      <c r="K66" s="1186">
        <v>2825.1909689635099</v>
      </c>
      <c r="L66" s="1186">
        <v>1130.0763875854041</v>
      </c>
      <c r="M66" s="1186">
        <v>9933</v>
      </c>
      <c r="N66" s="1186">
        <v>11744</v>
      </c>
      <c r="O66" s="1187">
        <v>13976.817807199637</v>
      </c>
      <c r="P66" s="1186">
        <v>4004</v>
      </c>
      <c r="Q66" s="1186">
        <v>3169.3209051169965</v>
      </c>
      <c r="R66" s="1186">
        <v>5236.1000000000004</v>
      </c>
      <c r="S66" s="1186">
        <v>9239.1309051169974</v>
      </c>
    </row>
    <row r="67" spans="1:19" ht="16.149999999999999" customHeight="1" x14ac:dyDescent="0.2">
      <c r="A67" s="708">
        <v>62</v>
      </c>
      <c r="B67" s="468" t="s">
        <v>65</v>
      </c>
      <c r="C67" s="1188">
        <v>3302.1678031095471</v>
      </c>
      <c r="D67" s="1188">
        <v>1063</v>
      </c>
      <c r="E67" s="1188">
        <v>171.35710397387044</v>
      </c>
      <c r="F67" s="1189">
        <v>4536.5249070834179</v>
      </c>
      <c r="G67" s="1188">
        <v>516.08000000000004</v>
      </c>
      <c r="H67" s="1189">
        <v>5052.6049070834179</v>
      </c>
      <c r="I67" s="1188">
        <v>726.47691668410039</v>
      </c>
      <c r="J67" s="1188">
        <v>198.13006818657283</v>
      </c>
      <c r="K67" s="1188">
        <v>4953.2517046643206</v>
      </c>
      <c r="L67" s="1188">
        <v>1981.3006818657282</v>
      </c>
      <c r="M67" s="1188">
        <v>2903</v>
      </c>
      <c r="N67" s="1188">
        <v>2903</v>
      </c>
      <c r="O67" s="1189">
        <v>7439.5249070834179</v>
      </c>
      <c r="P67" s="1188">
        <v>6890</v>
      </c>
      <c r="Q67" s="1188">
        <v>6368.0315732172021</v>
      </c>
      <c r="R67" s="1188">
        <v>2638.03</v>
      </c>
      <c r="S67" s="1188">
        <v>9522.1415732172027</v>
      </c>
    </row>
    <row r="68" spans="1:19" ht="16.149999999999999" customHeight="1" x14ac:dyDescent="0.2">
      <c r="A68" s="708">
        <v>63</v>
      </c>
      <c r="B68" s="468" t="s">
        <v>66</v>
      </c>
      <c r="C68" s="1188">
        <v>1756.2793870721682</v>
      </c>
      <c r="D68" s="1188">
        <v>69</v>
      </c>
      <c r="E68" s="1188">
        <v>428.73658772353792</v>
      </c>
      <c r="F68" s="1189">
        <v>2254.0159747957059</v>
      </c>
      <c r="G68" s="1188">
        <v>756.79</v>
      </c>
      <c r="H68" s="1189">
        <v>3010.8059747957059</v>
      </c>
      <c r="I68" s="1188">
        <v>386.38146515587704</v>
      </c>
      <c r="J68" s="1188">
        <v>105.37676322433009</v>
      </c>
      <c r="K68" s="1188">
        <v>2634.4190806082524</v>
      </c>
      <c r="L68" s="1188">
        <v>1053.7676322433008</v>
      </c>
      <c r="M68" s="1188">
        <v>10825</v>
      </c>
      <c r="N68" s="1188">
        <v>12525</v>
      </c>
      <c r="O68" s="1189">
        <v>14779.015974795706</v>
      </c>
      <c r="P68" s="1188">
        <v>3982</v>
      </c>
      <c r="Q68" s="1188">
        <v>3225.3450942484292</v>
      </c>
      <c r="R68" s="1188">
        <v>5628.94</v>
      </c>
      <c r="S68" s="1188">
        <v>9611.0750942484283</v>
      </c>
    </row>
    <row r="69" spans="1:19" ht="16.149999999999999" customHeight="1" x14ac:dyDescent="0.2">
      <c r="A69" s="708">
        <v>64</v>
      </c>
      <c r="B69" s="468" t="s">
        <v>67</v>
      </c>
      <c r="C69" s="1188">
        <v>3126.8987972147388</v>
      </c>
      <c r="D69" s="1188">
        <v>1288</v>
      </c>
      <c r="E69" s="1188">
        <v>171.35744456177403</v>
      </c>
      <c r="F69" s="1189">
        <v>4586.256241776513</v>
      </c>
      <c r="G69" s="1188">
        <v>592.66</v>
      </c>
      <c r="H69" s="1189">
        <v>5178.9162417765128</v>
      </c>
      <c r="I69" s="1188">
        <v>687.91773538724249</v>
      </c>
      <c r="J69" s="1188">
        <v>187.61392783288434</v>
      </c>
      <c r="K69" s="1188">
        <v>4690.3481958221091</v>
      </c>
      <c r="L69" s="1188">
        <v>1876.1392783288434</v>
      </c>
      <c r="M69" s="1188">
        <v>3208</v>
      </c>
      <c r="N69" s="1188">
        <v>3465</v>
      </c>
      <c r="O69" s="1189">
        <v>8051.256241776513</v>
      </c>
      <c r="P69" s="1188">
        <v>7139</v>
      </c>
      <c r="Q69" s="1188">
        <v>6541.3453009503692</v>
      </c>
      <c r="R69" s="1188">
        <v>3522.77</v>
      </c>
      <c r="S69" s="1188">
        <v>10656.775300950369</v>
      </c>
    </row>
    <row r="70" spans="1:19" ht="16.149999999999999" customHeight="1" x14ac:dyDescent="0.2">
      <c r="A70" s="709">
        <v>65</v>
      </c>
      <c r="B70" s="469" t="s">
        <v>549</v>
      </c>
      <c r="C70" s="1190">
        <v>2692.0477700035412</v>
      </c>
      <c r="D70" s="1190">
        <v>895</v>
      </c>
      <c r="E70" s="1190">
        <v>171.3572798159274</v>
      </c>
      <c r="F70" s="1191">
        <v>3758.4050498194688</v>
      </c>
      <c r="G70" s="1190">
        <v>829.12</v>
      </c>
      <c r="H70" s="1191">
        <v>4587.5250498194691</v>
      </c>
      <c r="I70" s="1190">
        <v>592.25050940077915</v>
      </c>
      <c r="J70" s="1190">
        <v>161.52286620021246</v>
      </c>
      <c r="K70" s="1190">
        <v>4038.0716550053121</v>
      </c>
      <c r="L70" s="1190">
        <v>1615.2286620021248</v>
      </c>
      <c r="M70" s="1190">
        <v>5430</v>
      </c>
      <c r="N70" s="1190">
        <v>5778</v>
      </c>
      <c r="O70" s="1191">
        <v>9536.4050498194683</v>
      </c>
      <c r="P70" s="1190">
        <v>5967</v>
      </c>
      <c r="Q70" s="1190">
        <v>5137.7392304742425</v>
      </c>
      <c r="R70" s="1190">
        <v>4065.76</v>
      </c>
      <c r="S70" s="1190">
        <v>10032.619230474244</v>
      </c>
    </row>
    <row r="71" spans="1:19" ht="16.149999999999999" customHeight="1" x14ac:dyDescent="0.2">
      <c r="A71" s="708">
        <v>66</v>
      </c>
      <c r="B71" s="468" t="s">
        <v>550</v>
      </c>
      <c r="C71" s="1186">
        <v>2921.551442256196</v>
      </c>
      <c r="D71" s="1186">
        <v>1260</v>
      </c>
      <c r="E71" s="1186">
        <v>171.35737009544007</v>
      </c>
      <c r="F71" s="1187">
        <v>4352.9088123516358</v>
      </c>
      <c r="G71" s="1186">
        <v>730.06</v>
      </c>
      <c r="H71" s="1187">
        <v>5082.9688123516353</v>
      </c>
      <c r="I71" s="1186">
        <v>642.74131729636315</v>
      </c>
      <c r="J71" s="1186">
        <v>175.29308653537174</v>
      </c>
      <c r="K71" s="1186">
        <v>4382.3271633842933</v>
      </c>
      <c r="L71" s="1186">
        <v>1752.9308653537175</v>
      </c>
      <c r="M71" s="1186">
        <v>5566</v>
      </c>
      <c r="N71" s="1186">
        <v>5566</v>
      </c>
      <c r="O71" s="1187">
        <v>9918.9088123516358</v>
      </c>
      <c r="P71" s="1186">
        <v>7246</v>
      </c>
      <c r="Q71" s="1186">
        <v>6501.6892895015908</v>
      </c>
      <c r="R71" s="1186">
        <v>4267.1099999999997</v>
      </c>
      <c r="S71" s="1186">
        <v>11498.85928950159</v>
      </c>
    </row>
    <row r="72" spans="1:19" ht="16.149999999999999" customHeight="1" x14ac:dyDescent="0.2">
      <c r="A72" s="708">
        <v>67</v>
      </c>
      <c r="B72" s="468" t="s">
        <v>3</v>
      </c>
      <c r="C72" s="1188">
        <v>2958.756197147447</v>
      </c>
      <c r="D72" s="1188">
        <v>1046</v>
      </c>
      <c r="E72" s="1188">
        <v>171.35728914541053</v>
      </c>
      <c r="F72" s="1189">
        <v>4176.1134862928575</v>
      </c>
      <c r="G72" s="1188">
        <v>715.61</v>
      </c>
      <c r="H72" s="1189">
        <v>4891.7234862928572</v>
      </c>
      <c r="I72" s="1188">
        <v>650.92636337243835</v>
      </c>
      <c r="J72" s="1188">
        <v>177.5253718288468</v>
      </c>
      <c r="K72" s="1188">
        <v>4438.1342957211709</v>
      </c>
      <c r="L72" s="1188">
        <v>1775.2537182884682</v>
      </c>
      <c r="M72" s="1188">
        <v>4300</v>
      </c>
      <c r="N72" s="1188">
        <v>5451</v>
      </c>
      <c r="O72" s="1189">
        <v>9627.1134862928575</v>
      </c>
      <c r="P72" s="1188">
        <v>6072</v>
      </c>
      <c r="Q72" s="1188">
        <v>5356.8482591696147</v>
      </c>
      <c r="R72" s="1188">
        <v>3387.88</v>
      </c>
      <c r="S72" s="1188">
        <v>9460.3382591696136</v>
      </c>
    </row>
    <row r="73" spans="1:19" ht="16.149999999999999" customHeight="1" x14ac:dyDescent="0.2">
      <c r="A73" s="708">
        <v>68</v>
      </c>
      <c r="B73" s="468" t="s">
        <v>551</v>
      </c>
      <c r="C73" s="1188">
        <v>3160.1124464567101</v>
      </c>
      <c r="D73" s="1188">
        <v>1346</v>
      </c>
      <c r="E73" s="1188">
        <v>171.35709656513285</v>
      </c>
      <c r="F73" s="1189">
        <v>4677.4695430218426</v>
      </c>
      <c r="G73" s="1188">
        <v>798.7</v>
      </c>
      <c r="H73" s="1189">
        <v>5476.1695430218424</v>
      </c>
      <c r="I73" s="1188">
        <v>695.22473822047607</v>
      </c>
      <c r="J73" s="1188">
        <v>189.60674678740253</v>
      </c>
      <c r="K73" s="1188">
        <v>4740.1686696850647</v>
      </c>
      <c r="L73" s="1188">
        <v>1896.0674678740254</v>
      </c>
      <c r="M73" s="1188">
        <v>4766</v>
      </c>
      <c r="N73" s="1188">
        <v>4766</v>
      </c>
      <c r="O73" s="1189">
        <v>9443.4695430218417</v>
      </c>
      <c r="P73" s="1188">
        <v>7451</v>
      </c>
      <c r="Q73" s="1188">
        <v>6432.1801685029168</v>
      </c>
      <c r="R73" s="1188">
        <v>3452.87</v>
      </c>
      <c r="S73" s="1188">
        <v>10683.750168502916</v>
      </c>
    </row>
    <row r="74" spans="1:19" ht="16.149999999999999" customHeight="1" x14ac:dyDescent="0.2">
      <c r="A74" s="709">
        <v>69</v>
      </c>
      <c r="B74" s="469" t="s">
        <v>91</v>
      </c>
      <c r="C74" s="1192">
        <v>3258.3942328830703</v>
      </c>
      <c r="D74" s="1192">
        <v>1302</v>
      </c>
      <c r="E74" s="1192">
        <v>171.35735294117646</v>
      </c>
      <c r="F74" s="1193">
        <v>4731.7515858242468</v>
      </c>
      <c r="G74" s="1192">
        <v>705.67</v>
      </c>
      <c r="H74" s="1193">
        <v>5437.4215858242469</v>
      </c>
      <c r="I74" s="1192">
        <v>716.84673123427547</v>
      </c>
      <c r="J74" s="1192">
        <v>195.50365397298421</v>
      </c>
      <c r="K74" s="1192">
        <v>4887.5913493246053</v>
      </c>
      <c r="L74" s="1192">
        <v>1955.0365397298419</v>
      </c>
      <c r="M74" s="1192">
        <v>3214</v>
      </c>
      <c r="N74" s="1192">
        <v>4594</v>
      </c>
      <c r="O74" s="1193">
        <v>9325.7515858242477</v>
      </c>
      <c r="P74" s="1192">
        <v>6773</v>
      </c>
      <c r="Q74" s="1192">
        <v>6070.4602941176472</v>
      </c>
      <c r="R74" s="1192">
        <v>2993.48</v>
      </c>
      <c r="S74" s="1192">
        <v>9769.6102941176468</v>
      </c>
    </row>
    <row r="75" spans="1:19" ht="16.149999999999999" customHeight="1" thickBot="1" x14ac:dyDescent="0.25">
      <c r="A75" s="1086"/>
      <c r="B75" s="1086" t="s">
        <v>552</v>
      </c>
      <c r="C75" s="1194">
        <v>2609.1478735061364</v>
      </c>
      <c r="D75" s="1194">
        <v>760</v>
      </c>
      <c r="E75" s="1194">
        <v>215.3655004364162</v>
      </c>
      <c r="F75" s="1195">
        <v>3584.5133739425528</v>
      </c>
      <c r="G75" s="1194">
        <v>706.78</v>
      </c>
      <c r="H75" s="1195">
        <v>4291.2933739425525</v>
      </c>
      <c r="I75" s="1194">
        <v>570.96197950029125</v>
      </c>
      <c r="J75" s="1194">
        <v>158.93557574793414</v>
      </c>
      <c r="K75" s="1194">
        <v>3934.1092388173529</v>
      </c>
      <c r="L75" s="1194">
        <v>1527.3259069250446</v>
      </c>
      <c r="M75" s="1194">
        <v>5526</v>
      </c>
      <c r="N75" s="1194">
        <v>6231</v>
      </c>
      <c r="O75" s="1195">
        <v>9815.5133739425528</v>
      </c>
      <c r="P75" s="1194">
        <v>5447</v>
      </c>
      <c r="Q75" s="1194">
        <v>4722.1788885734077</v>
      </c>
      <c r="R75" s="1194">
        <v>3917.62</v>
      </c>
      <c r="S75" s="1194">
        <v>9346.5788885734073</v>
      </c>
    </row>
    <row r="76" spans="1:19" ht="9.6" customHeight="1" thickTop="1" x14ac:dyDescent="0.2"/>
    <row r="77" spans="1:19" ht="16.149999999999999" customHeight="1" x14ac:dyDescent="0.2">
      <c r="C77" s="467" t="s">
        <v>1583</v>
      </c>
    </row>
    <row r="78" spans="1:19" ht="16.149999999999999" customHeight="1" x14ac:dyDescent="0.2"/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7">
    <mergeCell ref="Q1:Q2"/>
    <mergeCell ref="R1:R2"/>
    <mergeCell ref="P1:P2"/>
    <mergeCell ref="A1:B2"/>
    <mergeCell ref="C1:H1"/>
    <mergeCell ref="I1:L1"/>
    <mergeCell ref="M1:N1"/>
  </mergeCells>
  <printOptions horizontalCentered="1"/>
  <pageMargins left="0.5" right="0.5" top="0.8" bottom="0.4" header="0.3" footer="0.25"/>
  <pageSetup paperSize="5" scale="71" fitToWidth="0" orientation="portrait" r:id="rId2"/>
  <headerFooter alignWithMargins="0">
    <oddHeader>&amp;L&amp;"Arial,Bold"&amp;18Table 9: FY2021-22 Budget Letter
&amp;K000000Per Pupil Summary June 2022</oddHeader>
    <oddFooter>&amp;R&amp;P</oddFooter>
  </headerFooter>
  <colBreaks count="2" manualBreakCount="2">
    <brk id="8" max="77" man="1"/>
    <brk id="14" max="77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workbookViewId="0">
      <selection sqref="A1:C1"/>
    </sheetView>
  </sheetViews>
  <sheetFormatPr defaultColWidth="9.140625" defaultRowHeight="12.75" x14ac:dyDescent="0.2"/>
  <cols>
    <col min="1" max="1" width="9" style="93" bestFit="1" customWidth="1"/>
    <col min="2" max="2" width="8.85546875" style="93" bestFit="1" customWidth="1"/>
    <col min="3" max="3" width="37.7109375" style="92" bestFit="1" customWidth="1"/>
    <col min="4" max="4" width="14" style="90" customWidth="1"/>
    <col min="5" max="16384" width="9.140625" style="90"/>
  </cols>
  <sheetData>
    <row r="1" spans="1:4" ht="70.5" customHeight="1" x14ac:dyDescent="0.2">
      <c r="A1" s="2132" t="s">
        <v>93</v>
      </c>
      <c r="B1" s="2132"/>
      <c r="C1" s="2132"/>
      <c r="D1" s="936" t="s">
        <v>546</v>
      </c>
    </row>
    <row r="2" spans="1:4" ht="17.25" customHeight="1" x14ac:dyDescent="0.2">
      <c r="A2" s="836"/>
      <c r="B2" s="838"/>
      <c r="C2" s="837"/>
      <c r="D2" s="603">
        <v>1</v>
      </c>
    </row>
    <row r="3" spans="1:4" s="758" customFormat="1" ht="24.75" customHeight="1" x14ac:dyDescent="0.2">
      <c r="A3" s="755"/>
      <c r="B3" s="756"/>
      <c r="C3" s="760"/>
      <c r="D3" s="761" t="s">
        <v>702</v>
      </c>
    </row>
    <row r="4" spans="1:4" s="758" customFormat="1" ht="24.75" hidden="1" customHeight="1" x14ac:dyDescent="0.2">
      <c r="A4" s="755"/>
      <c r="B4" s="756"/>
      <c r="C4" s="760"/>
      <c r="D4" s="761" t="s">
        <v>739</v>
      </c>
    </row>
    <row r="5" spans="1:4" s="91" customFormat="1" ht="17.25" customHeight="1" x14ac:dyDescent="0.2">
      <c r="A5" s="604">
        <v>318001</v>
      </c>
      <c r="B5" s="605">
        <v>318001</v>
      </c>
      <c r="C5" s="606" t="s">
        <v>258</v>
      </c>
      <c r="D5" s="938">
        <v>605.97</v>
      </c>
    </row>
    <row r="6" spans="1:4" s="91" customFormat="1" ht="17.25" customHeight="1" x14ac:dyDescent="0.2">
      <c r="A6" s="610">
        <v>319001</v>
      </c>
      <c r="B6" s="307">
        <v>319001</v>
      </c>
      <c r="C6" s="608" t="s">
        <v>259</v>
      </c>
      <c r="D6" s="939">
        <v>699.9</v>
      </c>
    </row>
    <row r="7" spans="1:4" ht="17.25" customHeight="1" x14ac:dyDescent="0.2">
      <c r="A7" s="610">
        <v>321001</v>
      </c>
      <c r="B7" s="307">
        <v>321001</v>
      </c>
      <c r="C7" s="608" t="s">
        <v>379</v>
      </c>
      <c r="D7" s="939">
        <v>716.3</v>
      </c>
    </row>
    <row r="8" spans="1:4" ht="17.25" customHeight="1" x14ac:dyDescent="0.2">
      <c r="A8" s="610">
        <v>329001</v>
      </c>
      <c r="B8" s="307">
        <v>329001</v>
      </c>
      <c r="C8" s="608" t="s">
        <v>380</v>
      </c>
      <c r="D8" s="939">
        <v>598.4</v>
      </c>
    </row>
    <row r="9" spans="1:4" ht="17.25" customHeight="1" x14ac:dyDescent="0.2">
      <c r="A9" s="611">
        <v>331001</v>
      </c>
      <c r="B9" s="612">
        <v>331001</v>
      </c>
      <c r="C9" s="613" t="s">
        <v>381</v>
      </c>
      <c r="D9" s="940">
        <v>714.81</v>
      </c>
    </row>
    <row r="10" spans="1:4" ht="17.25" customHeight="1" x14ac:dyDescent="0.2">
      <c r="A10" s="604">
        <v>333001</v>
      </c>
      <c r="B10" s="605">
        <v>333001</v>
      </c>
      <c r="C10" s="606" t="s">
        <v>373</v>
      </c>
      <c r="D10" s="938">
        <v>536.12</v>
      </c>
    </row>
    <row r="11" spans="1:4" ht="17.25" customHeight="1" x14ac:dyDescent="0.2">
      <c r="A11" s="610">
        <v>336001</v>
      </c>
      <c r="B11" s="307">
        <v>336001</v>
      </c>
      <c r="C11" s="608" t="s">
        <v>375</v>
      </c>
      <c r="D11" s="939">
        <v>527.02</v>
      </c>
    </row>
    <row r="12" spans="1:4" ht="17.25" customHeight="1" x14ac:dyDescent="0.2">
      <c r="A12" s="610">
        <v>337001</v>
      </c>
      <c r="B12" s="307">
        <v>337001</v>
      </c>
      <c r="C12" s="608" t="s">
        <v>382</v>
      </c>
      <c r="D12" s="939">
        <v>788.9</v>
      </c>
    </row>
    <row r="13" spans="1:4" ht="17.25" customHeight="1" x14ac:dyDescent="0.2">
      <c r="A13" s="610">
        <v>340001</v>
      </c>
      <c r="B13" s="307">
        <v>340001</v>
      </c>
      <c r="C13" s="608" t="s">
        <v>376</v>
      </c>
      <c r="D13" s="939">
        <v>659.21</v>
      </c>
    </row>
    <row r="14" spans="1:4" ht="17.25" customHeight="1" x14ac:dyDescent="0.2">
      <c r="A14" s="611">
        <v>396211</v>
      </c>
      <c r="B14" s="612" t="s">
        <v>499</v>
      </c>
      <c r="C14" s="613" t="s">
        <v>803</v>
      </c>
      <c r="D14" s="940">
        <v>744.76</v>
      </c>
    </row>
    <row r="15" spans="1:4" ht="17.25" customHeight="1" x14ac:dyDescent="0.2">
      <c r="A15" s="604" t="s">
        <v>502</v>
      </c>
      <c r="B15" s="605" t="s">
        <v>341</v>
      </c>
      <c r="C15" s="606" t="s">
        <v>391</v>
      </c>
      <c r="D15" s="938">
        <v>801.48</v>
      </c>
    </row>
    <row r="16" spans="1:4" ht="17.25" customHeight="1" x14ac:dyDescent="0.2">
      <c r="A16" s="610">
        <v>396212</v>
      </c>
      <c r="B16" s="307" t="s">
        <v>505</v>
      </c>
      <c r="C16" s="608" t="s">
        <v>393</v>
      </c>
      <c r="D16" s="939">
        <v>801.48</v>
      </c>
    </row>
    <row r="17" spans="1:4" ht="17.25" customHeight="1" x14ac:dyDescent="0.2">
      <c r="A17" s="610" t="s">
        <v>503</v>
      </c>
      <c r="B17" s="307" t="s">
        <v>372</v>
      </c>
      <c r="C17" s="608" t="s">
        <v>392</v>
      </c>
      <c r="D17" s="939">
        <v>801.48</v>
      </c>
    </row>
    <row r="18" spans="1:4" ht="17.25" customHeight="1" x14ac:dyDescent="0.2">
      <c r="A18" s="610" t="s">
        <v>501</v>
      </c>
      <c r="B18" s="307" t="s">
        <v>340</v>
      </c>
      <c r="C18" s="608" t="s">
        <v>390</v>
      </c>
      <c r="D18" s="939">
        <v>801.48</v>
      </c>
    </row>
    <row r="19" spans="1:4" ht="17.25" customHeight="1" x14ac:dyDescent="0.2">
      <c r="A19" s="611" t="s">
        <v>407</v>
      </c>
      <c r="B19" s="612" t="s">
        <v>407</v>
      </c>
      <c r="C19" s="613" t="s">
        <v>396</v>
      </c>
      <c r="D19" s="940">
        <v>801.48</v>
      </c>
    </row>
    <row r="20" spans="1:4" ht="17.25" customHeight="1" x14ac:dyDescent="0.2">
      <c r="A20" s="610" t="s">
        <v>408</v>
      </c>
      <c r="B20" s="307" t="s">
        <v>408</v>
      </c>
      <c r="C20" s="608" t="s">
        <v>397</v>
      </c>
      <c r="D20" s="939">
        <v>801.48</v>
      </c>
    </row>
    <row r="21" spans="1:4" ht="17.25" customHeight="1" x14ac:dyDescent="0.2">
      <c r="A21" s="611" t="s">
        <v>500</v>
      </c>
      <c r="B21" s="612">
        <v>389002</v>
      </c>
      <c r="C21" s="613" t="s">
        <v>395</v>
      </c>
      <c r="D21" s="940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&amp;L&amp;"Arial,Bold"&amp;18&amp;K000000FY2021-22 Budget Letter SIMULATION</oddHeader>
    <oddFooter>&amp;R&amp;P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workbookViewId="0">
      <selection sqref="A1:B2"/>
    </sheetView>
  </sheetViews>
  <sheetFormatPr defaultColWidth="9.140625" defaultRowHeight="12.75" x14ac:dyDescent="0.2"/>
  <cols>
    <col min="1" max="1" width="3" style="445" bestFit="1" customWidth="1"/>
    <col min="2" max="2" width="18.5703125" style="445" bestFit="1" customWidth="1"/>
    <col min="3" max="3" width="14.42578125" style="447" bestFit="1" customWidth="1"/>
    <col min="4" max="4" width="13.28515625" style="447" customWidth="1"/>
    <col min="5" max="5" width="13.7109375" style="447" customWidth="1"/>
    <col min="6" max="6" width="10.42578125" style="447" customWidth="1"/>
    <col min="7" max="7" width="14.42578125" style="447" customWidth="1"/>
    <col min="8" max="8" width="10" style="447" bestFit="1" customWidth="1"/>
    <col min="9" max="9" width="11.7109375" style="447" bestFit="1" customWidth="1"/>
    <col min="10" max="10" width="12.28515625" style="447" customWidth="1"/>
    <col min="11" max="11" width="12.7109375" style="447" customWidth="1"/>
    <col min="12" max="12" width="10.7109375" style="447" customWidth="1"/>
    <col min="13" max="13" width="11.7109375" style="447" customWidth="1"/>
    <col min="14" max="14" width="10.28515625" style="447" bestFit="1" customWidth="1"/>
    <col min="15" max="15" width="10.42578125" style="447" customWidth="1"/>
    <col min="16" max="16" width="11.7109375" style="447" bestFit="1" customWidth="1"/>
    <col min="17" max="17" width="10.28515625" style="447" bestFit="1" customWidth="1"/>
    <col min="18" max="18" width="10.5703125" style="447" bestFit="1" customWidth="1"/>
    <col min="19" max="19" width="11.28515625" style="447" bestFit="1" customWidth="1"/>
    <col min="20" max="20" width="10.5703125" style="447" bestFit="1" customWidth="1"/>
    <col min="21" max="21" width="12.7109375" style="447" bestFit="1" customWidth="1"/>
    <col min="22" max="22" width="10.5703125" style="447" bestFit="1" customWidth="1"/>
    <col min="23" max="23" width="10.7109375" style="447" bestFit="1" customWidth="1"/>
    <col min="24" max="24" width="10.140625" style="447" customWidth="1"/>
    <col min="25" max="25" width="10.42578125" style="447" bestFit="1" customWidth="1"/>
    <col min="26" max="26" width="11.7109375" style="447" bestFit="1" customWidth="1"/>
    <col min="27" max="27" width="8.7109375" style="447" customWidth="1"/>
    <col min="28" max="28" width="10.7109375" style="447" bestFit="1" customWidth="1"/>
    <col min="29" max="29" width="9.42578125" style="447" customWidth="1"/>
    <col min="30" max="30" width="10.42578125" style="447" bestFit="1" customWidth="1"/>
    <col min="31" max="32" width="11.7109375" style="447" bestFit="1" customWidth="1"/>
    <col min="33" max="33" width="10.7109375" style="447" bestFit="1" customWidth="1"/>
    <col min="34" max="34" width="2.5703125" style="447" customWidth="1"/>
    <col min="35" max="35" width="14.42578125" style="447" bestFit="1" customWidth="1"/>
    <col min="36" max="36" width="3.7109375" style="446" bestFit="1" customWidth="1"/>
    <col min="37" max="37" width="14.42578125" style="447" bestFit="1" customWidth="1"/>
    <col min="38" max="38" width="3.7109375" style="446" bestFit="1" customWidth="1"/>
    <col min="39" max="16384" width="9.140625" style="445"/>
  </cols>
  <sheetData>
    <row r="1" spans="1:38" s="182" customFormat="1" ht="22.5" customHeight="1" x14ac:dyDescent="0.2">
      <c r="A1" s="2138" t="s">
        <v>93</v>
      </c>
      <c r="B1" s="2139"/>
      <c r="C1" s="2142" t="s">
        <v>1309</v>
      </c>
      <c r="D1" s="2142" t="s">
        <v>544</v>
      </c>
      <c r="E1" s="2143" t="s">
        <v>543</v>
      </c>
      <c r="F1" s="2144"/>
      <c r="G1" s="2144"/>
      <c r="H1" s="2145"/>
      <c r="I1" s="2146" t="s">
        <v>823</v>
      </c>
      <c r="J1" s="2147"/>
      <c r="K1" s="2147"/>
      <c r="L1" s="2147"/>
      <c r="M1" s="2148"/>
      <c r="N1" s="2149" t="s">
        <v>542</v>
      </c>
      <c r="O1" s="2150"/>
      <c r="P1" s="2150"/>
      <c r="Q1" s="2150"/>
      <c r="R1" s="2151"/>
      <c r="S1" s="2152" t="s">
        <v>541</v>
      </c>
      <c r="T1" s="2153"/>
      <c r="U1" s="2153"/>
      <c r="V1" s="2153"/>
      <c r="W1" s="2154"/>
      <c r="X1" s="2155" t="s">
        <v>540</v>
      </c>
      <c r="Y1" s="2156"/>
      <c r="Z1" s="2156"/>
      <c r="AA1" s="2156"/>
      <c r="AB1" s="2157"/>
      <c r="AC1" s="2146" t="s">
        <v>539</v>
      </c>
      <c r="AD1" s="2147"/>
      <c r="AE1" s="2147"/>
      <c r="AF1" s="2147"/>
      <c r="AG1" s="2148"/>
      <c r="AH1" s="466"/>
      <c r="AI1" s="2134" t="s">
        <v>1312</v>
      </c>
      <c r="AJ1" s="2134"/>
      <c r="AK1" s="2134" t="s">
        <v>1312</v>
      </c>
      <c r="AL1" s="2134"/>
    </row>
    <row r="2" spans="1:38" s="464" customFormat="1" ht="77.25" customHeight="1" x14ac:dyDescent="0.2">
      <c r="A2" s="2140"/>
      <c r="B2" s="2141"/>
      <c r="C2" s="2142"/>
      <c r="D2" s="2142"/>
      <c r="E2" s="480" t="s">
        <v>1204</v>
      </c>
      <c r="F2" s="480" t="s">
        <v>575</v>
      </c>
      <c r="G2" s="480" t="s">
        <v>576</v>
      </c>
      <c r="H2" s="480" t="s">
        <v>577</v>
      </c>
      <c r="I2" s="479" t="s">
        <v>578</v>
      </c>
      <c r="J2" s="479" t="s">
        <v>575</v>
      </c>
      <c r="K2" s="479" t="s">
        <v>576</v>
      </c>
      <c r="L2" s="479" t="s">
        <v>1310</v>
      </c>
      <c r="M2" s="479" t="s">
        <v>94</v>
      </c>
      <c r="N2" s="478" t="s">
        <v>578</v>
      </c>
      <c r="O2" s="478" t="s">
        <v>575</v>
      </c>
      <c r="P2" s="478" t="s">
        <v>576</v>
      </c>
      <c r="Q2" s="478" t="s">
        <v>1311</v>
      </c>
      <c r="R2" s="478" t="s">
        <v>94</v>
      </c>
      <c r="S2" s="481" t="s">
        <v>578</v>
      </c>
      <c r="T2" s="481" t="s">
        <v>575</v>
      </c>
      <c r="U2" s="481" t="s">
        <v>576</v>
      </c>
      <c r="V2" s="481" t="s">
        <v>1310</v>
      </c>
      <c r="W2" s="481" t="s">
        <v>94</v>
      </c>
      <c r="X2" s="477" t="s">
        <v>578</v>
      </c>
      <c r="Y2" s="477" t="s">
        <v>575</v>
      </c>
      <c r="Z2" s="477" t="s">
        <v>576</v>
      </c>
      <c r="AA2" s="477" t="s">
        <v>1310</v>
      </c>
      <c r="AB2" s="477" t="s">
        <v>94</v>
      </c>
      <c r="AC2" s="479" t="s">
        <v>578</v>
      </c>
      <c r="AD2" s="479" t="s">
        <v>575</v>
      </c>
      <c r="AE2" s="479" t="s">
        <v>576</v>
      </c>
      <c r="AF2" s="479" t="s">
        <v>1310</v>
      </c>
      <c r="AG2" s="479" t="s">
        <v>94</v>
      </c>
      <c r="AH2" s="465"/>
      <c r="AI2" s="2134"/>
      <c r="AJ2" s="2134"/>
      <c r="AK2" s="2134"/>
      <c r="AL2" s="2134"/>
    </row>
    <row r="3" spans="1:38" s="464" customFormat="1" ht="15.6" hidden="1" customHeight="1" x14ac:dyDescent="0.2">
      <c r="A3" s="582"/>
      <c r="B3" s="583"/>
      <c r="C3" s="584"/>
      <c r="D3" s="584"/>
      <c r="E3" s="480"/>
      <c r="F3" s="480"/>
      <c r="G3" s="480"/>
      <c r="H3" s="480"/>
      <c r="I3" s="479"/>
      <c r="J3" s="479"/>
      <c r="K3" s="479"/>
      <c r="L3" s="479"/>
      <c r="M3" s="479"/>
      <c r="N3" s="478"/>
      <c r="O3" s="478"/>
      <c r="P3" s="478"/>
      <c r="Q3" s="478"/>
      <c r="R3" s="478"/>
      <c r="S3" s="481"/>
      <c r="T3" s="481"/>
      <c r="U3" s="481"/>
      <c r="V3" s="481"/>
      <c r="W3" s="481"/>
      <c r="X3" s="477"/>
      <c r="Y3" s="477"/>
      <c r="Z3" s="477"/>
      <c r="AA3" s="477"/>
      <c r="AB3" s="477"/>
      <c r="AC3" s="479"/>
      <c r="AD3" s="479"/>
      <c r="AE3" s="479"/>
      <c r="AF3" s="479"/>
      <c r="AG3" s="479"/>
      <c r="AH3" s="465"/>
      <c r="AI3" s="581"/>
      <c r="AJ3" s="581"/>
      <c r="AK3" s="581"/>
      <c r="AL3" s="581"/>
    </row>
    <row r="4" spans="1:38" s="460" customFormat="1" ht="14.25" customHeight="1" x14ac:dyDescent="0.2">
      <c r="A4" s="463"/>
      <c r="B4" s="463"/>
      <c r="C4" s="462">
        <v>1</v>
      </c>
      <c r="D4" s="462">
        <v>2</v>
      </c>
      <c r="E4" s="462">
        <v>3</v>
      </c>
      <c r="F4" s="462">
        <v>4</v>
      </c>
      <c r="G4" s="462">
        <v>5</v>
      </c>
      <c r="H4" s="462">
        <v>6</v>
      </c>
      <c r="I4" s="462">
        <v>7</v>
      </c>
      <c r="J4" s="462">
        <v>8</v>
      </c>
      <c r="K4" s="462">
        <v>9</v>
      </c>
      <c r="L4" s="462">
        <v>10</v>
      </c>
      <c r="M4" s="462">
        <v>11</v>
      </c>
      <c r="N4" s="462">
        <v>12</v>
      </c>
      <c r="O4" s="462">
        <v>13</v>
      </c>
      <c r="P4" s="462">
        <v>14</v>
      </c>
      <c r="Q4" s="462">
        <v>15</v>
      </c>
      <c r="R4" s="462">
        <v>16</v>
      </c>
      <c r="S4" s="462">
        <v>17</v>
      </c>
      <c r="T4" s="462">
        <v>18</v>
      </c>
      <c r="U4" s="462">
        <v>19</v>
      </c>
      <c r="V4" s="462">
        <v>20</v>
      </c>
      <c r="W4" s="462">
        <v>21</v>
      </c>
      <c r="X4" s="462">
        <v>22</v>
      </c>
      <c r="Y4" s="462">
        <v>23</v>
      </c>
      <c r="Z4" s="462">
        <v>24</v>
      </c>
      <c r="AA4" s="462">
        <v>25</v>
      </c>
      <c r="AB4" s="462">
        <v>26</v>
      </c>
      <c r="AC4" s="462">
        <v>27</v>
      </c>
      <c r="AD4" s="462">
        <v>28</v>
      </c>
      <c r="AE4" s="462">
        <v>29</v>
      </c>
      <c r="AF4" s="462">
        <v>30</v>
      </c>
      <c r="AG4" s="462">
        <v>31</v>
      </c>
      <c r="AH4" s="461"/>
      <c r="AI4" s="2135" t="s">
        <v>538</v>
      </c>
      <c r="AJ4" s="2136"/>
      <c r="AK4" s="2135" t="s">
        <v>537</v>
      </c>
      <c r="AL4" s="2136"/>
    </row>
    <row r="5" spans="1:38" s="460" customFormat="1" ht="14.25" hidden="1" customHeight="1" x14ac:dyDescent="0.2">
      <c r="A5" s="463"/>
      <c r="B5" s="463"/>
      <c r="C5" s="591" t="s">
        <v>326</v>
      </c>
      <c r="D5" s="591" t="s">
        <v>248</v>
      </c>
      <c r="E5" s="591" t="s">
        <v>249</v>
      </c>
      <c r="F5" s="591" t="s">
        <v>679</v>
      </c>
      <c r="G5" s="591" t="s">
        <v>680</v>
      </c>
      <c r="H5" s="591" t="s">
        <v>681</v>
      </c>
      <c r="I5" s="591" t="s">
        <v>250</v>
      </c>
      <c r="J5" s="591" t="s">
        <v>682</v>
      </c>
      <c r="K5" s="591" t="s">
        <v>683</v>
      </c>
      <c r="L5" s="591" t="s">
        <v>684</v>
      </c>
      <c r="M5" s="591" t="s">
        <v>685</v>
      </c>
      <c r="N5" s="591" t="s">
        <v>251</v>
      </c>
      <c r="O5" s="591" t="s">
        <v>686</v>
      </c>
      <c r="P5" s="591" t="s">
        <v>687</v>
      </c>
      <c r="Q5" s="591" t="s">
        <v>688</v>
      </c>
      <c r="R5" s="591" t="s">
        <v>689</v>
      </c>
      <c r="S5" s="591" t="s">
        <v>252</v>
      </c>
      <c r="T5" s="591" t="s">
        <v>690</v>
      </c>
      <c r="U5" s="591" t="s">
        <v>691</v>
      </c>
      <c r="V5" s="591" t="s">
        <v>692</v>
      </c>
      <c r="W5" s="591" t="s">
        <v>693</v>
      </c>
      <c r="X5" s="591" t="s">
        <v>399</v>
      </c>
      <c r="Y5" s="591" t="s">
        <v>694</v>
      </c>
      <c r="Z5" s="591" t="s">
        <v>695</v>
      </c>
      <c r="AA5" s="591" t="s">
        <v>696</v>
      </c>
      <c r="AB5" s="591" t="s">
        <v>697</v>
      </c>
      <c r="AC5" s="591" t="s">
        <v>253</v>
      </c>
      <c r="AD5" s="591" t="s">
        <v>698</v>
      </c>
      <c r="AE5" s="591" t="s">
        <v>699</v>
      </c>
      <c r="AF5" s="591" t="s">
        <v>249</v>
      </c>
      <c r="AG5" s="591" t="s">
        <v>700</v>
      </c>
      <c r="AH5" s="461"/>
      <c r="AI5" s="2135"/>
      <c r="AJ5" s="2136"/>
      <c r="AK5" s="2135"/>
      <c r="AL5" s="2136"/>
    </row>
    <row r="6" spans="1:38" s="458" customFormat="1" ht="25.5" hidden="1" x14ac:dyDescent="0.2">
      <c r="A6" s="463"/>
      <c r="B6" s="463"/>
      <c r="C6" s="591" t="s">
        <v>594</v>
      </c>
      <c r="D6" s="591" t="s">
        <v>594</v>
      </c>
      <c r="E6" s="591" t="s">
        <v>594</v>
      </c>
      <c r="F6" s="591" t="s">
        <v>595</v>
      </c>
      <c r="G6" s="591" t="s">
        <v>595</v>
      </c>
      <c r="H6" s="591" t="s">
        <v>595</v>
      </c>
      <c r="I6" s="591" t="s">
        <v>594</v>
      </c>
      <c r="J6" s="591" t="s">
        <v>595</v>
      </c>
      <c r="K6" s="591" t="s">
        <v>595</v>
      </c>
      <c r="L6" s="591" t="s">
        <v>594</v>
      </c>
      <c r="M6" s="591" t="s">
        <v>595</v>
      </c>
      <c r="N6" s="591" t="s">
        <v>594</v>
      </c>
      <c r="O6" s="591" t="s">
        <v>595</v>
      </c>
      <c r="P6" s="591" t="s">
        <v>595</v>
      </c>
      <c r="Q6" s="591" t="s">
        <v>594</v>
      </c>
      <c r="R6" s="591" t="s">
        <v>595</v>
      </c>
      <c r="S6" s="591" t="s">
        <v>594</v>
      </c>
      <c r="T6" s="591" t="s">
        <v>595</v>
      </c>
      <c r="U6" s="591" t="s">
        <v>595</v>
      </c>
      <c r="V6" s="591" t="s">
        <v>594</v>
      </c>
      <c r="W6" s="591" t="s">
        <v>595</v>
      </c>
      <c r="X6" s="591" t="s">
        <v>594</v>
      </c>
      <c r="Y6" s="591" t="s">
        <v>595</v>
      </c>
      <c r="Z6" s="591" t="s">
        <v>595</v>
      </c>
      <c r="AA6" s="591" t="s">
        <v>594</v>
      </c>
      <c r="AB6" s="591" t="s">
        <v>595</v>
      </c>
      <c r="AC6" s="591" t="s">
        <v>594</v>
      </c>
      <c r="AD6" s="591" t="s">
        <v>595</v>
      </c>
      <c r="AE6" s="591" t="s">
        <v>595</v>
      </c>
      <c r="AF6" s="591" t="s">
        <v>594</v>
      </c>
      <c r="AG6" s="591" t="s">
        <v>595</v>
      </c>
      <c r="AH6" s="459"/>
      <c r="AI6" s="2136"/>
      <c r="AJ6" s="2136"/>
      <c r="AK6" s="2136"/>
      <c r="AL6" s="2136"/>
    </row>
    <row r="7" spans="1:38" s="456" customFormat="1" ht="16.149999999999999" customHeight="1" x14ac:dyDescent="0.2">
      <c r="A7" s="1043">
        <v>1</v>
      </c>
      <c r="B7" s="1043" t="s">
        <v>5</v>
      </c>
      <c r="C7" s="1044">
        <v>38994355</v>
      </c>
      <c r="D7" s="1548">
        <v>12705.11</v>
      </c>
      <c r="E7" s="1045">
        <v>9297</v>
      </c>
      <c r="F7" s="1046">
        <v>0.73175281441876527</v>
      </c>
      <c r="G7" s="1047">
        <v>28534229.017694451</v>
      </c>
      <c r="H7" s="1044">
        <v>3069.1867288043941</v>
      </c>
      <c r="I7" s="1545">
        <v>1528.34</v>
      </c>
      <c r="J7" s="1046">
        <v>0.12029333079367277</v>
      </c>
      <c r="K7" s="1047">
        <v>4690760.8451009076</v>
      </c>
      <c r="L7" s="1045">
        <v>6947</v>
      </c>
      <c r="M7" s="1044">
        <v>675.22108033696668</v>
      </c>
      <c r="N7" s="1545">
        <v>232.47</v>
      </c>
      <c r="O7" s="1046">
        <v>1.8297362242436312E-2</v>
      </c>
      <c r="P7" s="1047">
        <v>713493.83884515765</v>
      </c>
      <c r="Q7" s="1542">
        <v>3874.5</v>
      </c>
      <c r="R7" s="1044">
        <v>184.15120372826368</v>
      </c>
      <c r="S7" s="1545">
        <v>1606.5</v>
      </c>
      <c r="T7" s="1046">
        <v>0.1264451862282184</v>
      </c>
      <c r="U7" s="1047">
        <v>4930648.4798242599</v>
      </c>
      <c r="V7" s="1045">
        <v>1071</v>
      </c>
      <c r="W7" s="1044">
        <v>4603.780093206592</v>
      </c>
      <c r="X7" s="1545">
        <v>40.799999999999997</v>
      </c>
      <c r="Y7" s="1046">
        <v>3.2113063169071339E-3</v>
      </c>
      <c r="Z7" s="1047">
        <v>125222.81853521928</v>
      </c>
      <c r="AA7" s="1045">
        <v>68</v>
      </c>
      <c r="AB7" s="1044">
        <v>1841.5120372826366</v>
      </c>
      <c r="AC7" s="1045">
        <v>0</v>
      </c>
      <c r="AD7" s="1046">
        <v>0</v>
      </c>
      <c r="AE7" s="1047">
        <v>0</v>
      </c>
      <c r="AF7" s="1045">
        <v>9297</v>
      </c>
      <c r="AG7" s="1044">
        <v>0</v>
      </c>
      <c r="AH7" s="1048"/>
      <c r="AI7" s="1049">
        <v>38994355</v>
      </c>
      <c r="AJ7" s="1050">
        <v>0</v>
      </c>
      <c r="AK7" s="1049">
        <v>38994354.999999993</v>
      </c>
      <c r="AL7" s="1050">
        <v>0</v>
      </c>
    </row>
    <row r="8" spans="1:38" s="456" customFormat="1" ht="16.149999999999999" customHeight="1" x14ac:dyDescent="0.2">
      <c r="A8" s="1043">
        <v>2</v>
      </c>
      <c r="B8" s="1043" t="s">
        <v>6</v>
      </c>
      <c r="C8" s="1044">
        <v>19413003</v>
      </c>
      <c r="D8" s="1548">
        <v>5734.1641200000004</v>
      </c>
      <c r="E8" s="1045">
        <v>3884</v>
      </c>
      <c r="F8" s="1046">
        <v>0.67734371021107076</v>
      </c>
      <c r="G8" s="1047">
        <v>13149275.478358647</v>
      </c>
      <c r="H8" s="1044">
        <v>3385.4983208956351</v>
      </c>
      <c r="I8" s="1545">
        <v>674.3</v>
      </c>
      <c r="J8" s="1046">
        <v>0.11759342528200953</v>
      </c>
      <c r="K8" s="1047">
        <v>2282841.5177799268</v>
      </c>
      <c r="L8" s="1045">
        <v>3065</v>
      </c>
      <c r="M8" s="1044">
        <v>744.8096305970397</v>
      </c>
      <c r="N8" s="1545">
        <v>108.92999999999999</v>
      </c>
      <c r="O8" s="1046">
        <v>1.8996665899405751E-2</v>
      </c>
      <c r="P8" s="1047">
        <v>368782.33209516155</v>
      </c>
      <c r="Q8" s="1542">
        <v>1815.5</v>
      </c>
      <c r="R8" s="1044">
        <v>203.1298992537381</v>
      </c>
      <c r="S8" s="1545">
        <v>672</v>
      </c>
      <c r="T8" s="1046">
        <v>0.11719232061324397</v>
      </c>
      <c r="U8" s="1047">
        <v>2275054.8716418669</v>
      </c>
      <c r="V8" s="1045">
        <v>448</v>
      </c>
      <c r="W8" s="1044">
        <v>5078.2474813434528</v>
      </c>
      <c r="X8" s="1545">
        <v>20.399999999999999</v>
      </c>
      <c r="Y8" s="1046">
        <v>3.5576240186163343E-3</v>
      </c>
      <c r="Z8" s="1047">
        <v>69064.165746270955</v>
      </c>
      <c r="AA8" s="1045">
        <v>34</v>
      </c>
      <c r="AB8" s="1044">
        <v>2031.2989925373811</v>
      </c>
      <c r="AC8" s="1045">
        <v>374.53412000000003</v>
      </c>
      <c r="AD8" s="1046">
        <v>6.5316253975653563E-2</v>
      </c>
      <c r="AE8" s="1047">
        <v>1267984.6343781245</v>
      </c>
      <c r="AF8" s="1045">
        <v>3884</v>
      </c>
      <c r="AG8" s="1044">
        <v>326.46360308396612</v>
      </c>
      <c r="AH8" s="1048"/>
      <c r="AI8" s="1051">
        <v>19413003</v>
      </c>
      <c r="AJ8" s="1050">
        <v>0</v>
      </c>
      <c r="AK8" s="1051">
        <v>19413002.999999996</v>
      </c>
      <c r="AL8" s="1050">
        <v>0</v>
      </c>
    </row>
    <row r="9" spans="1:38" s="456" customFormat="1" ht="16.149999999999999" customHeight="1" x14ac:dyDescent="0.2">
      <c r="A9" s="1043">
        <v>3</v>
      </c>
      <c r="B9" s="1043" t="s">
        <v>7</v>
      </c>
      <c r="C9" s="1044">
        <v>77347962</v>
      </c>
      <c r="D9" s="1548">
        <v>30287.39</v>
      </c>
      <c r="E9" s="1045">
        <v>23004</v>
      </c>
      <c r="F9" s="1046">
        <v>0.75952401312889628</v>
      </c>
      <c r="G9" s="1047">
        <v>58747634.505581371</v>
      </c>
      <c r="H9" s="1044">
        <v>2553.8008392271504</v>
      </c>
      <c r="I9" s="1545">
        <v>2757.26</v>
      </c>
      <c r="J9" s="1046">
        <v>9.103656670317252E-2</v>
      </c>
      <c r="K9" s="1047">
        <v>7041492.9019674538</v>
      </c>
      <c r="L9" s="1045">
        <v>12533</v>
      </c>
      <c r="M9" s="1044">
        <v>561.83618462997322</v>
      </c>
      <c r="N9" s="1545">
        <v>703.53</v>
      </c>
      <c r="O9" s="1046">
        <v>2.3228478914822309E-2</v>
      </c>
      <c r="P9" s="1047">
        <v>1796675.5044214772</v>
      </c>
      <c r="Q9" s="1542">
        <v>11725.5</v>
      </c>
      <c r="R9" s="1044">
        <v>153.22805035362904</v>
      </c>
      <c r="S9" s="1545">
        <v>3504</v>
      </c>
      <c r="T9" s="1046">
        <v>0.11569171196329561</v>
      </c>
      <c r="U9" s="1047">
        <v>8948518.1406519338</v>
      </c>
      <c r="V9" s="1045">
        <v>2336</v>
      </c>
      <c r="W9" s="1044">
        <v>3830.7012588407251</v>
      </c>
      <c r="X9" s="1545">
        <v>318.59999999999997</v>
      </c>
      <c r="Y9" s="1046">
        <v>1.051922928981335E-2</v>
      </c>
      <c r="Z9" s="1047">
        <v>813640.94737776997</v>
      </c>
      <c r="AA9" s="1045">
        <v>531</v>
      </c>
      <c r="AB9" s="1044">
        <v>1532.2805035362899</v>
      </c>
      <c r="AC9" s="1045">
        <v>0</v>
      </c>
      <c r="AD9" s="1046">
        <v>0</v>
      </c>
      <c r="AE9" s="1047">
        <v>0</v>
      </c>
      <c r="AF9" s="1045">
        <v>23004</v>
      </c>
      <c r="AG9" s="1044">
        <v>0</v>
      </c>
      <c r="AH9" s="1048"/>
      <c r="AI9" s="1051">
        <v>77347962</v>
      </c>
      <c r="AJ9" s="1050">
        <v>0</v>
      </c>
      <c r="AK9" s="1051">
        <v>77347962</v>
      </c>
      <c r="AL9" s="1050">
        <v>0</v>
      </c>
    </row>
    <row r="10" spans="1:38" s="456" customFormat="1" ht="16.149999999999999" customHeight="1" x14ac:dyDescent="0.2">
      <c r="A10" s="1043">
        <v>4</v>
      </c>
      <c r="B10" s="1043" t="s">
        <v>8</v>
      </c>
      <c r="C10" s="1044">
        <v>13929519</v>
      </c>
      <c r="D10" s="1548">
        <v>4586.8794399999997</v>
      </c>
      <c r="E10" s="1045">
        <v>2961</v>
      </c>
      <c r="F10" s="1046">
        <v>0.64553691430791127</v>
      </c>
      <c r="G10" s="1047">
        <v>8992018.713053422</v>
      </c>
      <c r="H10" s="1044">
        <v>3036.8182077181432</v>
      </c>
      <c r="I10" s="1545">
        <v>459.58</v>
      </c>
      <c r="J10" s="1046">
        <v>0.1001944799316548</v>
      </c>
      <c r="K10" s="1047">
        <v>1395660.9119031043</v>
      </c>
      <c r="L10" s="1045">
        <v>2089</v>
      </c>
      <c r="M10" s="1044">
        <v>668.10000569799149</v>
      </c>
      <c r="N10" s="1545">
        <v>70.2</v>
      </c>
      <c r="O10" s="1046">
        <v>1.5304522588455041E-2</v>
      </c>
      <c r="P10" s="1047">
        <v>213184.63818181367</v>
      </c>
      <c r="Q10" s="1542">
        <v>1170</v>
      </c>
      <c r="R10" s="1044">
        <v>182.20909246308861</v>
      </c>
      <c r="S10" s="1545">
        <v>679.5</v>
      </c>
      <c r="T10" s="1046">
        <v>0.14813993018312249</v>
      </c>
      <c r="U10" s="1047">
        <v>2063517.9721444782</v>
      </c>
      <c r="V10" s="1045">
        <v>453</v>
      </c>
      <c r="W10" s="1044">
        <v>4555.227311577215</v>
      </c>
      <c r="X10" s="1545">
        <v>58.199999999999996</v>
      </c>
      <c r="Y10" s="1046">
        <v>1.2688364881026827E-2</v>
      </c>
      <c r="Z10" s="1047">
        <v>176742.81968919592</v>
      </c>
      <c r="AA10" s="1045">
        <v>97</v>
      </c>
      <c r="AB10" s="1044">
        <v>1822.0909246308859</v>
      </c>
      <c r="AC10" s="1045">
        <v>358.39943999999997</v>
      </c>
      <c r="AD10" s="1046">
        <v>7.8135788107829576E-2</v>
      </c>
      <c r="AE10" s="1047">
        <v>1088393.9450279861</v>
      </c>
      <c r="AF10" s="1045">
        <v>2961</v>
      </c>
      <c r="AG10" s="1044">
        <v>367.57647586220401</v>
      </c>
      <c r="AH10" s="1048"/>
      <c r="AI10" s="1051">
        <v>13929519</v>
      </c>
      <c r="AJ10" s="1050">
        <v>0</v>
      </c>
      <c r="AK10" s="1051">
        <v>13929519</v>
      </c>
      <c r="AL10" s="1050">
        <v>0</v>
      </c>
    </row>
    <row r="11" spans="1:38" s="457" customFormat="1" ht="16.149999999999999" customHeight="1" x14ac:dyDescent="0.2">
      <c r="A11" s="1052">
        <v>5</v>
      </c>
      <c r="B11" s="1052" t="s">
        <v>9</v>
      </c>
      <c r="C11" s="1053">
        <v>24749090</v>
      </c>
      <c r="D11" s="1549">
        <v>7630.2005599999993</v>
      </c>
      <c r="E11" s="1055">
        <v>5223</v>
      </c>
      <c r="F11" s="1056">
        <v>0.68451673831231519</v>
      </c>
      <c r="G11" s="1057">
        <v>16941166.362997938</v>
      </c>
      <c r="H11" s="1053">
        <v>3243.5700484391991</v>
      </c>
      <c r="I11" s="1546">
        <v>952.82</v>
      </c>
      <c r="J11" s="1056">
        <v>0.12487483028886466</v>
      </c>
      <c r="K11" s="1057">
        <v>3090538.4135538377</v>
      </c>
      <c r="L11" s="1054">
        <v>4331</v>
      </c>
      <c r="M11" s="1053">
        <v>713.58541065662382</v>
      </c>
      <c r="N11" s="1546">
        <v>204.54</v>
      </c>
      <c r="O11" s="1056">
        <v>2.6806634817997499E-2</v>
      </c>
      <c r="P11" s="1057">
        <v>663439.81770775374</v>
      </c>
      <c r="Q11" s="1543">
        <v>3409</v>
      </c>
      <c r="R11" s="1053">
        <v>194.61420290635192</v>
      </c>
      <c r="S11" s="1546">
        <v>925.5</v>
      </c>
      <c r="T11" s="1056">
        <v>0.12129432152173993</v>
      </c>
      <c r="U11" s="1057">
        <v>3001924.0798304784</v>
      </c>
      <c r="V11" s="1054">
        <v>617</v>
      </c>
      <c r="W11" s="1053">
        <v>4865.3550726587982</v>
      </c>
      <c r="X11" s="1546">
        <v>7.1999999999999993</v>
      </c>
      <c r="Y11" s="1056">
        <v>9.4361870875907879E-4</v>
      </c>
      <c r="Z11" s="1057">
        <v>23353.704348762229</v>
      </c>
      <c r="AA11" s="1054">
        <v>12</v>
      </c>
      <c r="AB11" s="1053">
        <v>1946.142029063519</v>
      </c>
      <c r="AC11" s="1054">
        <v>317.14055999999999</v>
      </c>
      <c r="AD11" s="1056">
        <v>4.1563856350323773E-2</v>
      </c>
      <c r="AE11" s="1057">
        <v>1028667.6215612346</v>
      </c>
      <c r="AF11" s="1055">
        <v>5223</v>
      </c>
      <c r="AG11" s="1053">
        <v>196.94957334122813</v>
      </c>
      <c r="AH11" s="1048"/>
      <c r="AI11" s="1058">
        <v>24749090.000000004</v>
      </c>
      <c r="AJ11" s="1058">
        <v>0</v>
      </c>
      <c r="AK11" s="1058">
        <v>24749090.000000004</v>
      </c>
      <c r="AL11" s="1058">
        <v>0</v>
      </c>
    </row>
    <row r="12" spans="1:38" s="456" customFormat="1" ht="16.149999999999999" customHeight="1" x14ac:dyDescent="0.2">
      <c r="A12" s="1043">
        <v>6</v>
      </c>
      <c r="B12" s="1043" t="s">
        <v>10</v>
      </c>
      <c r="C12" s="1044">
        <v>24642425</v>
      </c>
      <c r="D12" s="1548">
        <v>8290.9481000000014</v>
      </c>
      <c r="E12" s="1045">
        <v>5630</v>
      </c>
      <c r="F12" s="1046">
        <v>0.67905382256584135</v>
      </c>
      <c r="G12" s="1047">
        <v>16733532.893542053</v>
      </c>
      <c r="H12" s="1044">
        <v>2972.2083292259417</v>
      </c>
      <c r="I12" s="1545">
        <v>861.52</v>
      </c>
      <c r="J12" s="1046">
        <v>0.1039109146033612</v>
      </c>
      <c r="K12" s="1047">
        <v>2560616.9197947332</v>
      </c>
      <c r="L12" s="1045">
        <v>3916</v>
      </c>
      <c r="M12" s="1044">
        <v>653.88583242970719</v>
      </c>
      <c r="N12" s="1545">
        <v>120.36</v>
      </c>
      <c r="O12" s="1046">
        <v>1.4517036959862284E-2</v>
      </c>
      <c r="P12" s="1047">
        <v>357734.99450563436</v>
      </c>
      <c r="Q12" s="1542">
        <v>2006</v>
      </c>
      <c r="R12" s="1044">
        <v>178.3324997535565</v>
      </c>
      <c r="S12" s="1545">
        <v>1360.5</v>
      </c>
      <c r="T12" s="1046">
        <v>0.1640946226644453</v>
      </c>
      <c r="U12" s="1047">
        <v>4043689.4319118937</v>
      </c>
      <c r="V12" s="1045">
        <v>907</v>
      </c>
      <c r="W12" s="1044">
        <v>4458.3124938389128</v>
      </c>
      <c r="X12" s="1545">
        <v>37.799999999999997</v>
      </c>
      <c r="Y12" s="1046">
        <v>4.5591890751312258E-3</v>
      </c>
      <c r="Z12" s="1047">
        <v>112349.4748447406</v>
      </c>
      <c r="AA12" s="1045">
        <v>63</v>
      </c>
      <c r="AB12" s="1044">
        <v>1783.3249975355652</v>
      </c>
      <c r="AC12" s="1045">
        <v>280.7681</v>
      </c>
      <c r="AD12" s="1046">
        <v>3.3864414131358503E-2</v>
      </c>
      <c r="AE12" s="1047">
        <v>834501.28540094208</v>
      </c>
      <c r="AF12" s="1045">
        <v>5630</v>
      </c>
      <c r="AG12" s="1044">
        <v>148.2240293784977</v>
      </c>
      <c r="AH12" s="1048"/>
      <c r="AI12" s="1051">
        <v>24642424.999999996</v>
      </c>
      <c r="AJ12" s="1050">
        <v>0</v>
      </c>
      <c r="AK12" s="1051">
        <v>24642424.999999993</v>
      </c>
      <c r="AL12" s="1050">
        <v>0</v>
      </c>
    </row>
    <row r="13" spans="1:38" s="456" customFormat="1" ht="16.149999999999999" customHeight="1" x14ac:dyDescent="0.2">
      <c r="A13" s="1043">
        <v>7</v>
      </c>
      <c r="B13" s="1043" t="s">
        <v>11</v>
      </c>
      <c r="C13" s="1044">
        <v>5833609</v>
      </c>
      <c r="D13" s="1548">
        <v>3095.9793600000003</v>
      </c>
      <c r="E13" s="1045">
        <v>1968</v>
      </c>
      <c r="F13" s="1046">
        <v>0.63566315248303196</v>
      </c>
      <c r="G13" s="1047">
        <v>3708210.2872933876</v>
      </c>
      <c r="H13" s="1044">
        <v>1884.2531947629002</v>
      </c>
      <c r="I13" s="1545">
        <v>335.28000000000003</v>
      </c>
      <c r="J13" s="1046">
        <v>0.10829529561204827</v>
      </c>
      <c r="K13" s="1047">
        <v>631752.41114010534</v>
      </c>
      <c r="L13" s="1045">
        <v>1524</v>
      </c>
      <c r="M13" s="1044">
        <v>414.53570284783814</v>
      </c>
      <c r="N13" s="1545">
        <v>46.379999999999995</v>
      </c>
      <c r="O13" s="1046">
        <v>1.4980720026505601E-2</v>
      </c>
      <c r="P13" s="1047">
        <v>87391.663173103312</v>
      </c>
      <c r="Q13" s="1542">
        <v>773</v>
      </c>
      <c r="R13" s="1044">
        <v>113.05519168577402</v>
      </c>
      <c r="S13" s="1545">
        <v>420</v>
      </c>
      <c r="T13" s="1046">
        <v>0.13565981912747635</v>
      </c>
      <c r="U13" s="1047">
        <v>791386.34180041822</v>
      </c>
      <c r="V13" s="1045">
        <v>280</v>
      </c>
      <c r="W13" s="1044">
        <v>2826.3797921443506</v>
      </c>
      <c r="X13" s="1545">
        <v>36</v>
      </c>
      <c r="Y13" s="1046">
        <v>1.162798449664083E-2</v>
      </c>
      <c r="Z13" s="1047">
        <v>67833.115011464412</v>
      </c>
      <c r="AA13" s="1045">
        <v>60</v>
      </c>
      <c r="AB13" s="1044">
        <v>1130.5519168577403</v>
      </c>
      <c r="AC13" s="1045">
        <v>290.31936000000002</v>
      </c>
      <c r="AD13" s="1046">
        <v>9.3773028254296883E-2</v>
      </c>
      <c r="AE13" s="1047">
        <v>547035.18158152059</v>
      </c>
      <c r="AF13" s="1045">
        <v>1968</v>
      </c>
      <c r="AG13" s="1044">
        <v>277.96503129142309</v>
      </c>
      <c r="AH13" s="1048"/>
      <c r="AI13" s="1051">
        <v>5833609</v>
      </c>
      <c r="AJ13" s="1050">
        <v>0</v>
      </c>
      <c r="AK13" s="1051">
        <v>5833609.0000000009</v>
      </c>
      <c r="AL13" s="1050">
        <v>0</v>
      </c>
    </row>
    <row r="14" spans="1:38" s="456" customFormat="1" ht="16.149999999999999" customHeight="1" x14ac:dyDescent="0.2">
      <c r="A14" s="1043">
        <v>8</v>
      </c>
      <c r="B14" s="1043" t="s">
        <v>12</v>
      </c>
      <c r="C14" s="1044">
        <v>88194996</v>
      </c>
      <c r="D14" s="1548">
        <v>30645.84</v>
      </c>
      <c r="E14" s="1045">
        <v>22060</v>
      </c>
      <c r="F14" s="1046">
        <v>0.71983668909059106</v>
      </c>
      <c r="G14" s="1047">
        <v>63485993.91499792</v>
      </c>
      <c r="H14" s="1044">
        <v>2877.8782373072495</v>
      </c>
      <c r="I14" s="1545">
        <v>2594.9</v>
      </c>
      <c r="J14" s="1046">
        <v>8.4673808908484804E-2</v>
      </c>
      <c r="K14" s="1047">
        <v>7467806.2379885819</v>
      </c>
      <c r="L14" s="1045">
        <v>11795</v>
      </c>
      <c r="M14" s="1044">
        <v>633.13321220759485</v>
      </c>
      <c r="N14" s="1545">
        <v>418.74</v>
      </c>
      <c r="O14" s="1046">
        <v>1.3663844750217322E-2</v>
      </c>
      <c r="P14" s="1047">
        <v>1205082.7330900377</v>
      </c>
      <c r="Q14" s="1542">
        <v>6979</v>
      </c>
      <c r="R14" s="1044">
        <v>172.67269423843499</v>
      </c>
      <c r="S14" s="1545">
        <v>4821</v>
      </c>
      <c r="T14" s="1046">
        <v>0.15731335802836535</v>
      </c>
      <c r="U14" s="1047">
        <v>13874250.982058249</v>
      </c>
      <c r="V14" s="1045">
        <v>3214</v>
      </c>
      <c r="W14" s="1044">
        <v>4316.817355960874</v>
      </c>
      <c r="X14" s="1545">
        <v>751.19999999999993</v>
      </c>
      <c r="Y14" s="1046">
        <v>2.4512299222341431E-2</v>
      </c>
      <c r="Z14" s="1047">
        <v>2161862.1318652057</v>
      </c>
      <c r="AA14" s="1045">
        <v>1252</v>
      </c>
      <c r="AB14" s="1044">
        <v>1726.7269423843495</v>
      </c>
      <c r="AC14" s="1045">
        <v>0</v>
      </c>
      <c r="AD14" s="1046">
        <v>0</v>
      </c>
      <c r="AE14" s="1047">
        <v>0</v>
      </c>
      <c r="AF14" s="1045">
        <v>22060</v>
      </c>
      <c r="AG14" s="1044">
        <v>0</v>
      </c>
      <c r="AH14" s="1048"/>
      <c r="AI14" s="1051">
        <v>88194996</v>
      </c>
      <c r="AJ14" s="1050">
        <v>0</v>
      </c>
      <c r="AK14" s="1051">
        <v>88194996</v>
      </c>
      <c r="AL14" s="1050">
        <v>0</v>
      </c>
    </row>
    <row r="15" spans="1:38" s="456" customFormat="1" ht="16.149999999999999" customHeight="1" x14ac:dyDescent="0.2">
      <c r="A15" s="1043">
        <v>9</v>
      </c>
      <c r="B15" s="1043" t="s">
        <v>13</v>
      </c>
      <c r="C15" s="1044">
        <v>137933855</v>
      </c>
      <c r="D15" s="1548">
        <v>50824.92</v>
      </c>
      <c r="E15" s="1045">
        <v>36609</v>
      </c>
      <c r="F15" s="1046">
        <v>0.72029626411610681</v>
      </c>
      <c r="G15" s="1047">
        <v>99353240.451632783</v>
      </c>
      <c r="H15" s="1044">
        <v>2713.9020582816461</v>
      </c>
      <c r="I15" s="1545">
        <v>5932.74</v>
      </c>
      <c r="J15" s="1046">
        <v>0.11672895894376223</v>
      </c>
      <c r="K15" s="1047">
        <v>16100875.297249852</v>
      </c>
      <c r="L15" s="1045">
        <v>26967</v>
      </c>
      <c r="M15" s="1044">
        <v>597.05845282196208</v>
      </c>
      <c r="N15" s="1545">
        <v>749.28</v>
      </c>
      <c r="O15" s="1046">
        <v>1.4742374410033503E-2</v>
      </c>
      <c r="P15" s="1047">
        <v>2033472.5342292718</v>
      </c>
      <c r="Q15" s="1542">
        <v>12488</v>
      </c>
      <c r="R15" s="1044">
        <v>162.83412349689877</v>
      </c>
      <c r="S15" s="1545">
        <v>6469.5</v>
      </c>
      <c r="T15" s="1046">
        <v>0.12728991998413378</v>
      </c>
      <c r="U15" s="1047">
        <v>17557589.366053112</v>
      </c>
      <c r="V15" s="1045">
        <v>4313</v>
      </c>
      <c r="W15" s="1044">
        <v>4070.8530874224698</v>
      </c>
      <c r="X15" s="1545">
        <v>1064.3999999999999</v>
      </c>
      <c r="Y15" s="1046">
        <v>2.0942482545963672E-2</v>
      </c>
      <c r="Z15" s="1047">
        <v>2888677.3508349839</v>
      </c>
      <c r="AA15" s="1045">
        <v>1774</v>
      </c>
      <c r="AB15" s="1044">
        <v>1628.3412349689875</v>
      </c>
      <c r="AC15" s="1045">
        <v>0</v>
      </c>
      <c r="AD15" s="1046">
        <v>0</v>
      </c>
      <c r="AE15" s="1047">
        <v>0</v>
      </c>
      <c r="AF15" s="1045">
        <v>36609</v>
      </c>
      <c r="AG15" s="1044">
        <v>0</v>
      </c>
      <c r="AH15" s="1048"/>
      <c r="AI15" s="1051">
        <v>137933855</v>
      </c>
      <c r="AJ15" s="1050">
        <v>0</v>
      </c>
      <c r="AK15" s="1051">
        <v>137933855.00000003</v>
      </c>
      <c r="AL15" s="1050">
        <v>0</v>
      </c>
    </row>
    <row r="16" spans="1:38" s="457" customFormat="1" ht="16.149999999999999" customHeight="1" x14ac:dyDescent="0.2">
      <c r="A16" s="1052">
        <v>10</v>
      </c>
      <c r="B16" s="1052" t="s">
        <v>14</v>
      </c>
      <c r="C16" s="1053">
        <v>89244373</v>
      </c>
      <c r="D16" s="1549">
        <v>41914.870000000003</v>
      </c>
      <c r="E16" s="1055">
        <v>28785</v>
      </c>
      <c r="F16" s="1056">
        <v>0.68674911791447757</v>
      </c>
      <c r="G16" s="1057">
        <v>61288494.436580621</v>
      </c>
      <c r="H16" s="1053">
        <v>2129.1816722800286</v>
      </c>
      <c r="I16" s="1546">
        <v>4888.84</v>
      </c>
      <c r="J16" s="1056">
        <v>0.11663736521191644</v>
      </c>
      <c r="K16" s="1057">
        <v>10409228.526709495</v>
      </c>
      <c r="L16" s="1054">
        <v>22222</v>
      </c>
      <c r="M16" s="1053">
        <v>468.4199679016063</v>
      </c>
      <c r="N16" s="1546">
        <v>610.82999999999993</v>
      </c>
      <c r="O16" s="1056">
        <v>1.4573109734087208E-2</v>
      </c>
      <c r="P16" s="1057">
        <v>1300568.0408788098</v>
      </c>
      <c r="Q16" s="1543">
        <v>10180.5</v>
      </c>
      <c r="R16" s="1053">
        <v>127.75090033680171</v>
      </c>
      <c r="S16" s="1546">
        <v>7179</v>
      </c>
      <c r="T16" s="1056">
        <v>0.17127573102338142</v>
      </c>
      <c r="U16" s="1057">
        <v>15285395.225298323</v>
      </c>
      <c r="V16" s="1054">
        <v>4786</v>
      </c>
      <c r="W16" s="1053">
        <v>3193.7725084200424</v>
      </c>
      <c r="X16" s="1546">
        <v>451.2</v>
      </c>
      <c r="Y16" s="1056">
        <v>1.0764676116137304E-2</v>
      </c>
      <c r="Z16" s="1057">
        <v>960686.77053274889</v>
      </c>
      <c r="AA16" s="1054">
        <v>752</v>
      </c>
      <c r="AB16" s="1053">
        <v>1277.5090033680171</v>
      </c>
      <c r="AC16" s="1054">
        <v>0</v>
      </c>
      <c r="AD16" s="1056">
        <v>0</v>
      </c>
      <c r="AE16" s="1057">
        <v>0</v>
      </c>
      <c r="AF16" s="1055">
        <v>28785</v>
      </c>
      <c r="AG16" s="1053">
        <v>0</v>
      </c>
      <c r="AH16" s="1048"/>
      <c r="AI16" s="1058">
        <v>89244373</v>
      </c>
      <c r="AJ16" s="1058">
        <v>0</v>
      </c>
      <c r="AK16" s="1058">
        <v>89244372.999999985</v>
      </c>
      <c r="AL16" s="1058">
        <v>0</v>
      </c>
    </row>
    <row r="17" spans="1:38" s="456" customFormat="1" ht="16.149999999999999" customHeight="1" x14ac:dyDescent="0.2">
      <c r="A17" s="1043">
        <v>11</v>
      </c>
      <c r="B17" s="1043" t="s">
        <v>15</v>
      </c>
      <c r="C17" s="1044">
        <v>8141251</v>
      </c>
      <c r="D17" s="1548">
        <v>2472.0045600000003</v>
      </c>
      <c r="E17" s="1045">
        <v>1496</v>
      </c>
      <c r="F17" s="1046">
        <v>0.60517687718181223</v>
      </c>
      <c r="G17" s="1047">
        <v>4926896.8565333057</v>
      </c>
      <c r="H17" s="1044">
        <v>3293.3802516933861</v>
      </c>
      <c r="I17" s="1545">
        <v>239.8</v>
      </c>
      <c r="J17" s="1046">
        <v>9.7006293548261083E-2</v>
      </c>
      <c r="K17" s="1047">
        <v>789752.58435607411</v>
      </c>
      <c r="L17" s="1045">
        <v>1090</v>
      </c>
      <c r="M17" s="1044">
        <v>724.543655372545</v>
      </c>
      <c r="N17" s="1545">
        <v>60.78</v>
      </c>
      <c r="O17" s="1046">
        <v>2.4587333285501705E-2</v>
      </c>
      <c r="P17" s="1047">
        <v>200171.65169792404</v>
      </c>
      <c r="Q17" s="1542">
        <v>1013</v>
      </c>
      <c r="R17" s="1044">
        <v>197.6028151016032</v>
      </c>
      <c r="S17" s="1545">
        <v>409.5</v>
      </c>
      <c r="T17" s="1046">
        <v>0.16565503422857761</v>
      </c>
      <c r="U17" s="1047">
        <v>1348639.2130684417</v>
      </c>
      <c r="V17" s="1045">
        <v>273</v>
      </c>
      <c r="W17" s="1044">
        <v>4940.0703775400798</v>
      </c>
      <c r="X17" s="1545">
        <v>26.4</v>
      </c>
      <c r="Y17" s="1046">
        <v>1.0679591950267275E-2</v>
      </c>
      <c r="Z17" s="1047">
        <v>86945.238644705401</v>
      </c>
      <c r="AA17" s="1045">
        <v>44</v>
      </c>
      <c r="AB17" s="1044">
        <v>1976.0281510160319</v>
      </c>
      <c r="AC17" s="1045">
        <v>239.52456000000001</v>
      </c>
      <c r="AD17" s="1046">
        <v>9.6894869805579958E-2</v>
      </c>
      <c r="AE17" s="1047">
        <v>788845.45569954766</v>
      </c>
      <c r="AF17" s="1045">
        <v>1496</v>
      </c>
      <c r="AG17" s="1044">
        <v>527.30311209862816</v>
      </c>
      <c r="AH17" s="1048"/>
      <c r="AI17" s="1051">
        <v>8141250.9999999981</v>
      </c>
      <c r="AJ17" s="1050">
        <v>0</v>
      </c>
      <c r="AK17" s="1051">
        <v>8141250.9999999991</v>
      </c>
      <c r="AL17" s="1050">
        <v>0</v>
      </c>
    </row>
    <row r="18" spans="1:38" s="456" customFormat="1" ht="16.149999999999999" customHeight="1" x14ac:dyDescent="0.2">
      <c r="A18" s="1043">
        <v>12</v>
      </c>
      <c r="B18" s="1043" t="s">
        <v>16</v>
      </c>
      <c r="C18" s="1044">
        <v>1923214</v>
      </c>
      <c r="D18" s="1548">
        <v>1916.0290399999999</v>
      </c>
      <c r="E18" s="1045">
        <v>1131</v>
      </c>
      <c r="F18" s="1046">
        <v>0.59028332889985846</v>
      </c>
      <c r="G18" s="1047">
        <v>1135241.1621068125</v>
      </c>
      <c r="H18" s="1044">
        <v>1003.7499222871905</v>
      </c>
      <c r="I18" s="1545">
        <v>246.62</v>
      </c>
      <c r="J18" s="1046">
        <v>0.12871412429114332</v>
      </c>
      <c r="K18" s="1047">
        <v>247544.80583446691</v>
      </c>
      <c r="L18" s="1045">
        <v>1121</v>
      </c>
      <c r="M18" s="1044">
        <v>220.8249829031819</v>
      </c>
      <c r="N18" s="1545">
        <v>25.919999999999998</v>
      </c>
      <c r="O18" s="1046">
        <v>1.3527978678235481E-2</v>
      </c>
      <c r="P18" s="1047">
        <v>26017.197985683972</v>
      </c>
      <c r="Q18" s="1542">
        <v>432</v>
      </c>
      <c r="R18" s="1044">
        <v>60.224995337231412</v>
      </c>
      <c r="S18" s="1545">
        <v>282</v>
      </c>
      <c r="T18" s="1046">
        <v>0.14717939765672863</v>
      </c>
      <c r="U18" s="1047">
        <v>283057.47808498773</v>
      </c>
      <c r="V18" s="1045">
        <v>188</v>
      </c>
      <c r="W18" s="1044">
        <v>1505.6248834307858</v>
      </c>
      <c r="X18" s="1545">
        <v>38.4</v>
      </c>
      <c r="Y18" s="1046">
        <v>2.0041449893682197E-2</v>
      </c>
      <c r="Z18" s="1047">
        <v>38543.997015828114</v>
      </c>
      <c r="AA18" s="1045">
        <v>64</v>
      </c>
      <c r="AB18" s="1044">
        <v>602.24995337231428</v>
      </c>
      <c r="AC18" s="1045">
        <v>192.08903999999998</v>
      </c>
      <c r="AD18" s="1046">
        <v>0.10025372058035195</v>
      </c>
      <c r="AE18" s="1047">
        <v>192809.358972221</v>
      </c>
      <c r="AF18" s="1045">
        <v>1131</v>
      </c>
      <c r="AG18" s="1044">
        <v>170.4768868012564</v>
      </c>
      <c r="AH18" s="1048"/>
      <c r="AI18" s="1051">
        <v>1923214.0000000002</v>
      </c>
      <c r="AJ18" s="1050">
        <v>0</v>
      </c>
      <c r="AK18" s="1051">
        <v>1923214</v>
      </c>
      <c r="AL18" s="1050">
        <v>0</v>
      </c>
    </row>
    <row r="19" spans="1:38" s="456" customFormat="1" ht="16.149999999999999" customHeight="1" x14ac:dyDescent="0.2">
      <c r="A19" s="1043">
        <v>13</v>
      </c>
      <c r="B19" s="1043" t="s">
        <v>17</v>
      </c>
      <c r="C19" s="1044">
        <v>6223189</v>
      </c>
      <c r="D19" s="1548">
        <v>1879.6239700000001</v>
      </c>
      <c r="E19" s="1045">
        <v>1177</v>
      </c>
      <c r="F19" s="1046">
        <v>0.62618907759513198</v>
      </c>
      <c r="G19" s="1047">
        <v>3896892.9796101716</v>
      </c>
      <c r="H19" s="1044">
        <v>3310.8691415549461</v>
      </c>
      <c r="I19" s="1545">
        <v>213.62</v>
      </c>
      <c r="J19" s="1046">
        <v>0.11365039146633142</v>
      </c>
      <c r="K19" s="1047">
        <v>707267.86601896759</v>
      </c>
      <c r="L19" s="1045">
        <v>971</v>
      </c>
      <c r="M19" s="1044">
        <v>728.3912111420882</v>
      </c>
      <c r="N19" s="1545">
        <v>39.15</v>
      </c>
      <c r="O19" s="1046">
        <v>2.0828634144307065E-2</v>
      </c>
      <c r="P19" s="1047">
        <v>129620.52689187614</v>
      </c>
      <c r="Q19" s="1542">
        <v>652.5</v>
      </c>
      <c r="R19" s="1044">
        <v>198.65214849329678</v>
      </c>
      <c r="S19" s="1545">
        <v>249</v>
      </c>
      <c r="T19" s="1046">
        <v>0.13247330528563114</v>
      </c>
      <c r="U19" s="1047">
        <v>824406.41624718159</v>
      </c>
      <c r="V19" s="1045">
        <v>166</v>
      </c>
      <c r="W19" s="1044">
        <v>4966.3037123324193</v>
      </c>
      <c r="X19" s="1545">
        <v>2.4</v>
      </c>
      <c r="Y19" s="1046">
        <v>1.2768511352831916E-3</v>
      </c>
      <c r="Z19" s="1047">
        <v>7946.08593973187</v>
      </c>
      <c r="AA19" s="1045">
        <v>4</v>
      </c>
      <c r="AB19" s="1044">
        <v>1986.5214849329675</v>
      </c>
      <c r="AC19" s="1045">
        <v>198.45397</v>
      </c>
      <c r="AD19" s="1046">
        <v>0.10558174037331519</v>
      </c>
      <c r="AE19" s="1047">
        <v>657055.12529207102</v>
      </c>
      <c r="AF19" s="1045">
        <v>1177</v>
      </c>
      <c r="AG19" s="1044">
        <v>558.24564595757943</v>
      </c>
      <c r="AH19" s="1048"/>
      <c r="AI19" s="1051">
        <v>6223189</v>
      </c>
      <c r="AJ19" s="1050">
        <v>0</v>
      </c>
      <c r="AK19" s="1051">
        <v>6223188.9999999991</v>
      </c>
      <c r="AL19" s="1050">
        <v>0</v>
      </c>
    </row>
    <row r="20" spans="1:38" s="456" customFormat="1" ht="16.149999999999999" customHeight="1" x14ac:dyDescent="0.2">
      <c r="A20" s="1043">
        <v>14</v>
      </c>
      <c r="B20" s="1043" t="s">
        <v>18</v>
      </c>
      <c r="C20" s="1044">
        <v>9180810</v>
      </c>
      <c r="D20" s="1548">
        <v>3011.6358399999999</v>
      </c>
      <c r="E20" s="1045">
        <v>1716</v>
      </c>
      <c r="F20" s="1046">
        <v>0.56979000488983422</v>
      </c>
      <c r="G20" s="1047">
        <v>5231133.7747926386</v>
      </c>
      <c r="H20" s="1044">
        <v>3048.4462557066659</v>
      </c>
      <c r="I20" s="1545">
        <v>320.32</v>
      </c>
      <c r="J20" s="1046">
        <v>0.10636080091276906</v>
      </c>
      <c r="K20" s="1047">
        <v>976478.30462795927</v>
      </c>
      <c r="L20" s="1045">
        <v>1456</v>
      </c>
      <c r="M20" s="1044">
        <v>670.65817625546651</v>
      </c>
      <c r="N20" s="1545">
        <v>41.94</v>
      </c>
      <c r="O20" s="1046">
        <v>1.3925986483146647E-2</v>
      </c>
      <c r="P20" s="1047">
        <v>127851.83596433757</v>
      </c>
      <c r="Q20" s="1542">
        <v>699</v>
      </c>
      <c r="R20" s="1044">
        <v>182.90677534239995</v>
      </c>
      <c r="S20" s="1545">
        <v>574.5</v>
      </c>
      <c r="T20" s="1046">
        <v>0.19076011527343226</v>
      </c>
      <c r="U20" s="1047">
        <v>1751332.3739034797</v>
      </c>
      <c r="V20" s="1045">
        <v>383</v>
      </c>
      <c r="W20" s="1044">
        <v>4572.669383559999</v>
      </c>
      <c r="X20" s="1545">
        <v>94.2</v>
      </c>
      <c r="Y20" s="1046">
        <v>3.1278682086609784E-2</v>
      </c>
      <c r="Z20" s="1047">
        <v>287163.63728756795</v>
      </c>
      <c r="AA20" s="1045">
        <v>157</v>
      </c>
      <c r="AB20" s="1044">
        <v>1829.0677534239996</v>
      </c>
      <c r="AC20" s="1045">
        <v>264.67583999999999</v>
      </c>
      <c r="AD20" s="1046">
        <v>8.7884410354208034E-2</v>
      </c>
      <c r="AE20" s="1047">
        <v>806850.07342401671</v>
      </c>
      <c r="AF20" s="1045">
        <v>1716</v>
      </c>
      <c r="AG20" s="1044">
        <v>470.19235048019624</v>
      </c>
      <c r="AH20" s="1048"/>
      <c r="AI20" s="1051">
        <v>9180810</v>
      </c>
      <c r="AJ20" s="1050">
        <v>0</v>
      </c>
      <c r="AK20" s="1051">
        <v>9180810</v>
      </c>
      <c r="AL20" s="1050">
        <v>0</v>
      </c>
    </row>
    <row r="21" spans="1:38" s="457" customFormat="1" ht="16.149999999999999" customHeight="1" x14ac:dyDescent="0.2">
      <c r="A21" s="1052">
        <v>15</v>
      </c>
      <c r="B21" s="1052" t="s">
        <v>19</v>
      </c>
      <c r="C21" s="1053">
        <v>17188887</v>
      </c>
      <c r="D21" s="1549">
        <v>5294.8464000000004</v>
      </c>
      <c r="E21" s="1055">
        <v>3448</v>
      </c>
      <c r="F21" s="1056">
        <v>0.65119924914158034</v>
      </c>
      <c r="G21" s="1057">
        <v>11193390.307979472</v>
      </c>
      <c r="H21" s="1053">
        <v>3246.3428967457867</v>
      </c>
      <c r="I21" s="1546">
        <v>621.72</v>
      </c>
      <c r="J21" s="1056">
        <v>0.11741983676806941</v>
      </c>
      <c r="K21" s="1057">
        <v>2018316.3057647904</v>
      </c>
      <c r="L21" s="1054">
        <v>2826</v>
      </c>
      <c r="M21" s="1053">
        <v>714.19543728407302</v>
      </c>
      <c r="N21" s="1546">
        <v>125.97</v>
      </c>
      <c r="O21" s="1056">
        <v>2.3791058414839E-2</v>
      </c>
      <c r="P21" s="1057">
        <v>408941.81470306672</v>
      </c>
      <c r="Q21" s="1543">
        <v>2099.5</v>
      </c>
      <c r="R21" s="1053">
        <v>194.78057380474718</v>
      </c>
      <c r="S21" s="1546">
        <v>663</v>
      </c>
      <c r="T21" s="1056">
        <v>0.12521609692020527</v>
      </c>
      <c r="U21" s="1057">
        <v>2152325.3405424566</v>
      </c>
      <c r="V21" s="1054">
        <v>442</v>
      </c>
      <c r="W21" s="1053">
        <v>4869.5143451186805</v>
      </c>
      <c r="X21" s="1546">
        <v>63.599999999999994</v>
      </c>
      <c r="Y21" s="1056">
        <v>1.2011679885558152E-2</v>
      </c>
      <c r="Z21" s="1057">
        <v>206467.40823303201</v>
      </c>
      <c r="AA21" s="1054">
        <v>106</v>
      </c>
      <c r="AB21" s="1053">
        <v>1947.8057380474718</v>
      </c>
      <c r="AC21" s="1054">
        <v>372.5564</v>
      </c>
      <c r="AD21" s="1056">
        <v>7.0362078869747754E-2</v>
      </c>
      <c r="AE21" s="1057">
        <v>1209445.8227771819</v>
      </c>
      <c r="AF21" s="1055">
        <v>3448</v>
      </c>
      <c r="AG21" s="1053">
        <v>350.7673499933822</v>
      </c>
      <c r="AH21" s="1048"/>
      <c r="AI21" s="1058">
        <v>17188887</v>
      </c>
      <c r="AJ21" s="1058">
        <v>0</v>
      </c>
      <c r="AK21" s="1058">
        <v>17188887</v>
      </c>
      <c r="AL21" s="1058">
        <v>0</v>
      </c>
    </row>
    <row r="22" spans="1:38" s="456" customFormat="1" ht="16.149999999999999" customHeight="1" x14ac:dyDescent="0.2">
      <c r="A22" s="1043">
        <v>16</v>
      </c>
      <c r="B22" s="1043" t="s">
        <v>20</v>
      </c>
      <c r="C22" s="1044">
        <v>8667088</v>
      </c>
      <c r="D22" s="1548">
        <v>6706.3877499999999</v>
      </c>
      <c r="E22" s="1045">
        <v>4675</v>
      </c>
      <c r="F22" s="1046">
        <v>0.69709658526678542</v>
      </c>
      <c r="G22" s="1047">
        <v>6041797.4490067326</v>
      </c>
      <c r="H22" s="1044">
        <v>1292.3630906966273</v>
      </c>
      <c r="I22" s="1545">
        <v>644.82000000000005</v>
      </c>
      <c r="J22" s="1046">
        <v>9.6150121949032857E-2</v>
      </c>
      <c r="K22" s="1047">
        <v>833341.56814299931</v>
      </c>
      <c r="L22" s="1045">
        <v>2931</v>
      </c>
      <c r="M22" s="1044">
        <v>284.31987995325807</v>
      </c>
      <c r="N22" s="1545">
        <v>156.6</v>
      </c>
      <c r="O22" s="1046">
        <v>2.3350871711824296E-2</v>
      </c>
      <c r="P22" s="1047">
        <v>202384.06000309181</v>
      </c>
      <c r="Q22" s="1542">
        <v>2610</v>
      </c>
      <c r="R22" s="1044">
        <v>77.541785441797629</v>
      </c>
      <c r="S22" s="1545">
        <v>750</v>
      </c>
      <c r="T22" s="1046">
        <v>0.11183367678076771</v>
      </c>
      <c r="U22" s="1047">
        <v>969272.31802247046</v>
      </c>
      <c r="V22" s="1045">
        <v>500</v>
      </c>
      <c r="W22" s="1044">
        <v>1938.5446360449409</v>
      </c>
      <c r="X22" s="1545">
        <v>127.8</v>
      </c>
      <c r="Y22" s="1046">
        <v>1.9056458523442819E-2</v>
      </c>
      <c r="Z22" s="1047">
        <v>165164.00299102897</v>
      </c>
      <c r="AA22" s="1045">
        <v>213</v>
      </c>
      <c r="AB22" s="1044">
        <v>775.4178544179764</v>
      </c>
      <c r="AC22" s="1045">
        <v>352.16774999999996</v>
      </c>
      <c r="AD22" s="1046">
        <v>5.2512285768146941E-2</v>
      </c>
      <c r="AE22" s="1047">
        <v>455128.60183367715</v>
      </c>
      <c r="AF22" s="1045">
        <v>4675</v>
      </c>
      <c r="AG22" s="1044">
        <v>97.353711622176931</v>
      </c>
      <c r="AH22" s="1048"/>
      <c r="AI22" s="1051">
        <v>8667088</v>
      </c>
      <c r="AJ22" s="1050">
        <v>0</v>
      </c>
      <c r="AK22" s="1051">
        <v>8667088</v>
      </c>
      <c r="AL22" s="1050">
        <v>0</v>
      </c>
    </row>
    <row r="23" spans="1:38" s="456" customFormat="1" ht="16.149999999999999" customHeight="1" x14ac:dyDescent="0.2">
      <c r="A23" s="1043">
        <v>17</v>
      </c>
      <c r="B23" s="1043" t="s">
        <v>21</v>
      </c>
      <c r="C23" s="1044">
        <v>129839693</v>
      </c>
      <c r="D23" s="1548">
        <v>62930.79</v>
      </c>
      <c r="E23" s="1045">
        <v>45153</v>
      </c>
      <c r="F23" s="1046">
        <v>0.71750251347551808</v>
      </c>
      <c r="G23" s="1047">
        <v>93160306.076389626</v>
      </c>
      <c r="H23" s="1044">
        <v>2063.2140959933918</v>
      </c>
      <c r="I23" s="1545">
        <v>8027.58</v>
      </c>
      <c r="J23" s="1046">
        <v>0.12756204077527072</v>
      </c>
      <c r="K23" s="1047">
        <v>16562616.212714633</v>
      </c>
      <c r="L23" s="1045">
        <v>36489</v>
      </c>
      <c r="M23" s="1044">
        <v>453.90710111854622</v>
      </c>
      <c r="N23" s="1545">
        <v>1245.51</v>
      </c>
      <c r="O23" s="1046">
        <v>1.9791742642989225E-2</v>
      </c>
      <c r="P23" s="1047">
        <v>2569753.7887007296</v>
      </c>
      <c r="Q23" s="1542">
        <v>20758.5</v>
      </c>
      <c r="R23" s="1044">
        <v>123.79284575960352</v>
      </c>
      <c r="S23" s="1545">
        <v>7663.5</v>
      </c>
      <c r="T23" s="1046">
        <v>0.12177663747745737</v>
      </c>
      <c r="U23" s="1047">
        <v>15811441.224645359</v>
      </c>
      <c r="V23" s="1045">
        <v>5109</v>
      </c>
      <c r="W23" s="1044">
        <v>3094.8211439900879</v>
      </c>
      <c r="X23" s="1545">
        <v>841.19999999999993</v>
      </c>
      <c r="Y23" s="1046">
        <v>1.3367065628764552E-2</v>
      </c>
      <c r="Z23" s="1047">
        <v>1735575.6975496414</v>
      </c>
      <c r="AA23" s="1045">
        <v>1402</v>
      </c>
      <c r="AB23" s="1044">
        <v>1237.9284575960353</v>
      </c>
      <c r="AC23" s="1045">
        <v>0</v>
      </c>
      <c r="AD23" s="1046">
        <v>0</v>
      </c>
      <c r="AE23" s="1047">
        <v>0</v>
      </c>
      <c r="AF23" s="1045">
        <v>45153</v>
      </c>
      <c r="AG23" s="1044">
        <v>0</v>
      </c>
      <c r="AH23" s="1048"/>
      <c r="AI23" s="1051">
        <v>129839693</v>
      </c>
      <c r="AJ23" s="1050">
        <v>0</v>
      </c>
      <c r="AK23" s="1051">
        <v>129839692.99999999</v>
      </c>
      <c r="AL23" s="1050">
        <v>0</v>
      </c>
    </row>
    <row r="24" spans="1:38" s="456" customFormat="1" ht="16.149999999999999" customHeight="1" x14ac:dyDescent="0.2">
      <c r="A24" s="1043">
        <v>18</v>
      </c>
      <c r="B24" s="1043" t="s">
        <v>22</v>
      </c>
      <c r="C24" s="1044">
        <v>3998929</v>
      </c>
      <c r="D24" s="1548">
        <v>1305.19777</v>
      </c>
      <c r="E24" s="1045">
        <v>803</v>
      </c>
      <c r="F24" s="1046">
        <v>0.61523243331928157</v>
      </c>
      <c r="G24" s="1047">
        <v>2460270.8193410411</v>
      </c>
      <c r="H24" s="1044">
        <v>3063.8490900884699</v>
      </c>
      <c r="I24" s="1545">
        <v>172.7</v>
      </c>
      <c r="J24" s="1046">
        <v>0.13231711237140711</v>
      </c>
      <c r="K24" s="1047">
        <v>529126.73785827868</v>
      </c>
      <c r="L24" s="1045">
        <v>785</v>
      </c>
      <c r="M24" s="1044">
        <v>674.04679981946333</v>
      </c>
      <c r="N24" s="1545">
        <v>36.089999999999996</v>
      </c>
      <c r="O24" s="1046">
        <v>2.7650981965744545E-2</v>
      </c>
      <c r="P24" s="1047">
        <v>110574.31366129286</v>
      </c>
      <c r="Q24" s="1542">
        <v>601.5</v>
      </c>
      <c r="R24" s="1044">
        <v>183.83094540530817</v>
      </c>
      <c r="S24" s="1545">
        <v>150</v>
      </c>
      <c r="T24" s="1046">
        <v>0.11492511207707626</v>
      </c>
      <c r="U24" s="1047">
        <v>459577.36351327051</v>
      </c>
      <c r="V24" s="1045">
        <v>100</v>
      </c>
      <c r="W24" s="1044">
        <v>4595.7736351327048</v>
      </c>
      <c r="X24" s="1545">
        <v>0</v>
      </c>
      <c r="Y24" s="1046">
        <v>0</v>
      </c>
      <c r="Z24" s="1047">
        <v>0</v>
      </c>
      <c r="AA24" s="1045">
        <v>0</v>
      </c>
      <c r="AB24" s="1044">
        <v>0</v>
      </c>
      <c r="AC24" s="1045">
        <v>143.40777</v>
      </c>
      <c r="AD24" s="1046">
        <v>0.1098743602664905</v>
      </c>
      <c r="AE24" s="1047">
        <v>439379.7656261166</v>
      </c>
      <c r="AF24" s="1045">
        <v>803</v>
      </c>
      <c r="AG24" s="1044">
        <v>547.17280899889988</v>
      </c>
      <c r="AH24" s="1048"/>
      <c r="AI24" s="1051">
        <v>3998929</v>
      </c>
      <c r="AJ24" s="1050">
        <v>0</v>
      </c>
      <c r="AK24" s="1051">
        <v>3998928.9999999995</v>
      </c>
      <c r="AL24" s="1050">
        <v>0</v>
      </c>
    </row>
    <row r="25" spans="1:38" s="456" customFormat="1" ht="16.149999999999999" customHeight="1" x14ac:dyDescent="0.2">
      <c r="A25" s="1043">
        <v>19</v>
      </c>
      <c r="B25" s="1043" t="s">
        <v>23</v>
      </c>
      <c r="C25" s="1044">
        <v>6515838</v>
      </c>
      <c r="D25" s="1548">
        <v>2631.15744</v>
      </c>
      <c r="E25" s="1045">
        <v>1689</v>
      </c>
      <c r="F25" s="1046">
        <v>0.64192281857523514</v>
      </c>
      <c r="G25" s="1047">
        <v>4182665.0943396231</v>
      </c>
      <c r="H25" s="1044">
        <v>2476.415094339623</v>
      </c>
      <c r="I25" s="1545">
        <v>276.54000000000002</v>
      </c>
      <c r="J25" s="1046">
        <v>0.10510203448714951</v>
      </c>
      <c r="K25" s="1047">
        <v>684827.83018867928</v>
      </c>
      <c r="L25" s="1045">
        <v>1257</v>
      </c>
      <c r="M25" s="1044">
        <v>544.81132075471703</v>
      </c>
      <c r="N25" s="1545">
        <v>39.39</v>
      </c>
      <c r="O25" s="1046">
        <v>1.4970597882580528E-2</v>
      </c>
      <c r="P25" s="1047">
        <v>97545.990566037741</v>
      </c>
      <c r="Q25" s="1542">
        <v>656.5</v>
      </c>
      <c r="R25" s="1044">
        <v>148.58490566037736</v>
      </c>
      <c r="S25" s="1545">
        <v>343.5</v>
      </c>
      <c r="T25" s="1046">
        <v>0.13055091070491015</v>
      </c>
      <c r="U25" s="1047">
        <v>850648.58490566036</v>
      </c>
      <c r="V25" s="1045">
        <v>229</v>
      </c>
      <c r="W25" s="1044">
        <v>3714.6226415094338</v>
      </c>
      <c r="X25" s="1545">
        <v>21</v>
      </c>
      <c r="Y25" s="1046">
        <v>7.9812783837062973E-3</v>
      </c>
      <c r="Z25" s="1047">
        <v>52004.716981132071</v>
      </c>
      <c r="AA25" s="1045">
        <v>35</v>
      </c>
      <c r="AB25" s="1044">
        <v>1485.8490566037735</v>
      </c>
      <c r="AC25" s="1045">
        <v>261.72744</v>
      </c>
      <c r="AD25" s="1046">
        <v>9.9472359966418428E-2</v>
      </c>
      <c r="AE25" s="1047">
        <v>648145.78301886795</v>
      </c>
      <c r="AF25" s="1045">
        <v>1689</v>
      </c>
      <c r="AG25" s="1044">
        <v>383.74528301886795</v>
      </c>
      <c r="AH25" s="1048"/>
      <c r="AI25" s="1051">
        <v>6515838</v>
      </c>
      <c r="AJ25" s="1050">
        <v>0</v>
      </c>
      <c r="AK25" s="1051">
        <v>6515838.0000000019</v>
      </c>
      <c r="AL25" s="1050">
        <v>0</v>
      </c>
    </row>
    <row r="26" spans="1:38" s="457" customFormat="1" ht="16.149999999999999" customHeight="1" x14ac:dyDescent="0.2">
      <c r="A26" s="1052">
        <v>20</v>
      </c>
      <c r="B26" s="1052" t="s">
        <v>24</v>
      </c>
      <c r="C26" s="1053">
        <v>26774961</v>
      </c>
      <c r="D26" s="1549">
        <v>8253.3063000000002</v>
      </c>
      <c r="E26" s="1055">
        <v>5518</v>
      </c>
      <c r="F26" s="1056">
        <v>0.66858054207923923</v>
      </c>
      <c r="G26" s="1057">
        <v>17901217.939530488</v>
      </c>
      <c r="H26" s="1053">
        <v>3244.1496809587693</v>
      </c>
      <c r="I26" s="1546">
        <v>919.38</v>
      </c>
      <c r="J26" s="1056">
        <v>0.11139535679173812</v>
      </c>
      <c r="K26" s="1057">
        <v>2982606.3336798735</v>
      </c>
      <c r="L26" s="1054">
        <v>4179</v>
      </c>
      <c r="M26" s="1053">
        <v>713.71292981092927</v>
      </c>
      <c r="N26" s="1546">
        <v>163.19999999999999</v>
      </c>
      <c r="O26" s="1056">
        <v>1.9773893524344298E-2</v>
      </c>
      <c r="P26" s="1057">
        <v>529445.22793247108</v>
      </c>
      <c r="Q26" s="1543">
        <v>2720</v>
      </c>
      <c r="R26" s="1053">
        <v>194.64898085752614</v>
      </c>
      <c r="S26" s="1546">
        <v>1294.5</v>
      </c>
      <c r="T26" s="1056">
        <v>0.15684623264254713</v>
      </c>
      <c r="U26" s="1057">
        <v>4199551.7620011261</v>
      </c>
      <c r="V26" s="1054">
        <v>863</v>
      </c>
      <c r="W26" s="1053">
        <v>4866.2245214381528</v>
      </c>
      <c r="X26" s="1546">
        <v>66.599999999999994</v>
      </c>
      <c r="Y26" s="1056">
        <v>8.0694933132434438E-3</v>
      </c>
      <c r="Z26" s="1057">
        <v>216060.368751854</v>
      </c>
      <c r="AA26" s="1054">
        <v>111</v>
      </c>
      <c r="AB26" s="1053">
        <v>1946.4898085752611</v>
      </c>
      <c r="AC26" s="1054">
        <v>291.62630000000001</v>
      </c>
      <c r="AD26" s="1056">
        <v>3.5334481648887792E-2</v>
      </c>
      <c r="AE26" s="1057">
        <v>946079.36810418626</v>
      </c>
      <c r="AF26" s="1055">
        <v>5518</v>
      </c>
      <c r="AG26" s="1053">
        <v>171.45331063867096</v>
      </c>
      <c r="AH26" s="1048"/>
      <c r="AI26" s="1058">
        <v>26774961</v>
      </c>
      <c r="AJ26" s="1058">
        <v>0</v>
      </c>
      <c r="AK26" s="1058">
        <v>26774961</v>
      </c>
      <c r="AL26" s="1058">
        <v>0</v>
      </c>
    </row>
    <row r="27" spans="1:38" s="456" customFormat="1" ht="16.149999999999999" customHeight="1" x14ac:dyDescent="0.2">
      <c r="A27" s="1043">
        <v>21</v>
      </c>
      <c r="B27" s="1043" t="s">
        <v>25</v>
      </c>
      <c r="C27" s="1044">
        <v>14607433</v>
      </c>
      <c r="D27" s="1548">
        <v>4521.3235700000005</v>
      </c>
      <c r="E27" s="1045">
        <v>2783</v>
      </c>
      <c r="F27" s="1046">
        <v>0.61552772256023247</v>
      </c>
      <c r="G27" s="1047">
        <v>8991279.9669411834</v>
      </c>
      <c r="H27" s="1044">
        <v>3230.7869087104505</v>
      </c>
      <c r="I27" s="1545">
        <v>521.4</v>
      </c>
      <c r="J27" s="1046">
        <v>0.1153202136338143</v>
      </c>
      <c r="K27" s="1047">
        <v>1684532.2942016288</v>
      </c>
      <c r="L27" s="1045">
        <v>2370</v>
      </c>
      <c r="M27" s="1044">
        <v>710.77311991629904</v>
      </c>
      <c r="N27" s="1545">
        <v>67.349999999999994</v>
      </c>
      <c r="O27" s="1046">
        <v>1.4896080529799372E-2</v>
      </c>
      <c r="P27" s="1047">
        <v>217593.49830164883</v>
      </c>
      <c r="Q27" s="1542">
        <v>1122.5</v>
      </c>
      <c r="R27" s="1044">
        <v>193.84721452262701</v>
      </c>
      <c r="S27" s="1545">
        <v>736.5</v>
      </c>
      <c r="T27" s="1046">
        <v>0.16289477817664794</v>
      </c>
      <c r="U27" s="1047">
        <v>2379474.5582652469</v>
      </c>
      <c r="V27" s="1045">
        <v>491</v>
      </c>
      <c r="W27" s="1044">
        <v>4846.1803630656759</v>
      </c>
      <c r="X27" s="1545">
        <v>63</v>
      </c>
      <c r="Y27" s="1046">
        <v>1.3933972878654203E-2</v>
      </c>
      <c r="Z27" s="1047">
        <v>203539.5752487584</v>
      </c>
      <c r="AA27" s="1045">
        <v>105</v>
      </c>
      <c r="AB27" s="1044">
        <v>1938.4721452262704</v>
      </c>
      <c r="AC27" s="1045">
        <v>350.07357000000002</v>
      </c>
      <c r="AD27" s="1046">
        <v>7.7427232220851641E-2</v>
      </c>
      <c r="AE27" s="1047">
        <v>1131013.1070415315</v>
      </c>
      <c r="AF27" s="1045">
        <v>2783</v>
      </c>
      <c r="AG27" s="1044">
        <v>406.40068524668754</v>
      </c>
      <c r="AH27" s="1048"/>
      <c r="AI27" s="1051">
        <v>14607432.999999998</v>
      </c>
      <c r="AJ27" s="1050">
        <v>0</v>
      </c>
      <c r="AK27" s="1051">
        <v>14607433</v>
      </c>
      <c r="AL27" s="1050">
        <v>0</v>
      </c>
    </row>
    <row r="28" spans="1:38" s="456" customFormat="1" ht="16.149999999999999" customHeight="1" x14ac:dyDescent="0.2">
      <c r="A28" s="1043">
        <v>22</v>
      </c>
      <c r="B28" s="1043" t="s">
        <v>26</v>
      </c>
      <c r="C28" s="1044">
        <v>16575468</v>
      </c>
      <c r="D28" s="1548">
        <v>4670.7124700000004</v>
      </c>
      <c r="E28" s="1045">
        <v>2827</v>
      </c>
      <c r="F28" s="1046">
        <v>0.60526097852476024</v>
      </c>
      <c r="G28" s="1047">
        <v>10032483.98118585</v>
      </c>
      <c r="H28" s="1044">
        <v>3548.8093318662363</v>
      </c>
      <c r="I28" s="1545">
        <v>492.14</v>
      </c>
      <c r="J28" s="1046">
        <v>0.10536722248715086</v>
      </c>
      <c r="K28" s="1047">
        <v>1746511.0245846494</v>
      </c>
      <c r="L28" s="1045">
        <v>2237</v>
      </c>
      <c r="M28" s="1044">
        <v>780.73805301057189</v>
      </c>
      <c r="N28" s="1545">
        <v>105.6</v>
      </c>
      <c r="O28" s="1046">
        <v>2.2608970404037733E-2</v>
      </c>
      <c r="P28" s="1047">
        <v>374754.26544507453</v>
      </c>
      <c r="Q28" s="1542">
        <v>1760</v>
      </c>
      <c r="R28" s="1044">
        <v>212.92855991197416</v>
      </c>
      <c r="S28" s="1545">
        <v>886.5</v>
      </c>
      <c r="T28" s="1046">
        <v>0.18979973734071451</v>
      </c>
      <c r="U28" s="1047">
        <v>3146019.4726994182</v>
      </c>
      <c r="V28" s="1045">
        <v>591</v>
      </c>
      <c r="W28" s="1044">
        <v>5323.2139977993538</v>
      </c>
      <c r="X28" s="1545">
        <v>7.1999999999999993</v>
      </c>
      <c r="Y28" s="1046">
        <v>1.541520709366209E-3</v>
      </c>
      <c r="Z28" s="1047">
        <v>25551.427189436898</v>
      </c>
      <c r="AA28" s="1045">
        <v>12</v>
      </c>
      <c r="AB28" s="1044">
        <v>2129.2855991197416</v>
      </c>
      <c r="AC28" s="1045">
        <v>352.27247</v>
      </c>
      <c r="AD28" s="1046">
        <v>7.5421570533970375E-2</v>
      </c>
      <c r="AE28" s="1047">
        <v>1250147.8288955688</v>
      </c>
      <c r="AF28" s="1045">
        <v>2827</v>
      </c>
      <c r="AG28" s="1044">
        <v>442.21713084385175</v>
      </c>
      <c r="AH28" s="1048"/>
      <c r="AI28" s="1051">
        <v>16575467.999999998</v>
      </c>
      <c r="AJ28" s="1050">
        <v>0</v>
      </c>
      <c r="AK28" s="1051">
        <v>16575467.999999998</v>
      </c>
      <c r="AL28" s="1050">
        <v>0</v>
      </c>
    </row>
    <row r="29" spans="1:38" s="456" customFormat="1" ht="16.149999999999999" customHeight="1" x14ac:dyDescent="0.2">
      <c r="A29" s="1043">
        <v>23</v>
      </c>
      <c r="B29" s="1043" t="s">
        <v>27</v>
      </c>
      <c r="C29" s="1044">
        <v>48973168</v>
      </c>
      <c r="D29" s="1548">
        <v>16762.560000000001</v>
      </c>
      <c r="E29" s="1045">
        <v>11698</v>
      </c>
      <c r="F29" s="1046">
        <v>0.69786476528644781</v>
      </c>
      <c r="G29" s="1047">
        <v>34176648.391653776</v>
      </c>
      <c r="H29" s="1044">
        <v>2921.5804745814476</v>
      </c>
      <c r="I29" s="1545">
        <v>1965.26</v>
      </c>
      <c r="J29" s="1046">
        <v>0.11724104194108775</v>
      </c>
      <c r="K29" s="1047">
        <v>5741665.2434759364</v>
      </c>
      <c r="L29" s="1045">
        <v>8933</v>
      </c>
      <c r="M29" s="1044">
        <v>642.74770440791849</v>
      </c>
      <c r="N29" s="1545">
        <v>354.59999999999997</v>
      </c>
      <c r="O29" s="1046">
        <v>2.1154286696065512E-2</v>
      </c>
      <c r="P29" s="1047">
        <v>1035992.4362865812</v>
      </c>
      <c r="Q29" s="1542">
        <v>5910</v>
      </c>
      <c r="R29" s="1044">
        <v>175.29482847488683</v>
      </c>
      <c r="S29" s="1545">
        <v>2500.5</v>
      </c>
      <c r="T29" s="1046">
        <v>0.149171725559819</v>
      </c>
      <c r="U29" s="1047">
        <v>7305411.9766909098</v>
      </c>
      <c r="V29" s="1045">
        <v>1667</v>
      </c>
      <c r="W29" s="1044">
        <v>4382.3707118721713</v>
      </c>
      <c r="X29" s="1545">
        <v>244.2</v>
      </c>
      <c r="Y29" s="1046">
        <v>1.4568180516579805E-2</v>
      </c>
      <c r="Z29" s="1047">
        <v>713449.95189278957</v>
      </c>
      <c r="AA29" s="1045">
        <v>407</v>
      </c>
      <c r="AB29" s="1044">
        <v>1752.9482847488687</v>
      </c>
      <c r="AC29" s="1045">
        <v>0</v>
      </c>
      <c r="AD29" s="1046">
        <v>0</v>
      </c>
      <c r="AE29" s="1047">
        <v>0</v>
      </c>
      <c r="AF29" s="1045">
        <v>11698</v>
      </c>
      <c r="AG29" s="1044">
        <v>0</v>
      </c>
      <c r="AH29" s="1048"/>
      <c r="AI29" s="1051">
        <v>48973167.999999993</v>
      </c>
      <c r="AJ29" s="1050">
        <v>0</v>
      </c>
      <c r="AK29" s="1051">
        <v>48973168</v>
      </c>
      <c r="AL29" s="1050">
        <v>0</v>
      </c>
    </row>
    <row r="30" spans="1:38" s="456" customFormat="1" ht="16.149999999999999" customHeight="1" x14ac:dyDescent="0.2">
      <c r="A30" s="1043">
        <v>24</v>
      </c>
      <c r="B30" s="1043" t="s">
        <v>28</v>
      </c>
      <c r="C30" s="1044">
        <v>6244593</v>
      </c>
      <c r="D30" s="1548">
        <v>6221.2633599999999</v>
      </c>
      <c r="E30" s="1045">
        <v>4182</v>
      </c>
      <c r="F30" s="1046">
        <v>0.67221073245161578</v>
      </c>
      <c r="G30" s="1047">
        <v>4197682.4343922324</v>
      </c>
      <c r="H30" s="1044">
        <v>1003.7499843118682</v>
      </c>
      <c r="I30" s="1545">
        <v>743.38</v>
      </c>
      <c r="J30" s="1046">
        <v>0.11949019949542854</v>
      </c>
      <c r="K30" s="1047">
        <v>746167.66333775653</v>
      </c>
      <c r="L30" s="1045">
        <v>3379</v>
      </c>
      <c r="M30" s="1044">
        <v>220.82499654861098</v>
      </c>
      <c r="N30" s="1545">
        <v>93.36</v>
      </c>
      <c r="O30" s="1046">
        <v>1.5006598273955726E-2</v>
      </c>
      <c r="P30" s="1047">
        <v>93710.09853535601</v>
      </c>
      <c r="Q30" s="1542">
        <v>1556</v>
      </c>
      <c r="R30" s="1044">
        <v>60.224999058712086</v>
      </c>
      <c r="S30" s="1545">
        <v>748.5</v>
      </c>
      <c r="T30" s="1046">
        <v>0.12031318346246637</v>
      </c>
      <c r="U30" s="1047">
        <v>751306.86325743329</v>
      </c>
      <c r="V30" s="1045">
        <v>499</v>
      </c>
      <c r="W30" s="1044">
        <v>1505.6249764678021</v>
      </c>
      <c r="X30" s="1545">
        <v>84</v>
      </c>
      <c r="Y30" s="1046">
        <v>1.3502080709214664E-2</v>
      </c>
      <c r="Z30" s="1047">
        <v>84314.998682196921</v>
      </c>
      <c r="AA30" s="1045">
        <v>140</v>
      </c>
      <c r="AB30" s="1044">
        <v>602.24999058712092</v>
      </c>
      <c r="AC30" s="1045">
        <v>370.02336000000003</v>
      </c>
      <c r="AD30" s="1046">
        <v>5.9477205607318964E-2</v>
      </c>
      <c r="AE30" s="1047">
        <v>371410.94179502473</v>
      </c>
      <c r="AF30" s="1045">
        <v>4182</v>
      </c>
      <c r="AG30" s="1044">
        <v>88.811798611914085</v>
      </c>
      <c r="AH30" s="1048"/>
      <c r="AI30" s="1051">
        <v>6244593</v>
      </c>
      <c r="AJ30" s="1050">
        <v>0</v>
      </c>
      <c r="AK30" s="1051">
        <v>6244593.0000000009</v>
      </c>
      <c r="AL30" s="1050">
        <v>0</v>
      </c>
    </row>
    <row r="31" spans="1:38" s="457" customFormat="1" ht="16.149999999999999" customHeight="1" x14ac:dyDescent="0.2">
      <c r="A31" s="1052">
        <v>25</v>
      </c>
      <c r="B31" s="1052" t="s">
        <v>29</v>
      </c>
      <c r="C31" s="1053">
        <v>8865794</v>
      </c>
      <c r="D31" s="1549">
        <v>3265.66237</v>
      </c>
      <c r="E31" s="1055">
        <v>2137</v>
      </c>
      <c r="F31" s="1056">
        <v>0.65438485608051389</v>
      </c>
      <c r="G31" s="1057">
        <v>5801641.3307294836</v>
      </c>
      <c r="H31" s="1053">
        <v>2714.8532198079006</v>
      </c>
      <c r="I31" s="1546">
        <v>328.68</v>
      </c>
      <c r="J31" s="1056">
        <v>0.10064726930114334</v>
      </c>
      <c r="K31" s="1057">
        <v>892317.95628646086</v>
      </c>
      <c r="L31" s="1054">
        <v>1494</v>
      </c>
      <c r="M31" s="1053">
        <v>597.26770835773823</v>
      </c>
      <c r="N31" s="1546">
        <v>98.67</v>
      </c>
      <c r="O31" s="1056">
        <v>3.0214391085383391E-2</v>
      </c>
      <c r="P31" s="1057">
        <v>267874.56719844555</v>
      </c>
      <c r="Q31" s="1543">
        <v>1644.5</v>
      </c>
      <c r="R31" s="1053">
        <v>162.89119318847403</v>
      </c>
      <c r="S31" s="1546">
        <v>352.5</v>
      </c>
      <c r="T31" s="1056">
        <v>0.10794134851117508</v>
      </c>
      <c r="U31" s="1057">
        <v>956985.75998228497</v>
      </c>
      <c r="V31" s="1054">
        <v>235</v>
      </c>
      <c r="W31" s="1053">
        <v>4072.2798297118511</v>
      </c>
      <c r="X31" s="1546">
        <v>43.199999999999996</v>
      </c>
      <c r="Y31" s="1056">
        <v>1.3228556753709967E-2</v>
      </c>
      <c r="Z31" s="1057">
        <v>117281.6590957013</v>
      </c>
      <c r="AA31" s="1054">
        <v>72</v>
      </c>
      <c r="AB31" s="1053">
        <v>1628.9119318847402</v>
      </c>
      <c r="AC31" s="1054">
        <v>305.61237</v>
      </c>
      <c r="AD31" s="1056">
        <v>9.3583578268074299E-2</v>
      </c>
      <c r="AE31" s="1057">
        <v>829692.72670762357</v>
      </c>
      <c r="AF31" s="1055">
        <v>2137</v>
      </c>
      <c r="AG31" s="1053">
        <v>388.25115896472795</v>
      </c>
      <c r="AH31" s="1048"/>
      <c r="AI31" s="1058">
        <v>8865794</v>
      </c>
      <c r="AJ31" s="1058">
        <v>0</v>
      </c>
      <c r="AK31" s="1058">
        <v>8865794.0000000019</v>
      </c>
      <c r="AL31" s="1058">
        <v>0</v>
      </c>
    </row>
    <row r="32" spans="1:38" s="456" customFormat="1" ht="16.149999999999999" customHeight="1" x14ac:dyDescent="0.2">
      <c r="A32" s="1043">
        <v>26</v>
      </c>
      <c r="B32" s="1043" t="s">
        <v>30</v>
      </c>
      <c r="C32" s="1044">
        <v>159905502</v>
      </c>
      <c r="D32" s="1548">
        <v>71749.240000000005</v>
      </c>
      <c r="E32" s="1045">
        <v>49838</v>
      </c>
      <c r="F32" s="1046">
        <v>0.69461362935691018</v>
      </c>
      <c r="G32" s="1047">
        <v>111072541.09835866</v>
      </c>
      <c r="H32" s="1044">
        <v>2228.6717183345772</v>
      </c>
      <c r="I32" s="1545">
        <v>9076.76</v>
      </c>
      <c r="J32" s="1046">
        <v>0.12650670585500279</v>
      </c>
      <c r="K32" s="1047">
        <v>20229118.306110561</v>
      </c>
      <c r="L32" s="1045">
        <v>41258</v>
      </c>
      <c r="M32" s="1044">
        <v>490.30777803360706</v>
      </c>
      <c r="N32" s="1545">
        <v>1069.08</v>
      </c>
      <c r="O32" s="1046">
        <v>1.4900227514605031E-2</v>
      </c>
      <c r="P32" s="1047">
        <v>2382628.3606371298</v>
      </c>
      <c r="Q32" s="1542">
        <v>17818</v>
      </c>
      <c r="R32" s="1044">
        <v>133.72030310007463</v>
      </c>
      <c r="S32" s="1545">
        <v>10044</v>
      </c>
      <c r="T32" s="1046">
        <v>0.1399875455126772</v>
      </c>
      <c r="U32" s="1047">
        <v>22384778.738952495</v>
      </c>
      <c r="V32" s="1045">
        <v>6696</v>
      </c>
      <c r="W32" s="1044">
        <v>3343.0075775018659</v>
      </c>
      <c r="X32" s="1545">
        <v>1721.3999999999999</v>
      </c>
      <c r="Y32" s="1046">
        <v>2.3991891760804709E-2</v>
      </c>
      <c r="Z32" s="1047">
        <v>3836435.4959411407</v>
      </c>
      <c r="AA32" s="1045">
        <v>2869</v>
      </c>
      <c r="AB32" s="1044">
        <v>1337.2030310007463</v>
      </c>
      <c r="AC32" s="1045">
        <v>0</v>
      </c>
      <c r="AD32" s="1046">
        <v>0</v>
      </c>
      <c r="AE32" s="1047">
        <v>0</v>
      </c>
      <c r="AF32" s="1045">
        <v>49838</v>
      </c>
      <c r="AG32" s="1044">
        <v>0</v>
      </c>
      <c r="AH32" s="1048"/>
      <c r="AI32" s="1051">
        <v>159905502</v>
      </c>
      <c r="AJ32" s="1050">
        <v>0</v>
      </c>
      <c r="AK32" s="1051">
        <v>159905501.99999997</v>
      </c>
      <c r="AL32" s="1050">
        <v>0</v>
      </c>
    </row>
    <row r="33" spans="1:38" s="456" customFormat="1" ht="16.149999999999999" customHeight="1" x14ac:dyDescent="0.2">
      <c r="A33" s="1043">
        <v>27</v>
      </c>
      <c r="B33" s="1043" t="s">
        <v>31</v>
      </c>
      <c r="C33" s="1044">
        <v>25132037</v>
      </c>
      <c r="D33" s="1548">
        <v>8005.5698400000001</v>
      </c>
      <c r="E33" s="1045">
        <v>5391</v>
      </c>
      <c r="F33" s="1046">
        <v>0.67340615443309904</v>
      </c>
      <c r="G33" s="1047">
        <v>16924068.389240358</v>
      </c>
      <c r="H33" s="1044">
        <v>3139.3189369765087</v>
      </c>
      <c r="I33" s="1545">
        <v>905.52</v>
      </c>
      <c r="J33" s="1046">
        <v>0.11311124855541825</v>
      </c>
      <c r="K33" s="1047">
        <v>2842716.0838109679</v>
      </c>
      <c r="L33" s="1045">
        <v>4116</v>
      </c>
      <c r="M33" s="1044">
        <v>690.65016613483181</v>
      </c>
      <c r="N33" s="1545">
        <v>213.95999999999998</v>
      </c>
      <c r="O33" s="1046">
        <v>2.6726392283900176E-2</v>
      </c>
      <c r="P33" s="1047">
        <v>671688.67975549377</v>
      </c>
      <c r="Q33" s="1542">
        <v>3566</v>
      </c>
      <c r="R33" s="1044">
        <v>188.35913621859052</v>
      </c>
      <c r="S33" s="1545">
        <v>1120.5</v>
      </c>
      <c r="T33" s="1046">
        <v>0.13996505213175431</v>
      </c>
      <c r="U33" s="1047">
        <v>3517606.8688821783</v>
      </c>
      <c r="V33" s="1045">
        <v>747</v>
      </c>
      <c r="W33" s="1044">
        <v>4708.9784054647635</v>
      </c>
      <c r="X33" s="1545">
        <v>71.399999999999991</v>
      </c>
      <c r="Y33" s="1046">
        <v>8.9187904705107148E-3</v>
      </c>
      <c r="Z33" s="1047">
        <v>224147.37210012268</v>
      </c>
      <c r="AA33" s="1045">
        <v>119</v>
      </c>
      <c r="AB33" s="1044">
        <v>1883.5913621859049</v>
      </c>
      <c r="AC33" s="1045">
        <v>303.18984</v>
      </c>
      <c r="AD33" s="1046">
        <v>3.7872362125317492E-2</v>
      </c>
      <c r="AE33" s="1047">
        <v>951809.60621087789</v>
      </c>
      <c r="AF33" s="1045">
        <v>5391</v>
      </c>
      <c r="AG33" s="1044">
        <v>176.55529701555886</v>
      </c>
      <c r="AH33" s="1048"/>
      <c r="AI33" s="1051">
        <v>25132037</v>
      </c>
      <c r="AJ33" s="1050">
        <v>0</v>
      </c>
      <c r="AK33" s="1051">
        <v>25132036.999999996</v>
      </c>
      <c r="AL33" s="1050">
        <v>0</v>
      </c>
    </row>
    <row r="34" spans="1:38" s="456" customFormat="1" ht="16.149999999999999" customHeight="1" x14ac:dyDescent="0.2">
      <c r="A34" s="1043">
        <v>28</v>
      </c>
      <c r="B34" s="1043" t="s">
        <v>32</v>
      </c>
      <c r="C34" s="1044">
        <v>104353047</v>
      </c>
      <c r="D34" s="1548">
        <v>45002.83</v>
      </c>
      <c r="E34" s="1045">
        <v>33561</v>
      </c>
      <c r="F34" s="1046">
        <v>0.74575310041612941</v>
      </c>
      <c r="G34" s="1047">
        <v>77821608.338120073</v>
      </c>
      <c r="H34" s="1044">
        <v>2318.8107725669697</v>
      </c>
      <c r="I34" s="1545">
        <v>4946.92</v>
      </c>
      <c r="J34" s="1046">
        <v>0.10992464251692616</v>
      </c>
      <c r="K34" s="1047">
        <v>11470971.387026994</v>
      </c>
      <c r="L34" s="1045">
        <v>22486</v>
      </c>
      <c r="M34" s="1044">
        <v>510.13836996473333</v>
      </c>
      <c r="N34" s="1545">
        <v>745.11</v>
      </c>
      <c r="O34" s="1046">
        <v>1.6556958751260755E-2</v>
      </c>
      <c r="P34" s="1047">
        <v>1727769.094747375</v>
      </c>
      <c r="Q34" s="1542">
        <v>12418.5</v>
      </c>
      <c r="R34" s="1044">
        <v>139.1286463540182</v>
      </c>
      <c r="S34" s="1545">
        <v>4884</v>
      </c>
      <c r="T34" s="1046">
        <v>0.10852650822181627</v>
      </c>
      <c r="U34" s="1047">
        <v>11325071.813217079</v>
      </c>
      <c r="V34" s="1045">
        <v>3256</v>
      </c>
      <c r="W34" s="1044">
        <v>3478.2161588504541</v>
      </c>
      <c r="X34" s="1545">
        <v>865.8</v>
      </c>
      <c r="Y34" s="1046">
        <v>1.923879009386743E-2</v>
      </c>
      <c r="Z34" s="1047">
        <v>2007626.3668884824</v>
      </c>
      <c r="AA34" s="1045">
        <v>1443</v>
      </c>
      <c r="AB34" s="1044">
        <v>1391.2864635401818</v>
      </c>
      <c r="AC34" s="1045">
        <v>0</v>
      </c>
      <c r="AD34" s="1046">
        <v>0</v>
      </c>
      <c r="AE34" s="1047">
        <v>0</v>
      </c>
      <c r="AF34" s="1045">
        <v>33561</v>
      </c>
      <c r="AG34" s="1044">
        <v>0</v>
      </c>
      <c r="AH34" s="1048"/>
      <c r="AI34" s="1051">
        <v>104353047</v>
      </c>
      <c r="AJ34" s="1050">
        <v>0</v>
      </c>
      <c r="AK34" s="1051">
        <v>104353047</v>
      </c>
      <c r="AL34" s="1050">
        <v>0</v>
      </c>
    </row>
    <row r="35" spans="1:38" s="456" customFormat="1" ht="16.149999999999999" customHeight="1" x14ac:dyDescent="0.2">
      <c r="A35" s="1043">
        <v>29</v>
      </c>
      <c r="B35" s="1043" t="s">
        <v>33</v>
      </c>
      <c r="C35" s="1044">
        <v>50095179</v>
      </c>
      <c r="D35" s="1548">
        <v>18788.87</v>
      </c>
      <c r="E35" s="1045">
        <v>14029</v>
      </c>
      <c r="F35" s="1046">
        <v>0.74666544608590091</v>
      </c>
      <c r="G35" s="1047">
        <v>37404339.174788058</v>
      </c>
      <c r="H35" s="1044">
        <v>2666.2156372363002</v>
      </c>
      <c r="I35" s="1545">
        <v>2034.34</v>
      </c>
      <c r="J35" s="1046">
        <v>0.10827367478725437</v>
      </c>
      <c r="K35" s="1047">
        <v>5423989.1194552947</v>
      </c>
      <c r="L35" s="1045">
        <v>9247</v>
      </c>
      <c r="M35" s="1044">
        <v>586.56744019198607</v>
      </c>
      <c r="N35" s="1545">
        <v>501.63</v>
      </c>
      <c r="O35" s="1046">
        <v>2.6698252742181943E-2</v>
      </c>
      <c r="P35" s="1047">
        <v>1337453.7501068453</v>
      </c>
      <c r="Q35" s="1542">
        <v>8360.5</v>
      </c>
      <c r="R35" s="1044">
        <v>159.972938234178</v>
      </c>
      <c r="S35" s="1545">
        <v>2059.5</v>
      </c>
      <c r="T35" s="1046">
        <v>0.10961276542974645</v>
      </c>
      <c r="U35" s="1047">
        <v>5491071.1048881598</v>
      </c>
      <c r="V35" s="1045">
        <v>1373</v>
      </c>
      <c r="W35" s="1044">
        <v>3999.32345585445</v>
      </c>
      <c r="X35" s="1545">
        <v>164.4</v>
      </c>
      <c r="Y35" s="1046">
        <v>8.7498609549163959E-3</v>
      </c>
      <c r="Z35" s="1047">
        <v>438325.8507616478</v>
      </c>
      <c r="AA35" s="1045">
        <v>274</v>
      </c>
      <c r="AB35" s="1044">
        <v>1599.7293823417804</v>
      </c>
      <c r="AC35" s="1045">
        <v>0</v>
      </c>
      <c r="AD35" s="1046">
        <v>0</v>
      </c>
      <c r="AE35" s="1047">
        <v>0</v>
      </c>
      <c r="AF35" s="1045">
        <v>14029</v>
      </c>
      <c r="AG35" s="1044">
        <v>0</v>
      </c>
      <c r="AH35" s="1048"/>
      <c r="AI35" s="1051">
        <v>50095179.000000007</v>
      </c>
      <c r="AJ35" s="1050">
        <v>0</v>
      </c>
      <c r="AK35" s="1051">
        <v>50095179.000000007</v>
      </c>
      <c r="AL35" s="1050">
        <v>0</v>
      </c>
    </row>
    <row r="36" spans="1:38" s="457" customFormat="1" ht="16.149999999999999" customHeight="1" x14ac:dyDescent="0.2">
      <c r="A36" s="1052">
        <v>30</v>
      </c>
      <c r="B36" s="1052" t="s">
        <v>34</v>
      </c>
      <c r="C36" s="1053">
        <v>11389069</v>
      </c>
      <c r="D36" s="1549">
        <v>3618.1056199999998</v>
      </c>
      <c r="E36" s="1055">
        <v>2438</v>
      </c>
      <c r="F36" s="1056">
        <v>0.67383328627095196</v>
      </c>
      <c r="G36" s="1057">
        <v>7674333.791836625</v>
      </c>
      <c r="H36" s="1053">
        <v>3147.7989302037017</v>
      </c>
      <c r="I36" s="1546">
        <v>356.84</v>
      </c>
      <c r="J36" s="1056">
        <v>9.8626197650913239E-2</v>
      </c>
      <c r="K36" s="1057">
        <v>1123260.5702538888</v>
      </c>
      <c r="L36" s="1054">
        <v>1622</v>
      </c>
      <c r="M36" s="1053">
        <v>692.51576464481434</v>
      </c>
      <c r="N36" s="1546">
        <v>53.76</v>
      </c>
      <c r="O36" s="1056">
        <v>1.4858604376507947E-2</v>
      </c>
      <c r="P36" s="1057">
        <v>169225.67048775099</v>
      </c>
      <c r="Q36" s="1543">
        <v>896</v>
      </c>
      <c r="R36" s="1053">
        <v>188.8679358122221</v>
      </c>
      <c r="S36" s="1546">
        <v>417</v>
      </c>
      <c r="T36" s="1056">
        <v>0.115253683500815</v>
      </c>
      <c r="U36" s="1057">
        <v>1312632.1538949437</v>
      </c>
      <c r="V36" s="1054">
        <v>278</v>
      </c>
      <c r="W36" s="1053">
        <v>4721.6983953055524</v>
      </c>
      <c r="X36" s="1546">
        <v>23.4</v>
      </c>
      <c r="Y36" s="1056">
        <v>6.4674728870960929E-3</v>
      </c>
      <c r="Z36" s="1057">
        <v>73658.494966766608</v>
      </c>
      <c r="AA36" s="1054">
        <v>39</v>
      </c>
      <c r="AB36" s="1053">
        <v>1888.6793581222207</v>
      </c>
      <c r="AC36" s="1054">
        <v>329.10561999999999</v>
      </c>
      <c r="AD36" s="1056">
        <v>9.0960755313715808E-2</v>
      </c>
      <c r="AE36" s="1057">
        <v>1035958.318560026</v>
      </c>
      <c r="AF36" s="1055">
        <v>2438</v>
      </c>
      <c r="AG36" s="1053">
        <v>424.92137758819769</v>
      </c>
      <c r="AH36" s="1048"/>
      <c r="AI36" s="1058">
        <v>11389069</v>
      </c>
      <c r="AJ36" s="1058">
        <v>0</v>
      </c>
      <c r="AK36" s="1058">
        <v>11389069</v>
      </c>
      <c r="AL36" s="1058">
        <v>0</v>
      </c>
    </row>
    <row r="37" spans="1:38" s="456" customFormat="1" ht="16.149999999999999" customHeight="1" x14ac:dyDescent="0.2">
      <c r="A37" s="1043">
        <v>31</v>
      </c>
      <c r="B37" s="1043" t="s">
        <v>35</v>
      </c>
      <c r="C37" s="1044">
        <v>23450894</v>
      </c>
      <c r="D37" s="1548">
        <v>9163.7240000000002</v>
      </c>
      <c r="E37" s="1045">
        <v>6090</v>
      </c>
      <c r="F37" s="1046">
        <v>0.66457697765668189</v>
      </c>
      <c r="G37" s="1047">
        <v>15584924.257867215</v>
      </c>
      <c r="H37" s="1044">
        <v>2559.1008633607908</v>
      </c>
      <c r="I37" s="1545">
        <v>889.46</v>
      </c>
      <c r="J37" s="1046">
        <v>9.706315903883618E-2</v>
      </c>
      <c r="K37" s="1047">
        <v>2276217.8539248891</v>
      </c>
      <c r="L37" s="1045">
        <v>4043</v>
      </c>
      <c r="M37" s="1044">
        <v>563.00218993937403</v>
      </c>
      <c r="N37" s="1545">
        <v>151.07999999999998</v>
      </c>
      <c r="O37" s="1046">
        <v>1.6486747091029801E-2</v>
      </c>
      <c r="P37" s="1047">
        <v>386628.95843654824</v>
      </c>
      <c r="Q37" s="1542">
        <v>2518</v>
      </c>
      <c r="R37" s="1044">
        <v>153.54605180164742</v>
      </c>
      <c r="S37" s="1545">
        <v>1656</v>
      </c>
      <c r="T37" s="1046">
        <v>0.18071255747117657</v>
      </c>
      <c r="U37" s="1047">
        <v>4237871.0297254696</v>
      </c>
      <c r="V37" s="1045">
        <v>1104</v>
      </c>
      <c r="W37" s="1044">
        <v>3838.6512950411861</v>
      </c>
      <c r="X37" s="1545">
        <v>148.19999999999999</v>
      </c>
      <c r="Y37" s="1046">
        <v>1.6172464382384278E-2</v>
      </c>
      <c r="Z37" s="1047">
        <v>379258.7479500692</v>
      </c>
      <c r="AA37" s="1045">
        <v>247</v>
      </c>
      <c r="AB37" s="1044">
        <v>1535.4605180164745</v>
      </c>
      <c r="AC37" s="1045">
        <v>228.98400000000001</v>
      </c>
      <c r="AD37" s="1046">
        <v>2.4988094359891241E-2</v>
      </c>
      <c r="AE37" s="1047">
        <v>585993.15209580737</v>
      </c>
      <c r="AF37" s="1045">
        <v>6090</v>
      </c>
      <c r="AG37" s="1044">
        <v>96.22219246236574</v>
      </c>
      <c r="AH37" s="1048"/>
      <c r="AI37" s="1051">
        <v>23450894</v>
      </c>
      <c r="AJ37" s="1050">
        <v>0</v>
      </c>
      <c r="AK37" s="1051">
        <v>23450893.999999996</v>
      </c>
      <c r="AL37" s="1050">
        <v>0</v>
      </c>
    </row>
    <row r="38" spans="1:38" s="456" customFormat="1" ht="16.149999999999999" customHeight="1" x14ac:dyDescent="0.2">
      <c r="A38" s="1043">
        <v>32</v>
      </c>
      <c r="B38" s="1043" t="s">
        <v>36</v>
      </c>
      <c r="C38" s="1044">
        <v>118546612</v>
      </c>
      <c r="D38" s="1548">
        <v>35661.65</v>
      </c>
      <c r="E38" s="1045">
        <v>25775</v>
      </c>
      <c r="F38" s="1046">
        <v>0.7227652113685149</v>
      </c>
      <c r="G38" s="1047">
        <v>85681367.079201326</v>
      </c>
      <c r="H38" s="1044">
        <v>3324.2043483686257</v>
      </c>
      <c r="I38" s="1545">
        <v>3245.88</v>
      </c>
      <c r="J38" s="1046">
        <v>9.1018783483097387E-2</v>
      </c>
      <c r="K38" s="1047">
        <v>10789968.410282755</v>
      </c>
      <c r="L38" s="1045">
        <v>14754</v>
      </c>
      <c r="M38" s="1044">
        <v>731.32495664109774</v>
      </c>
      <c r="N38" s="1545">
        <v>837.87</v>
      </c>
      <c r="O38" s="1046">
        <v>2.3494986911710477E-2</v>
      </c>
      <c r="P38" s="1047">
        <v>2785251.0973676201</v>
      </c>
      <c r="Q38" s="1542">
        <v>13964.5</v>
      </c>
      <c r="R38" s="1044">
        <v>199.45226090211753</v>
      </c>
      <c r="S38" s="1545">
        <v>5251.5</v>
      </c>
      <c r="T38" s="1046">
        <v>0.147259030358943</v>
      </c>
      <c r="U38" s="1047">
        <v>17457059.135457836</v>
      </c>
      <c r="V38" s="1045">
        <v>3501</v>
      </c>
      <c r="W38" s="1044">
        <v>4986.3065225529381</v>
      </c>
      <c r="X38" s="1545">
        <v>551.4</v>
      </c>
      <c r="Y38" s="1046">
        <v>1.5461987877734203E-2</v>
      </c>
      <c r="Z38" s="1047">
        <v>1832966.27769046</v>
      </c>
      <c r="AA38" s="1045">
        <v>919</v>
      </c>
      <c r="AB38" s="1044">
        <v>1994.5226090211752</v>
      </c>
      <c r="AC38" s="1045">
        <v>0</v>
      </c>
      <c r="AD38" s="1046">
        <v>0</v>
      </c>
      <c r="AE38" s="1047">
        <v>0</v>
      </c>
      <c r="AF38" s="1045">
        <v>25775</v>
      </c>
      <c r="AG38" s="1044">
        <v>0</v>
      </c>
      <c r="AH38" s="1048"/>
      <c r="AI38" s="1051">
        <v>118546612</v>
      </c>
      <c r="AJ38" s="1050">
        <v>0</v>
      </c>
      <c r="AK38" s="1051">
        <v>118546611.99999999</v>
      </c>
      <c r="AL38" s="1050">
        <v>0</v>
      </c>
    </row>
    <row r="39" spans="1:38" s="456" customFormat="1" ht="16.149999999999999" customHeight="1" x14ac:dyDescent="0.2">
      <c r="A39" s="1043">
        <v>33</v>
      </c>
      <c r="B39" s="1043" t="s">
        <v>37</v>
      </c>
      <c r="C39" s="1044">
        <v>6267322</v>
      </c>
      <c r="D39" s="1548">
        <v>2226.80584</v>
      </c>
      <c r="E39" s="1045">
        <v>1341</v>
      </c>
      <c r="F39" s="1046">
        <v>0.60220786918719416</v>
      </c>
      <c r="G39" s="1047">
        <v>3774230.6271300241</v>
      </c>
      <c r="H39" s="1044">
        <v>2814.4896548322326</v>
      </c>
      <c r="I39" s="1545">
        <v>293.26</v>
      </c>
      <c r="J39" s="1046">
        <v>0.13169536145998251</v>
      </c>
      <c r="K39" s="1047">
        <v>825377.23617610044</v>
      </c>
      <c r="L39" s="1045">
        <v>1333</v>
      </c>
      <c r="M39" s="1044">
        <v>619.18772406309108</v>
      </c>
      <c r="N39" s="1545">
        <v>58.199999999999996</v>
      </c>
      <c r="O39" s="1046">
        <v>2.6136090966960998E-2</v>
      </c>
      <c r="P39" s="1047">
        <v>163803.29791123595</v>
      </c>
      <c r="Q39" s="1542">
        <v>970</v>
      </c>
      <c r="R39" s="1044">
        <v>168.86937928993396</v>
      </c>
      <c r="S39" s="1545">
        <v>307.5</v>
      </c>
      <c r="T39" s="1046">
        <v>0.13809017134605683</v>
      </c>
      <c r="U39" s="1047">
        <v>865455.56886091165</v>
      </c>
      <c r="V39" s="1045">
        <v>205</v>
      </c>
      <c r="W39" s="1044">
        <v>4221.7344822483492</v>
      </c>
      <c r="X39" s="1545">
        <v>6.6</v>
      </c>
      <c r="Y39" s="1046">
        <v>2.9638866045007318E-3</v>
      </c>
      <c r="Z39" s="1047">
        <v>18575.631721892736</v>
      </c>
      <c r="AA39" s="1045">
        <v>11</v>
      </c>
      <c r="AB39" s="1044">
        <v>1688.6937928993395</v>
      </c>
      <c r="AC39" s="1045">
        <v>220.24583999999999</v>
      </c>
      <c r="AD39" s="1046">
        <v>9.8906620435304765E-2</v>
      </c>
      <c r="AE39" s="1047">
        <v>619879.63819983508</v>
      </c>
      <c r="AF39" s="1045">
        <v>1341</v>
      </c>
      <c r="AG39" s="1044">
        <v>462.25178090964584</v>
      </c>
      <c r="AH39" s="1048"/>
      <c r="AI39" s="1051">
        <v>6267322</v>
      </c>
      <c r="AJ39" s="1050">
        <v>0</v>
      </c>
      <c r="AK39" s="1051">
        <v>6267322</v>
      </c>
      <c r="AL39" s="1050">
        <v>0</v>
      </c>
    </row>
    <row r="40" spans="1:38" s="456" customFormat="1" ht="16.149999999999999" customHeight="1" x14ac:dyDescent="0.2">
      <c r="A40" s="1043">
        <v>34</v>
      </c>
      <c r="B40" s="1043" t="s">
        <v>38</v>
      </c>
      <c r="C40" s="1044">
        <v>16694366</v>
      </c>
      <c r="D40" s="1548">
        <v>5339.3809600000004</v>
      </c>
      <c r="E40" s="1045">
        <v>3342</v>
      </c>
      <c r="F40" s="1046">
        <v>0.62591525591386155</v>
      </c>
      <c r="G40" s="1047">
        <v>10449258.367209669</v>
      </c>
      <c r="H40" s="1044">
        <v>3126.6482247784766</v>
      </c>
      <c r="I40" s="1545">
        <v>635.79999999999995</v>
      </c>
      <c r="J40" s="1046">
        <v>0.11907747447936359</v>
      </c>
      <c r="K40" s="1047">
        <v>1987922.9413141552</v>
      </c>
      <c r="L40" s="1045">
        <v>2890</v>
      </c>
      <c r="M40" s="1044">
        <v>687.8626094512648</v>
      </c>
      <c r="N40" s="1545">
        <v>145.01999999999998</v>
      </c>
      <c r="O40" s="1046">
        <v>2.716045194872178E-2</v>
      </c>
      <c r="P40" s="1047">
        <v>453426.52555737464</v>
      </c>
      <c r="Q40" s="1542">
        <v>2417</v>
      </c>
      <c r="R40" s="1044">
        <v>187.59889348670859</v>
      </c>
      <c r="S40" s="1545">
        <v>834</v>
      </c>
      <c r="T40" s="1046">
        <v>0.15619788253505701</v>
      </c>
      <c r="U40" s="1047">
        <v>2607624.6194652496</v>
      </c>
      <c r="V40" s="1045">
        <v>556</v>
      </c>
      <c r="W40" s="1044">
        <v>4689.9723371677155</v>
      </c>
      <c r="X40" s="1545">
        <v>12</v>
      </c>
      <c r="Y40" s="1046">
        <v>2.2474515472670075E-3</v>
      </c>
      <c r="Z40" s="1047">
        <v>37519.778697341724</v>
      </c>
      <c r="AA40" s="1045">
        <v>20</v>
      </c>
      <c r="AB40" s="1044">
        <v>1875.9889348670863</v>
      </c>
      <c r="AC40" s="1045">
        <v>370.56096000000002</v>
      </c>
      <c r="AD40" s="1046">
        <v>6.9401483575728978E-2</v>
      </c>
      <c r="AE40" s="1047">
        <v>1158613.7677562083</v>
      </c>
      <c r="AF40" s="1045">
        <v>3342</v>
      </c>
      <c r="AG40" s="1044">
        <v>346.68275516343755</v>
      </c>
      <c r="AH40" s="1048"/>
      <c r="AI40" s="1051">
        <v>16694366</v>
      </c>
      <c r="AJ40" s="1050">
        <v>0</v>
      </c>
      <c r="AK40" s="1051">
        <v>16694366</v>
      </c>
      <c r="AL40" s="1050">
        <v>0</v>
      </c>
    </row>
    <row r="41" spans="1:38" s="457" customFormat="1" ht="16.149999999999999" customHeight="1" x14ac:dyDescent="0.2">
      <c r="A41" s="1052">
        <v>35</v>
      </c>
      <c r="B41" s="1052" t="s">
        <v>39</v>
      </c>
      <c r="C41" s="1053">
        <v>21659849</v>
      </c>
      <c r="D41" s="1549">
        <v>7934.4793</v>
      </c>
      <c r="E41" s="1055">
        <v>5410</v>
      </c>
      <c r="F41" s="1056">
        <v>0.6818342824336312</v>
      </c>
      <c r="G41" s="1057">
        <v>14768427.600535804</v>
      </c>
      <c r="H41" s="1053">
        <v>2729.8387431674314</v>
      </c>
      <c r="I41" s="1546">
        <v>927.52</v>
      </c>
      <c r="J41" s="1056">
        <v>0.11689739993398181</v>
      </c>
      <c r="K41" s="1057">
        <v>2531980.0310626561</v>
      </c>
      <c r="L41" s="1054">
        <v>4216</v>
      </c>
      <c r="M41" s="1053">
        <v>600.56452349683491</v>
      </c>
      <c r="N41" s="1546">
        <v>184.56</v>
      </c>
      <c r="O41" s="1056">
        <v>2.3260505575961363E-2</v>
      </c>
      <c r="P41" s="1057">
        <v>503819.03843898117</v>
      </c>
      <c r="Q41" s="1543">
        <v>3076</v>
      </c>
      <c r="R41" s="1053">
        <v>163.79032459004588</v>
      </c>
      <c r="S41" s="1546">
        <v>979.5</v>
      </c>
      <c r="T41" s="1056">
        <v>0.12344855446279884</v>
      </c>
      <c r="U41" s="1057">
        <v>2673877.0489324993</v>
      </c>
      <c r="V41" s="1054">
        <v>653</v>
      </c>
      <c r="W41" s="1053">
        <v>4094.7581147511473</v>
      </c>
      <c r="X41" s="1546">
        <v>131.4</v>
      </c>
      <c r="Y41" s="1056">
        <v>1.6560633033600579E-2</v>
      </c>
      <c r="Z41" s="1057">
        <v>358700.81085220049</v>
      </c>
      <c r="AA41" s="1054">
        <v>219</v>
      </c>
      <c r="AB41" s="1053">
        <v>1637.9032459004588</v>
      </c>
      <c r="AC41" s="1054">
        <v>301.49930000000001</v>
      </c>
      <c r="AD41" s="1056">
        <v>3.7998624560026263E-2</v>
      </c>
      <c r="AE41" s="1057">
        <v>823044.47017786035</v>
      </c>
      <c r="AF41" s="1055">
        <v>5410</v>
      </c>
      <c r="AG41" s="1053">
        <v>152.13391315672095</v>
      </c>
      <c r="AH41" s="1048"/>
      <c r="AI41" s="1058">
        <v>21659849</v>
      </c>
      <c r="AJ41" s="1058">
        <v>0</v>
      </c>
      <c r="AK41" s="1058">
        <v>21659849</v>
      </c>
      <c r="AL41" s="1058">
        <v>0</v>
      </c>
    </row>
    <row r="42" spans="1:38" s="456" customFormat="1" ht="16.149999999999999" customHeight="1" x14ac:dyDescent="0.2">
      <c r="A42" s="1043">
        <v>36</v>
      </c>
      <c r="B42" s="1043" t="s">
        <v>40</v>
      </c>
      <c r="C42" s="1044">
        <v>144849733</v>
      </c>
      <c r="D42" s="1548">
        <v>66884.649999999994</v>
      </c>
      <c r="E42" s="1045">
        <v>45700</v>
      </c>
      <c r="F42" s="1046">
        <v>0.68326589135175264</v>
      </c>
      <c r="G42" s="1047">
        <v>98970881.930308372</v>
      </c>
      <c r="H42" s="1044">
        <v>2165.6648124793956</v>
      </c>
      <c r="I42" s="1545">
        <v>8515.32</v>
      </c>
      <c r="J42" s="1046">
        <v>0.12731351662900234</v>
      </c>
      <c r="K42" s="1047">
        <v>18441328.891002048</v>
      </c>
      <c r="L42" s="1045">
        <v>38706</v>
      </c>
      <c r="M42" s="1044">
        <v>476.44625874546705</v>
      </c>
      <c r="N42" s="1545">
        <v>790.53</v>
      </c>
      <c r="O42" s="1046">
        <v>1.1819303831297616E-2</v>
      </c>
      <c r="P42" s="1047">
        <v>1712023.0042093366</v>
      </c>
      <c r="Q42" s="1542">
        <v>13175.5</v>
      </c>
      <c r="R42" s="1044">
        <v>129.93988874876374</v>
      </c>
      <c r="S42" s="1545">
        <v>10386</v>
      </c>
      <c r="T42" s="1046">
        <v>0.15528226581136331</v>
      </c>
      <c r="U42" s="1047">
        <v>22492594.742411003</v>
      </c>
      <c r="V42" s="1045">
        <v>6924</v>
      </c>
      <c r="W42" s="1044">
        <v>3248.4972187190933</v>
      </c>
      <c r="X42" s="1545">
        <v>1492.8</v>
      </c>
      <c r="Y42" s="1046">
        <v>2.2319022376584164E-2</v>
      </c>
      <c r="Z42" s="1047">
        <v>3232904.4320692415</v>
      </c>
      <c r="AA42" s="1045">
        <v>2488</v>
      </c>
      <c r="AB42" s="1044">
        <v>1299.3988874876372</v>
      </c>
      <c r="AC42" s="1045">
        <v>0</v>
      </c>
      <c r="AD42" s="1046">
        <v>0</v>
      </c>
      <c r="AE42" s="1047">
        <v>0</v>
      </c>
      <c r="AF42" s="1045">
        <v>45700</v>
      </c>
      <c r="AG42" s="1044">
        <v>0</v>
      </c>
      <c r="AH42" s="1048"/>
      <c r="AI42" s="1051">
        <v>144849733</v>
      </c>
      <c r="AJ42" s="1050">
        <v>0</v>
      </c>
      <c r="AK42" s="1051">
        <v>144849733</v>
      </c>
      <c r="AL42" s="1050">
        <v>0</v>
      </c>
    </row>
    <row r="43" spans="1:38" s="456" customFormat="1" ht="16.149999999999999" customHeight="1" x14ac:dyDescent="0.2">
      <c r="A43" s="1043">
        <v>37</v>
      </c>
      <c r="B43" s="1043" t="s">
        <v>41</v>
      </c>
      <c r="C43" s="1044">
        <v>80186839</v>
      </c>
      <c r="D43" s="1548">
        <v>25567.34</v>
      </c>
      <c r="E43" s="1045">
        <v>18130</v>
      </c>
      <c r="F43" s="1046">
        <v>0.70910779142452829</v>
      </c>
      <c r="G43" s="1047">
        <v>56861112.304604232</v>
      </c>
      <c r="H43" s="1044">
        <v>3136.2996307007297</v>
      </c>
      <c r="I43" s="1545">
        <v>2679.16</v>
      </c>
      <c r="J43" s="1046">
        <v>0.10478837454346052</v>
      </c>
      <c r="K43" s="1047">
        <v>8402648.5185881667</v>
      </c>
      <c r="L43" s="1045">
        <v>12178</v>
      </c>
      <c r="M43" s="1044">
        <v>689.98591875416048</v>
      </c>
      <c r="N43" s="1545">
        <v>421.38</v>
      </c>
      <c r="O43" s="1046">
        <v>1.6481182633782003E-2</v>
      </c>
      <c r="P43" s="1047">
        <v>1321573.9383846733</v>
      </c>
      <c r="Q43" s="1542">
        <v>7023</v>
      </c>
      <c r="R43" s="1044">
        <v>188.17797784204376</v>
      </c>
      <c r="S43" s="1545">
        <v>3861</v>
      </c>
      <c r="T43" s="1046">
        <v>0.1510129720182076</v>
      </c>
      <c r="U43" s="1047">
        <v>12109252.874135518</v>
      </c>
      <c r="V43" s="1045">
        <v>2574</v>
      </c>
      <c r="W43" s="1044">
        <v>4704.449446051095</v>
      </c>
      <c r="X43" s="1545">
        <v>475.79999999999995</v>
      </c>
      <c r="Y43" s="1046">
        <v>1.8609679380021543E-2</v>
      </c>
      <c r="Z43" s="1047">
        <v>1492251.3642874071</v>
      </c>
      <c r="AA43" s="1045">
        <v>793</v>
      </c>
      <c r="AB43" s="1044">
        <v>1881.7797784204377</v>
      </c>
      <c r="AC43" s="1045">
        <v>0</v>
      </c>
      <c r="AD43" s="1046">
        <v>0</v>
      </c>
      <c r="AE43" s="1047">
        <v>0</v>
      </c>
      <c r="AF43" s="1045">
        <v>18130</v>
      </c>
      <c r="AG43" s="1044">
        <v>0</v>
      </c>
      <c r="AH43" s="1048"/>
      <c r="AI43" s="1051">
        <v>80186839</v>
      </c>
      <c r="AJ43" s="1050">
        <v>0</v>
      </c>
      <c r="AK43" s="1051">
        <v>80186839</v>
      </c>
      <c r="AL43" s="1050">
        <v>0</v>
      </c>
    </row>
    <row r="44" spans="1:38" s="456" customFormat="1" ht="16.149999999999999" customHeight="1" x14ac:dyDescent="0.2">
      <c r="A44" s="1043">
        <v>38</v>
      </c>
      <c r="B44" s="1043" t="s">
        <v>42</v>
      </c>
      <c r="C44" s="1044">
        <v>5924302</v>
      </c>
      <c r="D44" s="1548">
        <v>5902.1690600000002</v>
      </c>
      <c r="E44" s="1045">
        <v>3806</v>
      </c>
      <c r="F44" s="1046">
        <v>0.64484767571195256</v>
      </c>
      <c r="G44" s="1047">
        <v>3820272.374915672</v>
      </c>
      <c r="H44" s="1044">
        <v>1003.7499671349638</v>
      </c>
      <c r="I44" s="1545">
        <v>587.17999999999995</v>
      </c>
      <c r="J44" s="1046">
        <v>9.9485459333826659E-2</v>
      </c>
      <c r="K44" s="1047">
        <v>589381.90570230794</v>
      </c>
      <c r="L44" s="1045">
        <v>2669</v>
      </c>
      <c r="M44" s="1044">
        <v>220.82499276969199</v>
      </c>
      <c r="N44" s="1545">
        <v>133.26</v>
      </c>
      <c r="O44" s="1046">
        <v>2.2578140111764265E-2</v>
      </c>
      <c r="P44" s="1047">
        <v>133759.72062040525</v>
      </c>
      <c r="Q44" s="1542">
        <v>2221</v>
      </c>
      <c r="R44" s="1044">
        <v>60.224998028097815</v>
      </c>
      <c r="S44" s="1545">
        <v>864</v>
      </c>
      <c r="T44" s="1046">
        <v>0.14638686069761614</v>
      </c>
      <c r="U44" s="1047">
        <v>867239.9716046087</v>
      </c>
      <c r="V44" s="1045">
        <v>576</v>
      </c>
      <c r="W44" s="1044">
        <v>1505.6249507024456</v>
      </c>
      <c r="X44" s="1545">
        <v>136.79999999999998</v>
      </c>
      <c r="Y44" s="1046">
        <v>2.3177919610455885E-2</v>
      </c>
      <c r="Z44" s="1047">
        <v>137312.99550406303</v>
      </c>
      <c r="AA44" s="1045">
        <v>228</v>
      </c>
      <c r="AB44" s="1044">
        <v>602.24998028097821</v>
      </c>
      <c r="AC44" s="1045">
        <v>374.92905999999999</v>
      </c>
      <c r="AD44" s="1046">
        <v>6.3523944534384452E-2</v>
      </c>
      <c r="AE44" s="1047">
        <v>376335.03165294288</v>
      </c>
      <c r="AF44" s="1045">
        <v>3806</v>
      </c>
      <c r="AG44" s="1044">
        <v>98.879409262465288</v>
      </c>
      <c r="AH44" s="1048"/>
      <c r="AI44" s="1051">
        <v>5924302</v>
      </c>
      <c r="AJ44" s="1050">
        <v>0</v>
      </c>
      <c r="AK44" s="1051">
        <v>5924302</v>
      </c>
      <c r="AL44" s="1050">
        <v>0</v>
      </c>
    </row>
    <row r="45" spans="1:38" s="456" customFormat="1" ht="16.149999999999999" customHeight="1" x14ac:dyDescent="0.2">
      <c r="A45" s="1043">
        <v>39</v>
      </c>
      <c r="B45" s="1043" t="s">
        <v>43</v>
      </c>
      <c r="C45" s="1044">
        <v>7140252</v>
      </c>
      <c r="D45" s="1548">
        <v>4146.0293199999996</v>
      </c>
      <c r="E45" s="1045">
        <v>2564</v>
      </c>
      <c r="F45" s="1046">
        <v>0.61842302649224878</v>
      </c>
      <c r="G45" s="1047">
        <v>4415696.2517573321</v>
      </c>
      <c r="H45" s="1044">
        <v>1722.1904258023917</v>
      </c>
      <c r="I45" s="1545">
        <v>432.52</v>
      </c>
      <c r="J45" s="1046">
        <v>0.10432150055320882</v>
      </c>
      <c r="K45" s="1047">
        <v>744881.80296805035</v>
      </c>
      <c r="L45" s="1045">
        <v>1966</v>
      </c>
      <c r="M45" s="1044">
        <v>378.88189367652615</v>
      </c>
      <c r="N45" s="1545">
        <v>70.709999999999994</v>
      </c>
      <c r="O45" s="1046">
        <v>1.705487215416026E-2</v>
      </c>
      <c r="P45" s="1047">
        <v>121776.08500848711</v>
      </c>
      <c r="Q45" s="1542">
        <v>1178.5</v>
      </c>
      <c r="R45" s="1044">
        <v>103.33142554814349</v>
      </c>
      <c r="S45" s="1545">
        <v>715.5</v>
      </c>
      <c r="T45" s="1046">
        <v>0.17257475641778627</v>
      </c>
      <c r="U45" s="1047">
        <v>1232227.2496616112</v>
      </c>
      <c r="V45" s="1045">
        <v>477</v>
      </c>
      <c r="W45" s="1044">
        <v>2583.2856387035872</v>
      </c>
      <c r="X45" s="1545">
        <v>25.8</v>
      </c>
      <c r="Y45" s="1046">
        <v>6.2228214054212243E-3</v>
      </c>
      <c r="Z45" s="1047">
        <v>44432.512985701709</v>
      </c>
      <c r="AA45" s="1045">
        <v>43</v>
      </c>
      <c r="AB45" s="1044">
        <v>1033.3142554814351</v>
      </c>
      <c r="AC45" s="1045">
        <v>337.49932000000001</v>
      </c>
      <c r="AD45" s="1046">
        <v>8.1403022977174708E-2</v>
      </c>
      <c r="AE45" s="1047">
        <v>581238.0976188177</v>
      </c>
      <c r="AF45" s="1045">
        <v>2564</v>
      </c>
      <c r="AG45" s="1044">
        <v>226.69192574836885</v>
      </c>
      <c r="AH45" s="1048"/>
      <c r="AI45" s="1051">
        <v>7140252</v>
      </c>
      <c r="AJ45" s="1050">
        <v>0</v>
      </c>
      <c r="AK45" s="1051">
        <v>7140252</v>
      </c>
      <c r="AL45" s="1050">
        <v>0</v>
      </c>
    </row>
    <row r="46" spans="1:38" s="457" customFormat="1" ht="16.149999999999999" customHeight="1" x14ac:dyDescent="0.2">
      <c r="A46" s="1052">
        <v>40</v>
      </c>
      <c r="B46" s="1052" t="s">
        <v>44</v>
      </c>
      <c r="C46" s="1053">
        <v>89505310</v>
      </c>
      <c r="D46" s="1549">
        <v>30321.82</v>
      </c>
      <c r="E46" s="1055">
        <v>21351</v>
      </c>
      <c r="F46" s="1056">
        <v>0.70414638699128218</v>
      </c>
      <c r="G46" s="1057">
        <v>63024840.65303468</v>
      </c>
      <c r="H46" s="1053">
        <v>2951.844909045697</v>
      </c>
      <c r="I46" s="1546">
        <v>3501.52</v>
      </c>
      <c r="J46" s="1056">
        <v>0.11547855636633948</v>
      </c>
      <c r="K46" s="1057">
        <v>10335943.985921688</v>
      </c>
      <c r="L46" s="1054">
        <v>15916</v>
      </c>
      <c r="M46" s="1053">
        <v>649.40587999005334</v>
      </c>
      <c r="N46" s="1546">
        <v>714.6</v>
      </c>
      <c r="O46" s="1056">
        <v>2.3567186930072141E-2</v>
      </c>
      <c r="P46" s="1057">
        <v>2109388.3720040554</v>
      </c>
      <c r="Q46" s="1543">
        <v>11910</v>
      </c>
      <c r="R46" s="1053">
        <v>177.11069454274184</v>
      </c>
      <c r="S46" s="1546">
        <v>4477.5</v>
      </c>
      <c r="T46" s="1056">
        <v>0.14766593825832355</v>
      </c>
      <c r="U46" s="1057">
        <v>13216885.580252109</v>
      </c>
      <c r="V46" s="1054">
        <v>2985</v>
      </c>
      <c r="W46" s="1053">
        <v>4427.767363568546</v>
      </c>
      <c r="X46" s="1546">
        <v>277.2</v>
      </c>
      <c r="Y46" s="1056">
        <v>9.1419314539826439E-3</v>
      </c>
      <c r="Z46" s="1057">
        <v>818251.40878746728</v>
      </c>
      <c r="AA46" s="1054">
        <v>462</v>
      </c>
      <c r="AB46" s="1053">
        <v>1771.1069454274184</v>
      </c>
      <c r="AC46" s="1054">
        <v>0</v>
      </c>
      <c r="AD46" s="1056">
        <v>0</v>
      </c>
      <c r="AE46" s="1057">
        <v>0</v>
      </c>
      <c r="AF46" s="1055">
        <v>21351</v>
      </c>
      <c r="AG46" s="1053">
        <v>0</v>
      </c>
      <c r="AH46" s="1048"/>
      <c r="AI46" s="1058">
        <v>89505310</v>
      </c>
      <c r="AJ46" s="1058">
        <v>0</v>
      </c>
      <c r="AK46" s="1058">
        <v>89505310.000000015</v>
      </c>
      <c r="AL46" s="1058">
        <v>0</v>
      </c>
    </row>
    <row r="47" spans="1:38" s="456" customFormat="1" ht="16.149999999999999" customHeight="1" x14ac:dyDescent="0.2">
      <c r="A47" s="1043">
        <v>41</v>
      </c>
      <c r="B47" s="1043" t="s">
        <v>45</v>
      </c>
      <c r="C47" s="1044">
        <v>3032145</v>
      </c>
      <c r="D47" s="1548">
        <v>1988.4972499999999</v>
      </c>
      <c r="E47" s="1045">
        <v>1247</v>
      </c>
      <c r="F47" s="1046">
        <v>0.6271067259459373</v>
      </c>
      <c r="G47" s="1047">
        <v>1901478.5235433441</v>
      </c>
      <c r="H47" s="1044">
        <v>1524.8424406923368</v>
      </c>
      <c r="I47" s="1545">
        <v>235.18</v>
      </c>
      <c r="J47" s="1046">
        <v>0.11827021636564999</v>
      </c>
      <c r="K47" s="1047">
        <v>358612.44520202378</v>
      </c>
      <c r="L47" s="1045">
        <v>1069</v>
      </c>
      <c r="M47" s="1044">
        <v>335.46533695231409</v>
      </c>
      <c r="N47" s="1545">
        <v>25.08</v>
      </c>
      <c r="O47" s="1046">
        <v>1.2612539444044994E-2</v>
      </c>
      <c r="P47" s="1047">
        <v>38243.04841256381</v>
      </c>
      <c r="Q47" s="1542">
        <v>418</v>
      </c>
      <c r="R47" s="1044">
        <v>91.490546441540218</v>
      </c>
      <c r="S47" s="1545">
        <v>262.5</v>
      </c>
      <c r="T47" s="1046">
        <v>0.13200923461171496</v>
      </c>
      <c r="U47" s="1047">
        <v>400271.14068173844</v>
      </c>
      <c r="V47" s="1045">
        <v>175</v>
      </c>
      <c r="W47" s="1044">
        <v>2287.2636610385052</v>
      </c>
      <c r="X47" s="1545">
        <v>10.799999999999999</v>
      </c>
      <c r="Y47" s="1046">
        <v>5.4312370811677004E-3</v>
      </c>
      <c r="Z47" s="1047">
        <v>16468.298359477238</v>
      </c>
      <c r="AA47" s="1045">
        <v>18</v>
      </c>
      <c r="AB47" s="1044">
        <v>914.90546441540209</v>
      </c>
      <c r="AC47" s="1045">
        <v>207.93725000000001</v>
      </c>
      <c r="AD47" s="1046">
        <v>0.10457004655148505</v>
      </c>
      <c r="AE47" s="1047">
        <v>317071.54380085267</v>
      </c>
      <c r="AF47" s="1045">
        <v>1247</v>
      </c>
      <c r="AG47" s="1044">
        <v>254.26747698544722</v>
      </c>
      <c r="AH47" s="1048"/>
      <c r="AI47" s="1051">
        <v>3032145</v>
      </c>
      <c r="AJ47" s="1050">
        <v>0</v>
      </c>
      <c r="AK47" s="1051">
        <v>3032145.0000000005</v>
      </c>
      <c r="AL47" s="1050">
        <v>0</v>
      </c>
    </row>
    <row r="48" spans="1:38" s="456" customFormat="1" ht="16.149999999999999" customHeight="1" x14ac:dyDescent="0.2">
      <c r="A48" s="1043">
        <v>42</v>
      </c>
      <c r="B48" s="1043" t="s">
        <v>46</v>
      </c>
      <c r="C48" s="1044">
        <v>11465265</v>
      </c>
      <c r="D48" s="1548">
        <v>4218.7903500000002</v>
      </c>
      <c r="E48" s="1045">
        <v>2695</v>
      </c>
      <c r="F48" s="1046">
        <v>0.63880870496444553</v>
      </c>
      <c r="G48" s="1047">
        <v>7324111.0867241835</v>
      </c>
      <c r="H48" s="1044">
        <v>2717.6664514746508</v>
      </c>
      <c r="I48" s="1545">
        <v>496.76</v>
      </c>
      <c r="J48" s="1046">
        <v>0.11774939231099739</v>
      </c>
      <c r="K48" s="1047">
        <v>1350027.9864345475</v>
      </c>
      <c r="L48" s="1045">
        <v>2258</v>
      </c>
      <c r="M48" s="1044">
        <v>597.88661932442312</v>
      </c>
      <c r="N48" s="1545">
        <v>83.82</v>
      </c>
      <c r="O48" s="1046">
        <v>1.9868254415628877E-2</v>
      </c>
      <c r="P48" s="1047">
        <v>227794.80196260521</v>
      </c>
      <c r="Q48" s="1542">
        <v>1397</v>
      </c>
      <c r="R48" s="1044">
        <v>163.05998708847903</v>
      </c>
      <c r="S48" s="1545">
        <v>565.5</v>
      </c>
      <c r="T48" s="1046">
        <v>0.13404316239606454</v>
      </c>
      <c r="U48" s="1047">
        <v>1536840.3783089148</v>
      </c>
      <c r="V48" s="1045">
        <v>377</v>
      </c>
      <c r="W48" s="1044">
        <v>4076.4996772119757</v>
      </c>
      <c r="X48" s="1545">
        <v>32.4</v>
      </c>
      <c r="Y48" s="1046">
        <v>7.6799265457692147E-3</v>
      </c>
      <c r="Z48" s="1047">
        <v>88052.393027778671</v>
      </c>
      <c r="AA48" s="1045">
        <v>54</v>
      </c>
      <c r="AB48" s="1044">
        <v>1630.5998708847901</v>
      </c>
      <c r="AC48" s="1045">
        <v>345.31034999999997</v>
      </c>
      <c r="AD48" s="1046">
        <v>8.18505593670944E-2</v>
      </c>
      <c r="AE48" s="1047">
        <v>938438.35354196955</v>
      </c>
      <c r="AF48" s="1045">
        <v>2695</v>
      </c>
      <c r="AG48" s="1044">
        <v>348.21460242744695</v>
      </c>
      <c r="AH48" s="1048"/>
      <c r="AI48" s="1051">
        <v>11465265</v>
      </c>
      <c r="AJ48" s="1050">
        <v>0</v>
      </c>
      <c r="AK48" s="1051">
        <v>11465265</v>
      </c>
      <c r="AL48" s="1050">
        <v>0</v>
      </c>
    </row>
    <row r="49" spans="1:38" s="456" customFormat="1" ht="16.149999999999999" customHeight="1" x14ac:dyDescent="0.2">
      <c r="A49" s="1043">
        <v>43</v>
      </c>
      <c r="B49" s="1043" t="s">
        <v>47</v>
      </c>
      <c r="C49" s="1044">
        <v>17327878</v>
      </c>
      <c r="D49" s="1548">
        <v>5967.6706199999999</v>
      </c>
      <c r="E49" s="1045">
        <v>3938</v>
      </c>
      <c r="F49" s="1046">
        <v>0.6598889668612441</v>
      </c>
      <c r="G49" s="1047">
        <v>11434475.511317682</v>
      </c>
      <c r="H49" s="1044">
        <v>2903.625066357969</v>
      </c>
      <c r="I49" s="1545">
        <v>694.1</v>
      </c>
      <c r="J49" s="1046">
        <v>0.11631003857247069</v>
      </c>
      <c r="K49" s="1047">
        <v>2015406.1585590662</v>
      </c>
      <c r="L49" s="1045">
        <v>3155</v>
      </c>
      <c r="M49" s="1044">
        <v>638.7975145987532</v>
      </c>
      <c r="N49" s="1545">
        <v>153.29999999999998</v>
      </c>
      <c r="O49" s="1046">
        <v>2.5688415088834106E-2</v>
      </c>
      <c r="P49" s="1047">
        <v>445125.72267267655</v>
      </c>
      <c r="Q49" s="1542">
        <v>2555</v>
      </c>
      <c r="R49" s="1044">
        <v>174.2175039814781</v>
      </c>
      <c r="S49" s="1545">
        <v>762</v>
      </c>
      <c r="T49" s="1046">
        <v>0.12768801237894059</v>
      </c>
      <c r="U49" s="1047">
        <v>2212562.3005647724</v>
      </c>
      <c r="V49" s="1045">
        <v>508</v>
      </c>
      <c r="W49" s="1044">
        <v>4355.4375995369537</v>
      </c>
      <c r="X49" s="1545">
        <v>46.199999999999996</v>
      </c>
      <c r="Y49" s="1046">
        <v>7.7417141363609636E-3</v>
      </c>
      <c r="Z49" s="1047">
        <v>134147.47806573813</v>
      </c>
      <c r="AA49" s="1045">
        <v>77</v>
      </c>
      <c r="AB49" s="1044">
        <v>1742.175039814781</v>
      </c>
      <c r="AC49" s="1045">
        <v>374.07062000000002</v>
      </c>
      <c r="AD49" s="1046">
        <v>6.2682852962149579E-2</v>
      </c>
      <c r="AE49" s="1047">
        <v>1086160.8288200665</v>
      </c>
      <c r="AF49" s="1045">
        <v>3938</v>
      </c>
      <c r="AG49" s="1044">
        <v>275.81534505334344</v>
      </c>
      <c r="AH49" s="1048"/>
      <c r="AI49" s="1051">
        <v>17327878</v>
      </c>
      <c r="AJ49" s="1050">
        <v>0</v>
      </c>
      <c r="AK49" s="1051">
        <v>17327878</v>
      </c>
      <c r="AL49" s="1050">
        <v>0</v>
      </c>
    </row>
    <row r="50" spans="1:38" s="456" customFormat="1" ht="16.149999999999999" customHeight="1" x14ac:dyDescent="0.2">
      <c r="A50" s="1043">
        <v>44</v>
      </c>
      <c r="B50" s="1043" t="s">
        <v>48</v>
      </c>
      <c r="C50" s="1044">
        <v>31391488</v>
      </c>
      <c r="D50" s="1548">
        <v>10585.09</v>
      </c>
      <c r="E50" s="1045">
        <v>7593</v>
      </c>
      <c r="F50" s="1046">
        <v>0.71732975345509575</v>
      </c>
      <c r="G50" s="1047">
        <v>22518048.347628597</v>
      </c>
      <c r="H50" s="1044">
        <v>2965.6326020846304</v>
      </c>
      <c r="I50" s="1545">
        <v>1370.38</v>
      </c>
      <c r="J50" s="1046">
        <v>0.12946323555113845</v>
      </c>
      <c r="K50" s="1047">
        <v>4064043.6052447362</v>
      </c>
      <c r="L50" s="1045">
        <v>6229</v>
      </c>
      <c r="M50" s="1044">
        <v>652.43917245861871</v>
      </c>
      <c r="N50" s="1545">
        <v>193.70999999999998</v>
      </c>
      <c r="O50" s="1046">
        <v>1.8300269530065402E-2</v>
      </c>
      <c r="P50" s="1047">
        <v>574472.69134981371</v>
      </c>
      <c r="Q50" s="1542">
        <v>3228.5</v>
      </c>
      <c r="R50" s="1044">
        <v>177.93795612507782</v>
      </c>
      <c r="S50" s="1545">
        <v>1353</v>
      </c>
      <c r="T50" s="1046">
        <v>0.12782130336161526</v>
      </c>
      <c r="U50" s="1047">
        <v>4012500.910620505</v>
      </c>
      <c r="V50" s="1045">
        <v>902</v>
      </c>
      <c r="W50" s="1044">
        <v>4448.4489031269459</v>
      </c>
      <c r="X50" s="1545">
        <v>75</v>
      </c>
      <c r="Y50" s="1046">
        <v>7.0854381020851029E-3</v>
      </c>
      <c r="Z50" s="1047">
        <v>222422.44515634727</v>
      </c>
      <c r="AA50" s="1045">
        <v>125</v>
      </c>
      <c r="AB50" s="1044">
        <v>1779.3795612507781</v>
      </c>
      <c r="AC50" s="1045">
        <v>0</v>
      </c>
      <c r="AD50" s="1046">
        <v>0</v>
      </c>
      <c r="AE50" s="1047">
        <v>0</v>
      </c>
      <c r="AF50" s="1045">
        <v>7593</v>
      </c>
      <c r="AG50" s="1044">
        <v>0</v>
      </c>
      <c r="AH50" s="1048"/>
      <c r="AI50" s="1051">
        <v>31391488</v>
      </c>
      <c r="AJ50" s="1050">
        <v>0</v>
      </c>
      <c r="AK50" s="1051">
        <v>31391487.999999996</v>
      </c>
      <c r="AL50" s="1050">
        <v>0</v>
      </c>
    </row>
    <row r="51" spans="1:38" s="457" customFormat="1" ht="16.149999999999999" customHeight="1" x14ac:dyDescent="0.2">
      <c r="A51" s="1052">
        <v>45</v>
      </c>
      <c r="B51" s="1052" t="s">
        <v>49</v>
      </c>
      <c r="C51" s="1053">
        <v>16340228</v>
      </c>
      <c r="D51" s="1549">
        <v>12913</v>
      </c>
      <c r="E51" s="1055">
        <v>9349</v>
      </c>
      <c r="F51" s="1056">
        <v>0.72399907070394176</v>
      </c>
      <c r="G51" s="1057">
        <v>11830309.887090528</v>
      </c>
      <c r="H51" s="1053">
        <v>1265.4091225896384</v>
      </c>
      <c r="I51" s="1546">
        <v>1194.5999999999999</v>
      </c>
      <c r="J51" s="1056">
        <v>9.2511422597382473E-2</v>
      </c>
      <c r="K51" s="1057">
        <v>1511657.7378455817</v>
      </c>
      <c r="L51" s="1054">
        <v>5430</v>
      </c>
      <c r="M51" s="1053">
        <v>278.39000696972039</v>
      </c>
      <c r="N51" s="1546">
        <v>270.3</v>
      </c>
      <c r="O51" s="1056">
        <v>2.093239371176334E-2</v>
      </c>
      <c r="P51" s="1057">
        <v>342040.08583597926</v>
      </c>
      <c r="Q51" s="1543">
        <v>4505</v>
      </c>
      <c r="R51" s="1053">
        <v>75.924547355378309</v>
      </c>
      <c r="S51" s="1546">
        <v>1651.5</v>
      </c>
      <c r="T51" s="1056">
        <v>0.12789437001471385</v>
      </c>
      <c r="U51" s="1057">
        <v>2089823.1659567875</v>
      </c>
      <c r="V51" s="1054">
        <v>1101</v>
      </c>
      <c r="W51" s="1053">
        <v>1898.1136838844573</v>
      </c>
      <c r="X51" s="1546">
        <v>447.59999999999997</v>
      </c>
      <c r="Y51" s="1056">
        <v>3.4662742972198554E-2</v>
      </c>
      <c r="Z51" s="1057">
        <v>566397.12327112199</v>
      </c>
      <c r="AA51" s="1054">
        <v>746</v>
      </c>
      <c r="AB51" s="1053">
        <v>759.24547355378286</v>
      </c>
      <c r="AC51" s="1054">
        <v>0</v>
      </c>
      <c r="AD51" s="1056">
        <v>0</v>
      </c>
      <c r="AE51" s="1057">
        <v>0</v>
      </c>
      <c r="AF51" s="1055">
        <v>9349</v>
      </c>
      <c r="AG51" s="1053">
        <v>0</v>
      </c>
      <c r="AH51" s="1048"/>
      <c r="AI51" s="1058">
        <v>16340228</v>
      </c>
      <c r="AJ51" s="1058">
        <v>0</v>
      </c>
      <c r="AK51" s="1058">
        <v>16340228</v>
      </c>
      <c r="AL51" s="1058">
        <v>0</v>
      </c>
    </row>
    <row r="52" spans="1:38" s="456" customFormat="1" ht="16.149999999999999" customHeight="1" x14ac:dyDescent="0.2">
      <c r="A52" s="1043">
        <v>46</v>
      </c>
      <c r="B52" s="1043" t="s">
        <v>50</v>
      </c>
      <c r="C52" s="1044">
        <v>6903836</v>
      </c>
      <c r="D52" s="1548">
        <v>2037.6768000000002</v>
      </c>
      <c r="E52" s="1045">
        <v>1168</v>
      </c>
      <c r="F52" s="1046">
        <v>0.57320179529943116</v>
      </c>
      <c r="G52" s="1047">
        <v>3957291.1896528434</v>
      </c>
      <c r="H52" s="1044">
        <v>3388.0917719630506</v>
      </c>
      <c r="I52" s="1545">
        <v>249.7</v>
      </c>
      <c r="J52" s="1046">
        <v>0.12254151394372256</v>
      </c>
      <c r="K52" s="1047">
        <v>846006.51545917382</v>
      </c>
      <c r="L52" s="1045">
        <v>1135</v>
      </c>
      <c r="M52" s="1044">
        <v>745.38018983187123</v>
      </c>
      <c r="N52" s="1545">
        <v>56.16</v>
      </c>
      <c r="O52" s="1046">
        <v>2.7560798650698673E-2</v>
      </c>
      <c r="P52" s="1047">
        <v>190275.23391344491</v>
      </c>
      <c r="Q52" s="1542">
        <v>936</v>
      </c>
      <c r="R52" s="1044">
        <v>203.28550631778302</v>
      </c>
      <c r="S52" s="1545">
        <v>321</v>
      </c>
      <c r="T52" s="1046">
        <v>0.15753234271499778</v>
      </c>
      <c r="U52" s="1047">
        <v>1087577.4588001394</v>
      </c>
      <c r="V52" s="1045">
        <v>214</v>
      </c>
      <c r="W52" s="1044">
        <v>5082.1376579445769</v>
      </c>
      <c r="X52" s="1545">
        <v>45.6</v>
      </c>
      <c r="Y52" s="1046">
        <v>2.2378426254840805E-2</v>
      </c>
      <c r="Z52" s="1047">
        <v>154496.98480151512</v>
      </c>
      <c r="AA52" s="1045">
        <v>76</v>
      </c>
      <c r="AB52" s="1044">
        <v>2032.8550631778305</v>
      </c>
      <c r="AC52" s="1045">
        <v>197.21680000000001</v>
      </c>
      <c r="AD52" s="1046">
        <v>9.6785123136308951E-2</v>
      </c>
      <c r="AE52" s="1047">
        <v>668188.61737288267</v>
      </c>
      <c r="AF52" s="1045">
        <v>1168</v>
      </c>
      <c r="AG52" s="1044">
        <v>572.07929569596115</v>
      </c>
      <c r="AH52" s="1048"/>
      <c r="AI52" s="1051">
        <v>6903836</v>
      </c>
      <c r="AJ52" s="1050">
        <v>0</v>
      </c>
      <c r="AK52" s="1051">
        <v>6903835.9999999981</v>
      </c>
      <c r="AL52" s="1050">
        <v>0</v>
      </c>
    </row>
    <row r="53" spans="1:38" s="456" customFormat="1" ht="16.149999999999999" customHeight="1" x14ac:dyDescent="0.2">
      <c r="A53" s="1043">
        <v>47</v>
      </c>
      <c r="B53" s="1043" t="s">
        <v>51</v>
      </c>
      <c r="C53" s="1044">
        <v>5191007</v>
      </c>
      <c r="D53" s="1548">
        <v>5171.6135699999995</v>
      </c>
      <c r="E53" s="1045">
        <v>3361</v>
      </c>
      <c r="F53" s="1046">
        <v>0.64989387828526413</v>
      </c>
      <c r="G53" s="1047">
        <v>3373603.671435954</v>
      </c>
      <c r="H53" s="1044">
        <v>1003.7499766248004</v>
      </c>
      <c r="I53" s="1545">
        <v>453.2</v>
      </c>
      <c r="J53" s="1046">
        <v>8.7632224230550934E-2</v>
      </c>
      <c r="K53" s="1047">
        <v>454899.4894063595</v>
      </c>
      <c r="L53" s="1045">
        <v>2060</v>
      </c>
      <c r="M53" s="1044">
        <v>220.82499485745606</v>
      </c>
      <c r="N53" s="1545">
        <v>113.16</v>
      </c>
      <c r="O53" s="1046">
        <v>2.1880985202844535E-2</v>
      </c>
      <c r="P53" s="1047">
        <v>113584.3473548624</v>
      </c>
      <c r="Q53" s="1542">
        <v>1886</v>
      </c>
      <c r="R53" s="1044">
        <v>60.224998597488018</v>
      </c>
      <c r="S53" s="1545">
        <v>808.5</v>
      </c>
      <c r="T53" s="1046">
        <v>0.15633418643071587</v>
      </c>
      <c r="U53" s="1047">
        <v>811531.85610115109</v>
      </c>
      <c r="V53" s="1045">
        <v>539</v>
      </c>
      <c r="W53" s="1044">
        <v>1505.6249649372005</v>
      </c>
      <c r="X53" s="1545">
        <v>64.8</v>
      </c>
      <c r="Y53" s="1046">
        <v>1.2529938504280009E-2</v>
      </c>
      <c r="Z53" s="1047">
        <v>65042.998485287055</v>
      </c>
      <c r="AA53" s="1045">
        <v>108</v>
      </c>
      <c r="AB53" s="1044">
        <v>602.24998597488013</v>
      </c>
      <c r="AC53" s="1045">
        <v>370.95357000000001</v>
      </c>
      <c r="AD53" s="1046">
        <v>7.1728787346344608E-2</v>
      </c>
      <c r="AE53" s="1047">
        <v>372344.63721638627</v>
      </c>
      <c r="AF53" s="1045">
        <v>3361</v>
      </c>
      <c r="AG53" s="1044">
        <v>110.78388492007922</v>
      </c>
      <c r="AH53" s="1048"/>
      <c r="AI53" s="1051">
        <v>5191007</v>
      </c>
      <c r="AJ53" s="1050">
        <v>0</v>
      </c>
      <c r="AK53" s="1051">
        <v>5191007</v>
      </c>
      <c r="AL53" s="1050">
        <v>0</v>
      </c>
    </row>
    <row r="54" spans="1:38" s="456" customFormat="1" ht="16.149999999999999" customHeight="1" x14ac:dyDescent="0.2">
      <c r="A54" s="1043">
        <v>48</v>
      </c>
      <c r="B54" s="1043" t="s">
        <v>89</v>
      </c>
      <c r="C54" s="1044">
        <v>18497037</v>
      </c>
      <c r="D54" s="1548">
        <v>8315.8340000000007</v>
      </c>
      <c r="E54" s="1045">
        <v>5535</v>
      </c>
      <c r="F54" s="1046">
        <v>0.66559770192622891</v>
      </c>
      <c r="G54" s="1047">
        <v>12311585.319644427</v>
      </c>
      <c r="H54" s="1044">
        <v>2224.3153242356689</v>
      </c>
      <c r="I54" s="1545">
        <v>998.36</v>
      </c>
      <c r="J54" s="1046">
        <v>0.12005530653930802</v>
      </c>
      <c r="K54" s="1047">
        <v>2220667.4471039223</v>
      </c>
      <c r="L54" s="1045">
        <v>4538</v>
      </c>
      <c r="M54" s="1044">
        <v>489.34937133184712</v>
      </c>
      <c r="N54" s="1545">
        <v>190.14</v>
      </c>
      <c r="O54" s="1046">
        <v>2.2864814280804543E-2</v>
      </c>
      <c r="P54" s="1047">
        <v>422931.31575017003</v>
      </c>
      <c r="Q54" s="1542">
        <v>3169</v>
      </c>
      <c r="R54" s="1044">
        <v>133.45891945414013</v>
      </c>
      <c r="S54" s="1545">
        <v>1219.5</v>
      </c>
      <c r="T54" s="1046">
        <v>0.14664794896098213</v>
      </c>
      <c r="U54" s="1047">
        <v>2712552.5379053978</v>
      </c>
      <c r="V54" s="1045">
        <v>813</v>
      </c>
      <c r="W54" s="1044">
        <v>3336.4729863535031</v>
      </c>
      <c r="X54" s="1545">
        <v>82.8</v>
      </c>
      <c r="Y54" s="1046">
        <v>9.9569087117419592E-3</v>
      </c>
      <c r="Z54" s="1047">
        <v>184173.30884671336</v>
      </c>
      <c r="AA54" s="1045">
        <v>138</v>
      </c>
      <c r="AB54" s="1044">
        <v>1334.5891945414012</v>
      </c>
      <c r="AC54" s="1045">
        <v>290.03399999999999</v>
      </c>
      <c r="AD54" s="1046">
        <v>3.4877319580934395E-2</v>
      </c>
      <c r="AE54" s="1047">
        <v>645127.07074936794</v>
      </c>
      <c r="AF54" s="1045">
        <v>5535</v>
      </c>
      <c r="AG54" s="1044">
        <v>116.55412298994904</v>
      </c>
      <c r="AH54" s="1048"/>
      <c r="AI54" s="1051">
        <v>18497037</v>
      </c>
      <c r="AJ54" s="1050">
        <v>0</v>
      </c>
      <c r="AK54" s="1051">
        <v>18497037</v>
      </c>
      <c r="AL54" s="1050">
        <v>0</v>
      </c>
    </row>
    <row r="55" spans="1:38" s="456" customFormat="1" ht="16.149999999999999" customHeight="1" x14ac:dyDescent="0.2">
      <c r="A55" s="1043">
        <v>49</v>
      </c>
      <c r="B55" s="1043" t="s">
        <v>52</v>
      </c>
      <c r="C55" s="1044">
        <v>56015417</v>
      </c>
      <c r="D55" s="1548">
        <v>18637.32</v>
      </c>
      <c r="E55" s="1045">
        <v>12755</v>
      </c>
      <c r="F55" s="1046">
        <v>0.68437951379275563</v>
      </c>
      <c r="G55" s="1047">
        <v>38335803.851358458</v>
      </c>
      <c r="H55" s="1044">
        <v>3005.551066355034</v>
      </c>
      <c r="I55" s="1545">
        <v>2347.84</v>
      </c>
      <c r="J55" s="1046">
        <v>0.12597519385834444</v>
      </c>
      <c r="K55" s="1047">
        <v>7056553.0156310024</v>
      </c>
      <c r="L55" s="1045">
        <v>10672</v>
      </c>
      <c r="M55" s="1044">
        <v>661.22123459810746</v>
      </c>
      <c r="N55" s="1545">
        <v>513.17999999999995</v>
      </c>
      <c r="O55" s="1046">
        <v>2.7535074785430522E-2</v>
      </c>
      <c r="P55" s="1047">
        <v>1542388.6962320763</v>
      </c>
      <c r="Q55" s="1542">
        <v>8553</v>
      </c>
      <c r="R55" s="1044">
        <v>180.33306398130202</v>
      </c>
      <c r="S55" s="1545">
        <v>2878.5</v>
      </c>
      <c r="T55" s="1046">
        <v>0.15444817173284572</v>
      </c>
      <c r="U55" s="1047">
        <v>8651478.7445029654</v>
      </c>
      <c r="V55" s="1045">
        <v>1919</v>
      </c>
      <c r="W55" s="1044">
        <v>4508.326599532551</v>
      </c>
      <c r="X55" s="1545">
        <v>142.79999999999998</v>
      </c>
      <c r="Y55" s="1046">
        <v>7.6620458306237158E-3</v>
      </c>
      <c r="Z55" s="1047">
        <v>429192.69227549882</v>
      </c>
      <c r="AA55" s="1045">
        <v>238</v>
      </c>
      <c r="AB55" s="1044">
        <v>1803.3306398130203</v>
      </c>
      <c r="AC55" s="1045">
        <v>0</v>
      </c>
      <c r="AD55" s="1046">
        <v>0</v>
      </c>
      <c r="AE55" s="1047">
        <v>0</v>
      </c>
      <c r="AF55" s="1045">
        <v>12755</v>
      </c>
      <c r="AG55" s="1044">
        <v>0</v>
      </c>
      <c r="AH55" s="1048"/>
      <c r="AI55" s="1051">
        <v>56015417</v>
      </c>
      <c r="AJ55" s="1050">
        <v>0</v>
      </c>
      <c r="AK55" s="1051">
        <v>56015417.000000007</v>
      </c>
      <c r="AL55" s="1050">
        <v>0</v>
      </c>
    </row>
    <row r="56" spans="1:38" s="457" customFormat="1" ht="16.149999999999999" customHeight="1" x14ac:dyDescent="0.2">
      <c r="A56" s="1052">
        <v>50</v>
      </c>
      <c r="B56" s="1052" t="s">
        <v>53</v>
      </c>
      <c r="C56" s="1053">
        <v>29782780</v>
      </c>
      <c r="D56" s="1549">
        <v>10224.88156</v>
      </c>
      <c r="E56" s="1055">
        <v>7316</v>
      </c>
      <c r="F56" s="1056">
        <v>0.71550951050820777</v>
      </c>
      <c r="G56" s="1057">
        <v>21309862.339373641</v>
      </c>
      <c r="H56" s="1053">
        <v>2912.7750600565391</v>
      </c>
      <c r="I56" s="1546">
        <v>1220.56</v>
      </c>
      <c r="J56" s="1056">
        <v>0.11937155387450767</v>
      </c>
      <c r="K56" s="1057">
        <v>3555216.7273026095</v>
      </c>
      <c r="L56" s="1054">
        <v>5548</v>
      </c>
      <c r="M56" s="1053">
        <v>640.81051321243865</v>
      </c>
      <c r="N56" s="1546">
        <v>247.2</v>
      </c>
      <c r="O56" s="1056">
        <v>2.4176319163153222E-2</v>
      </c>
      <c r="P56" s="1057">
        <v>720037.99484597647</v>
      </c>
      <c r="Q56" s="1543">
        <v>4120</v>
      </c>
      <c r="R56" s="1053">
        <v>174.76650360339235</v>
      </c>
      <c r="S56" s="1546">
        <v>1227</v>
      </c>
      <c r="T56" s="1056">
        <v>0.12000139002099111</v>
      </c>
      <c r="U56" s="1057">
        <v>3573974.9986893735</v>
      </c>
      <c r="V56" s="1054">
        <v>818</v>
      </c>
      <c r="W56" s="1053">
        <v>4369.1625900848085</v>
      </c>
      <c r="X56" s="1546">
        <v>178.2</v>
      </c>
      <c r="Y56" s="1056">
        <v>1.7428074736544917E-2</v>
      </c>
      <c r="Z56" s="1057">
        <v>519056.51570207521</v>
      </c>
      <c r="AA56" s="1054">
        <v>297</v>
      </c>
      <c r="AB56" s="1053">
        <v>1747.6650360339233</v>
      </c>
      <c r="AC56" s="1054">
        <v>35.921559999999999</v>
      </c>
      <c r="AD56" s="1056">
        <v>3.5131516965953001E-3</v>
      </c>
      <c r="AE56" s="1057">
        <v>104631.42408632456</v>
      </c>
      <c r="AF56" s="1055">
        <v>7316</v>
      </c>
      <c r="AG56" s="1053">
        <v>14.301725544877606</v>
      </c>
      <c r="AH56" s="1048"/>
      <c r="AI56" s="1058">
        <v>29782780</v>
      </c>
      <c r="AJ56" s="1058">
        <v>0</v>
      </c>
      <c r="AK56" s="1058">
        <v>29782780</v>
      </c>
      <c r="AL56" s="1058">
        <v>0</v>
      </c>
    </row>
    <row r="57" spans="1:38" s="456" customFormat="1" ht="16.149999999999999" customHeight="1" x14ac:dyDescent="0.2">
      <c r="A57" s="1043">
        <v>51</v>
      </c>
      <c r="B57" s="1043" t="s">
        <v>54</v>
      </c>
      <c r="C57" s="1044">
        <v>31590333</v>
      </c>
      <c r="D57" s="1548">
        <v>11708.279999999999</v>
      </c>
      <c r="E57" s="1045">
        <v>7738</v>
      </c>
      <c r="F57" s="1046">
        <v>0.6608998076574869</v>
      </c>
      <c r="G57" s="1047">
        <v>20878045.00353596</v>
      </c>
      <c r="H57" s="1044">
        <v>2698.1190234603205</v>
      </c>
      <c r="I57" s="1545">
        <v>1330.34</v>
      </c>
      <c r="J57" s="1046">
        <v>0.11362386277062045</v>
      </c>
      <c r="K57" s="1047">
        <v>3589415.6616702024</v>
      </c>
      <c r="L57" s="1045">
        <v>6047</v>
      </c>
      <c r="M57" s="1044">
        <v>593.58618516127046</v>
      </c>
      <c r="N57" s="1545">
        <v>304.44</v>
      </c>
      <c r="O57" s="1046">
        <v>2.6002111326343412E-2</v>
      </c>
      <c r="P57" s="1047">
        <v>821415.35550226003</v>
      </c>
      <c r="Q57" s="1542">
        <v>5074</v>
      </c>
      <c r="R57" s="1044">
        <v>161.88714140761925</v>
      </c>
      <c r="S57" s="1545">
        <v>2029.5</v>
      </c>
      <c r="T57" s="1046">
        <v>0.17333886787811703</v>
      </c>
      <c r="U57" s="1047">
        <v>5475832.55811272</v>
      </c>
      <c r="V57" s="1045">
        <v>1353</v>
      </c>
      <c r="W57" s="1044">
        <v>4047.1785351904805</v>
      </c>
      <c r="X57" s="1545">
        <v>306</v>
      </c>
      <c r="Y57" s="1046">
        <v>2.6135350367432281E-2</v>
      </c>
      <c r="Z57" s="1047">
        <v>825624.42117885815</v>
      </c>
      <c r="AA57" s="1045">
        <v>510</v>
      </c>
      <c r="AB57" s="1044">
        <v>1618.8714140761924</v>
      </c>
      <c r="AC57" s="1045">
        <v>0</v>
      </c>
      <c r="AD57" s="1046">
        <v>0</v>
      </c>
      <c r="AE57" s="1047">
        <v>0</v>
      </c>
      <c r="AF57" s="1045">
        <v>7738</v>
      </c>
      <c r="AG57" s="1044">
        <v>0</v>
      </c>
      <c r="AH57" s="1048"/>
      <c r="AI57" s="1051">
        <v>31590333</v>
      </c>
      <c r="AJ57" s="1050">
        <v>0</v>
      </c>
      <c r="AK57" s="1051">
        <v>31590333.000000004</v>
      </c>
      <c r="AL57" s="1050">
        <v>0</v>
      </c>
    </row>
    <row r="58" spans="1:38" s="456" customFormat="1" ht="16.149999999999999" customHeight="1" x14ac:dyDescent="0.2">
      <c r="A58" s="1043">
        <v>52</v>
      </c>
      <c r="B58" s="1043" t="s">
        <v>55</v>
      </c>
      <c r="C58" s="1044">
        <v>148812042</v>
      </c>
      <c r="D58" s="1548">
        <v>54390.15</v>
      </c>
      <c r="E58" s="1045">
        <v>37085</v>
      </c>
      <c r="F58" s="1046">
        <v>0.68183301572067734</v>
      </c>
      <c r="G58" s="1047">
        <v>101464963.3724121</v>
      </c>
      <c r="H58" s="1044">
        <v>2736.0108769694511</v>
      </c>
      <c r="I58" s="1545">
        <v>4385.92</v>
      </c>
      <c r="J58" s="1046">
        <v>8.063813024968676E-2</v>
      </c>
      <c r="K58" s="1047">
        <v>11999924.825517857</v>
      </c>
      <c r="L58" s="1045">
        <v>19936</v>
      </c>
      <c r="M58" s="1044">
        <v>601.92239293327941</v>
      </c>
      <c r="N58" s="1545">
        <v>863.73</v>
      </c>
      <c r="O58" s="1046">
        <v>1.588026508476259E-2</v>
      </c>
      <c r="P58" s="1047">
        <v>2363174.6747648241</v>
      </c>
      <c r="Q58" s="1542">
        <v>14395.5</v>
      </c>
      <c r="R58" s="1044">
        <v>164.16065261816706</v>
      </c>
      <c r="S58" s="1545">
        <v>10597.5</v>
      </c>
      <c r="T58" s="1046">
        <v>0.19484226463799051</v>
      </c>
      <c r="U58" s="1047">
        <v>28994875.268683758</v>
      </c>
      <c r="V58" s="1045">
        <v>7065</v>
      </c>
      <c r="W58" s="1044">
        <v>4104.0163154541769</v>
      </c>
      <c r="X58" s="1545">
        <v>1458</v>
      </c>
      <c r="Y58" s="1046">
        <v>2.6806324306882772E-2</v>
      </c>
      <c r="Z58" s="1047">
        <v>3989103.8586214599</v>
      </c>
      <c r="AA58" s="1045">
        <v>2430</v>
      </c>
      <c r="AB58" s="1044">
        <v>1641.6065261816707</v>
      </c>
      <c r="AC58" s="1045">
        <v>0</v>
      </c>
      <c r="AD58" s="1046">
        <v>0</v>
      </c>
      <c r="AE58" s="1047">
        <v>0</v>
      </c>
      <c r="AF58" s="1045">
        <v>37085</v>
      </c>
      <c r="AG58" s="1044">
        <v>0</v>
      </c>
      <c r="AH58" s="1048"/>
      <c r="AI58" s="1051">
        <v>148812042</v>
      </c>
      <c r="AJ58" s="1050">
        <v>0</v>
      </c>
      <c r="AK58" s="1051">
        <v>148812042</v>
      </c>
      <c r="AL58" s="1050">
        <v>0</v>
      </c>
    </row>
    <row r="59" spans="1:38" s="456" customFormat="1" ht="16.149999999999999" customHeight="1" x14ac:dyDescent="0.2">
      <c r="A59" s="1043">
        <v>53</v>
      </c>
      <c r="B59" s="1043" t="s">
        <v>56</v>
      </c>
      <c r="C59" s="1044">
        <v>83687407</v>
      </c>
      <c r="D59" s="1548">
        <v>27147.03</v>
      </c>
      <c r="E59" s="1045">
        <v>19088</v>
      </c>
      <c r="F59" s="1046">
        <v>0.70313400766124323</v>
      </c>
      <c r="G59" s="1047">
        <v>58843461.874687582</v>
      </c>
      <c r="H59" s="1044">
        <v>3082.7463262095339</v>
      </c>
      <c r="I59" s="1545">
        <v>3221.68</v>
      </c>
      <c r="J59" s="1046">
        <v>0.11867522892927881</v>
      </c>
      <c r="K59" s="1047">
        <v>9931622.1842227299</v>
      </c>
      <c r="L59" s="1045">
        <v>14644</v>
      </c>
      <c r="M59" s="1044">
        <v>678.20419176609732</v>
      </c>
      <c r="N59" s="1545">
        <v>648.75</v>
      </c>
      <c r="O59" s="1046">
        <v>2.3897641841483214E-2</v>
      </c>
      <c r="P59" s="1047">
        <v>1999931.6791284352</v>
      </c>
      <c r="Q59" s="1542">
        <v>10812.5</v>
      </c>
      <c r="R59" s="1044">
        <v>184.96477957257204</v>
      </c>
      <c r="S59" s="1545">
        <v>3906</v>
      </c>
      <c r="T59" s="1046">
        <v>0.14388314301785499</v>
      </c>
      <c r="U59" s="1047">
        <v>12041207.150174439</v>
      </c>
      <c r="V59" s="1045">
        <v>2604</v>
      </c>
      <c r="W59" s="1044">
        <v>4624.1194893143011</v>
      </c>
      <c r="X59" s="1545">
        <v>282.59999999999997</v>
      </c>
      <c r="Y59" s="1046">
        <v>1.0409978550139738E-2</v>
      </c>
      <c r="Z59" s="1047">
        <v>871184.11178681417</v>
      </c>
      <c r="AA59" s="1045">
        <v>471</v>
      </c>
      <c r="AB59" s="1044">
        <v>1849.64779572572</v>
      </c>
      <c r="AC59" s="1045">
        <v>0</v>
      </c>
      <c r="AD59" s="1046">
        <v>0</v>
      </c>
      <c r="AE59" s="1047">
        <v>0</v>
      </c>
      <c r="AF59" s="1045">
        <v>19088</v>
      </c>
      <c r="AG59" s="1044">
        <v>0</v>
      </c>
      <c r="AH59" s="1048"/>
      <c r="AI59" s="1051">
        <v>83687407</v>
      </c>
      <c r="AJ59" s="1050">
        <v>0</v>
      </c>
      <c r="AK59" s="1051">
        <v>83687407</v>
      </c>
      <c r="AL59" s="1050">
        <v>0</v>
      </c>
    </row>
    <row r="60" spans="1:38" s="456" customFormat="1" ht="16.149999999999999" customHeight="1" x14ac:dyDescent="0.2">
      <c r="A60" s="1043">
        <v>54</v>
      </c>
      <c r="B60" s="1043" t="s">
        <v>57</v>
      </c>
      <c r="C60" s="1044">
        <v>1639647</v>
      </c>
      <c r="D60" s="1548">
        <v>701.67775000000006</v>
      </c>
      <c r="E60" s="1045">
        <v>403</v>
      </c>
      <c r="F60" s="1046">
        <v>0.57433772126877325</v>
      </c>
      <c r="G60" s="1047">
        <v>941711.1216651802</v>
      </c>
      <c r="H60" s="1044">
        <v>2336.7521629408939</v>
      </c>
      <c r="I60" s="1545">
        <v>84.92</v>
      </c>
      <c r="J60" s="1046">
        <v>0.12102421660085416</v>
      </c>
      <c r="K60" s="1047">
        <v>198436.99367694074</v>
      </c>
      <c r="L60" s="1045">
        <v>386</v>
      </c>
      <c r="M60" s="1044">
        <v>514.0854758469967</v>
      </c>
      <c r="N60" s="1545">
        <v>18.989999999999998</v>
      </c>
      <c r="O60" s="1046">
        <v>2.706370552579157E-2</v>
      </c>
      <c r="P60" s="1047">
        <v>44374.923574247572</v>
      </c>
      <c r="Q60" s="1542">
        <v>316.5</v>
      </c>
      <c r="R60" s="1044">
        <v>140.20512977645362</v>
      </c>
      <c r="S60" s="1545">
        <v>112.5</v>
      </c>
      <c r="T60" s="1046">
        <v>0.16033000903904962</v>
      </c>
      <c r="U60" s="1047">
        <v>262884.61833085062</v>
      </c>
      <c r="V60" s="1045">
        <v>75</v>
      </c>
      <c r="W60" s="1044">
        <v>3505.1282444113417</v>
      </c>
      <c r="X60" s="1545">
        <v>6</v>
      </c>
      <c r="Y60" s="1046">
        <v>8.5509338154159797E-3</v>
      </c>
      <c r="Z60" s="1047">
        <v>14020.512977645365</v>
      </c>
      <c r="AA60" s="1045">
        <v>10</v>
      </c>
      <c r="AB60" s="1044">
        <v>1402.0512977645365</v>
      </c>
      <c r="AC60" s="1045">
        <v>76.267750000000007</v>
      </c>
      <c r="AD60" s="1046">
        <v>0.10869341375011535</v>
      </c>
      <c r="AE60" s="1047">
        <v>178218.82977513538</v>
      </c>
      <c r="AF60" s="1045">
        <v>403</v>
      </c>
      <c r="AG60" s="1044">
        <v>442.23034683656425</v>
      </c>
      <c r="AH60" s="1048"/>
      <c r="AI60" s="1051">
        <v>1639647</v>
      </c>
      <c r="AJ60" s="1050">
        <v>0</v>
      </c>
      <c r="AK60" s="1051">
        <v>1639647</v>
      </c>
      <c r="AL60" s="1050">
        <v>0</v>
      </c>
    </row>
    <row r="61" spans="1:38" s="457" customFormat="1" ht="16.149999999999999" customHeight="1" x14ac:dyDescent="0.2">
      <c r="A61" s="1052">
        <v>55</v>
      </c>
      <c r="B61" s="1052" t="s">
        <v>58</v>
      </c>
      <c r="C61" s="1053">
        <v>61430258</v>
      </c>
      <c r="D61" s="1549">
        <v>22889.489999999998</v>
      </c>
      <c r="E61" s="1055">
        <v>16389</v>
      </c>
      <c r="F61" s="1056">
        <v>0.71600546801173826</v>
      </c>
      <c r="G61" s="1057">
        <v>43984400.629371829</v>
      </c>
      <c r="H61" s="1053">
        <v>2683.7757416176601</v>
      </c>
      <c r="I61" s="1546">
        <v>2670.36</v>
      </c>
      <c r="J61" s="1056">
        <v>0.11666314976873667</v>
      </c>
      <c r="K61" s="1057">
        <v>7166647.3893861333</v>
      </c>
      <c r="L61" s="1054">
        <v>12138</v>
      </c>
      <c r="M61" s="1053">
        <v>590.4306631558851</v>
      </c>
      <c r="N61" s="1546">
        <v>440.43</v>
      </c>
      <c r="O61" s="1056">
        <v>1.9241582053597526E-2</v>
      </c>
      <c r="P61" s="1057">
        <v>1182015.3498806658</v>
      </c>
      <c r="Q61" s="1543">
        <v>7340.5</v>
      </c>
      <c r="R61" s="1053">
        <v>161.02654449705958</v>
      </c>
      <c r="S61" s="1546">
        <v>3022.5</v>
      </c>
      <c r="T61" s="1056">
        <v>0.13204750302431378</v>
      </c>
      <c r="U61" s="1057">
        <v>8111712.1790393759</v>
      </c>
      <c r="V61" s="1054">
        <v>2015</v>
      </c>
      <c r="W61" s="1053">
        <v>4025.6636124264892</v>
      </c>
      <c r="X61" s="1546">
        <v>367.2</v>
      </c>
      <c r="Y61" s="1056">
        <v>1.6042297141613902E-2</v>
      </c>
      <c r="Z61" s="1057">
        <v>985482.45232200448</v>
      </c>
      <c r="AA61" s="1054">
        <v>612</v>
      </c>
      <c r="AB61" s="1053">
        <v>1610.2654449705956</v>
      </c>
      <c r="AC61" s="1054">
        <v>0</v>
      </c>
      <c r="AD61" s="1056">
        <v>0</v>
      </c>
      <c r="AE61" s="1057">
        <v>0</v>
      </c>
      <c r="AF61" s="1055">
        <v>16389</v>
      </c>
      <c r="AG61" s="1053">
        <v>0</v>
      </c>
      <c r="AH61" s="1048"/>
      <c r="AI61" s="1058">
        <v>61430258.000000007</v>
      </c>
      <c r="AJ61" s="1058">
        <v>0</v>
      </c>
      <c r="AK61" s="1058">
        <v>61430258.000000007</v>
      </c>
      <c r="AL61" s="1058">
        <v>0</v>
      </c>
    </row>
    <row r="62" spans="1:38" s="456" customFormat="1" ht="16.149999999999999" customHeight="1" x14ac:dyDescent="0.2">
      <c r="A62" s="1043">
        <v>56</v>
      </c>
      <c r="B62" s="1043" t="s">
        <v>59</v>
      </c>
      <c r="C62" s="1044">
        <v>13808977</v>
      </c>
      <c r="D62" s="1548">
        <v>4452.84422</v>
      </c>
      <c r="E62" s="1045">
        <v>2926</v>
      </c>
      <c r="F62" s="1046">
        <v>0.65710809887708133</v>
      </c>
      <c r="G62" s="1047">
        <v>9073990.6239073426</v>
      </c>
      <c r="H62" s="1044">
        <v>3101.1587914925981</v>
      </c>
      <c r="I62" s="1545">
        <v>501.38</v>
      </c>
      <c r="J62" s="1046">
        <v>0.11259769604066679</v>
      </c>
      <c r="K62" s="1047">
        <v>1554858.9948785587</v>
      </c>
      <c r="L62" s="1045">
        <v>2279</v>
      </c>
      <c r="M62" s="1044">
        <v>682.25493412837147</v>
      </c>
      <c r="N62" s="1545">
        <v>75.179999999999993</v>
      </c>
      <c r="O62" s="1046">
        <v>1.6883590865884816E-2</v>
      </c>
      <c r="P62" s="1047">
        <v>233145.11794441351</v>
      </c>
      <c r="Q62" s="1542">
        <v>1253</v>
      </c>
      <c r="R62" s="1044">
        <v>186.06952748955587</v>
      </c>
      <c r="S62" s="1545">
        <v>570</v>
      </c>
      <c r="T62" s="1046">
        <v>0.12800807120982102</v>
      </c>
      <c r="U62" s="1047">
        <v>1767660.5111507806</v>
      </c>
      <c r="V62" s="1045">
        <v>380</v>
      </c>
      <c r="W62" s="1044">
        <v>4651.738187238896</v>
      </c>
      <c r="X62" s="1545">
        <v>23.4</v>
      </c>
      <c r="Y62" s="1046">
        <v>5.2550681865084423E-3</v>
      </c>
      <c r="Z62" s="1047">
        <v>72567.115720926784</v>
      </c>
      <c r="AA62" s="1045">
        <v>39</v>
      </c>
      <c r="AB62" s="1044">
        <v>1860.6952748955587</v>
      </c>
      <c r="AC62" s="1045">
        <v>356.88421999999997</v>
      </c>
      <c r="AD62" s="1046">
        <v>8.0147474820037604E-2</v>
      </c>
      <c r="AE62" s="1047">
        <v>1106754.6363979783</v>
      </c>
      <c r="AF62" s="1045">
        <v>2926</v>
      </c>
      <c r="AG62" s="1044">
        <v>378.24833779835211</v>
      </c>
      <c r="AH62" s="1048"/>
      <c r="AI62" s="1051">
        <v>13808977</v>
      </c>
      <c r="AJ62" s="1050">
        <v>0</v>
      </c>
      <c r="AK62" s="1051">
        <v>13808977.000000002</v>
      </c>
      <c r="AL62" s="1050">
        <v>0</v>
      </c>
    </row>
    <row r="63" spans="1:38" s="456" customFormat="1" ht="16.149999999999999" customHeight="1" x14ac:dyDescent="0.2">
      <c r="A63" s="1043">
        <v>57</v>
      </c>
      <c r="B63" s="1043" t="s">
        <v>60</v>
      </c>
      <c r="C63" s="1044">
        <v>40562318</v>
      </c>
      <c r="D63" s="1548">
        <v>12808.78</v>
      </c>
      <c r="E63" s="1045">
        <v>9285</v>
      </c>
      <c r="F63" s="1046">
        <v>0.72489339343793868</v>
      </c>
      <c r="G63" s="1047">
        <v>29403356.340728782</v>
      </c>
      <c r="H63" s="1044">
        <v>3166.7588950704126</v>
      </c>
      <c r="I63" s="1545">
        <v>1342</v>
      </c>
      <c r="J63" s="1046">
        <v>0.10477188303647966</v>
      </c>
      <c r="K63" s="1047">
        <v>4249790.437184494</v>
      </c>
      <c r="L63" s="1045">
        <v>6100</v>
      </c>
      <c r="M63" s="1044">
        <v>696.68695691549078</v>
      </c>
      <c r="N63" s="1545">
        <v>247.38</v>
      </c>
      <c r="O63" s="1046">
        <v>1.9313314773147794E-2</v>
      </c>
      <c r="P63" s="1047">
        <v>783392.81546251872</v>
      </c>
      <c r="Q63" s="1542">
        <v>4123</v>
      </c>
      <c r="R63" s="1044">
        <v>190.00553370422477</v>
      </c>
      <c r="S63" s="1545">
        <v>1809</v>
      </c>
      <c r="T63" s="1046">
        <v>0.14123124919000873</v>
      </c>
      <c r="U63" s="1047">
        <v>5728666.8411823763</v>
      </c>
      <c r="V63" s="1045">
        <v>1206</v>
      </c>
      <c r="W63" s="1044">
        <v>4750.1383426056191</v>
      </c>
      <c r="X63" s="1545">
        <v>125.39999999999999</v>
      </c>
      <c r="Y63" s="1046">
        <v>9.7901595624251478E-3</v>
      </c>
      <c r="Z63" s="1047">
        <v>397111.56544182968</v>
      </c>
      <c r="AA63" s="1045">
        <v>209</v>
      </c>
      <c r="AB63" s="1044">
        <v>1900.0553370422472</v>
      </c>
      <c r="AC63" s="1045">
        <v>0</v>
      </c>
      <c r="AD63" s="1046">
        <v>0</v>
      </c>
      <c r="AE63" s="1047">
        <v>0</v>
      </c>
      <c r="AF63" s="1045">
        <v>9285</v>
      </c>
      <c r="AG63" s="1044">
        <v>0</v>
      </c>
      <c r="AH63" s="1048"/>
      <c r="AI63" s="1051">
        <v>40562318</v>
      </c>
      <c r="AJ63" s="1050">
        <v>0</v>
      </c>
      <c r="AK63" s="1051">
        <v>40562318</v>
      </c>
      <c r="AL63" s="1050">
        <v>0</v>
      </c>
    </row>
    <row r="64" spans="1:38" s="456" customFormat="1" ht="16.149999999999999" customHeight="1" x14ac:dyDescent="0.2">
      <c r="A64" s="1043">
        <v>58</v>
      </c>
      <c r="B64" s="1043" t="s">
        <v>61</v>
      </c>
      <c r="C64" s="1044">
        <v>36114815</v>
      </c>
      <c r="D64" s="1548">
        <v>10767.76</v>
      </c>
      <c r="E64" s="1045">
        <v>7709</v>
      </c>
      <c r="F64" s="1046">
        <v>0.71593349034525289</v>
      </c>
      <c r="G64" s="1047">
        <v>25855805.556123093</v>
      </c>
      <c r="H64" s="1044">
        <v>3353.9765930889989</v>
      </c>
      <c r="I64" s="1545">
        <v>1175.9000000000001</v>
      </c>
      <c r="J64" s="1046">
        <v>0.10920562865442766</v>
      </c>
      <c r="K64" s="1047">
        <v>3943941.075813354</v>
      </c>
      <c r="L64" s="1045">
        <v>5345</v>
      </c>
      <c r="M64" s="1044">
        <v>737.87485047957978</v>
      </c>
      <c r="N64" s="1545">
        <v>181.85999999999999</v>
      </c>
      <c r="O64" s="1046">
        <v>1.6889306596729495E-2</v>
      </c>
      <c r="P64" s="1047">
        <v>609954.18321916531</v>
      </c>
      <c r="Q64" s="1542">
        <v>3031</v>
      </c>
      <c r="R64" s="1044">
        <v>201.23859558533994</v>
      </c>
      <c r="S64" s="1545">
        <v>1626</v>
      </c>
      <c r="T64" s="1046">
        <v>0.15100633743694139</v>
      </c>
      <c r="U64" s="1047">
        <v>5453565.9403627124</v>
      </c>
      <c r="V64" s="1045">
        <v>1084</v>
      </c>
      <c r="W64" s="1044">
        <v>5030.9648896334984</v>
      </c>
      <c r="X64" s="1545">
        <v>75</v>
      </c>
      <c r="Y64" s="1046">
        <v>6.9652369666485881E-3</v>
      </c>
      <c r="Z64" s="1047">
        <v>251548.24448167492</v>
      </c>
      <c r="AA64" s="1045">
        <v>125</v>
      </c>
      <c r="AB64" s="1044">
        <v>2012.3859558533993</v>
      </c>
      <c r="AC64" s="1045">
        <v>0</v>
      </c>
      <c r="AD64" s="1046">
        <v>0</v>
      </c>
      <c r="AE64" s="1047">
        <v>0</v>
      </c>
      <c r="AF64" s="1045">
        <v>7709</v>
      </c>
      <c r="AG64" s="1044">
        <v>0</v>
      </c>
      <c r="AH64" s="1048"/>
      <c r="AI64" s="1051">
        <v>36114815</v>
      </c>
      <c r="AJ64" s="1050">
        <v>0</v>
      </c>
      <c r="AK64" s="1051">
        <v>36114815</v>
      </c>
      <c r="AL64" s="1050">
        <v>0</v>
      </c>
    </row>
    <row r="65" spans="1:38" s="456" customFormat="1" ht="16.149999999999999" customHeight="1" x14ac:dyDescent="0.2">
      <c r="A65" s="1043">
        <v>59</v>
      </c>
      <c r="B65" s="1043" t="s">
        <v>62</v>
      </c>
      <c r="C65" s="1044">
        <v>27958175</v>
      </c>
      <c r="D65" s="1548">
        <v>7815.2854000000007</v>
      </c>
      <c r="E65" s="1045">
        <v>4820</v>
      </c>
      <c r="F65" s="1046">
        <v>0.61674011290745689</v>
      </c>
      <c r="G65" s="1047">
        <v>17242928.006186437</v>
      </c>
      <c r="H65" s="1044">
        <v>3577.3709556403396</v>
      </c>
      <c r="I65" s="1545">
        <v>789.36</v>
      </c>
      <c r="J65" s="1046">
        <v>0.10100206961091913</v>
      </c>
      <c r="K65" s="1047">
        <v>2823833.5375442589</v>
      </c>
      <c r="L65" s="1045">
        <v>3588</v>
      </c>
      <c r="M65" s="1044">
        <v>787.02161024087479</v>
      </c>
      <c r="N65" s="1545">
        <v>175.44</v>
      </c>
      <c r="O65" s="1046">
        <v>2.2448316474789263E-2</v>
      </c>
      <c r="P65" s="1047">
        <v>627613.96045754128</v>
      </c>
      <c r="Q65" s="1542">
        <v>2924</v>
      </c>
      <c r="R65" s="1044">
        <v>214.64225733842042</v>
      </c>
      <c r="S65" s="1545">
        <v>1476</v>
      </c>
      <c r="T65" s="1046">
        <v>0.18886066528037476</v>
      </c>
      <c r="U65" s="1047">
        <v>5280199.5305251414</v>
      </c>
      <c r="V65" s="1045">
        <v>984</v>
      </c>
      <c r="W65" s="1044">
        <v>5366.0564334605097</v>
      </c>
      <c r="X65" s="1545">
        <v>210</v>
      </c>
      <c r="Y65" s="1046">
        <v>2.6870419856963892E-2</v>
      </c>
      <c r="Z65" s="1047">
        <v>751247.90068447147</v>
      </c>
      <c r="AA65" s="1045">
        <v>350</v>
      </c>
      <c r="AB65" s="1044">
        <v>2146.422573384204</v>
      </c>
      <c r="AC65" s="1045">
        <v>344.48540000000003</v>
      </c>
      <c r="AD65" s="1046">
        <v>4.407841586949595E-2</v>
      </c>
      <c r="AE65" s="1047">
        <v>1232352.064602145</v>
      </c>
      <c r="AF65" s="1045">
        <v>4820</v>
      </c>
      <c r="AG65" s="1044">
        <v>255.67470219961515</v>
      </c>
      <c r="AH65" s="1048"/>
      <c r="AI65" s="1051">
        <v>27958174.999999993</v>
      </c>
      <c r="AJ65" s="1050">
        <v>0</v>
      </c>
      <c r="AK65" s="1051">
        <v>27958174.999999993</v>
      </c>
      <c r="AL65" s="1050">
        <v>0</v>
      </c>
    </row>
    <row r="66" spans="1:38" s="457" customFormat="1" ht="16.149999999999999" customHeight="1" x14ac:dyDescent="0.2">
      <c r="A66" s="1052">
        <v>60</v>
      </c>
      <c r="B66" s="1052" t="s">
        <v>63</v>
      </c>
      <c r="C66" s="1053">
        <v>24861512</v>
      </c>
      <c r="D66" s="1549">
        <v>8380.258170000001</v>
      </c>
      <c r="E66" s="1055">
        <v>5557</v>
      </c>
      <c r="F66" s="1056">
        <v>0.66310606275749129</v>
      </c>
      <c r="G66" s="1057">
        <v>16485819.336518122</v>
      </c>
      <c r="H66" s="1053">
        <v>2966.6761447756203</v>
      </c>
      <c r="I66" s="1546">
        <v>908.6</v>
      </c>
      <c r="J66" s="1056">
        <v>0.10842148076686281</v>
      </c>
      <c r="K66" s="1057">
        <v>2695521.9451431287</v>
      </c>
      <c r="L66" s="1054">
        <v>4130</v>
      </c>
      <c r="M66" s="1053">
        <v>652.66875185063645</v>
      </c>
      <c r="N66" s="1546">
        <v>153.75</v>
      </c>
      <c r="O66" s="1056">
        <v>1.8346690147375253E-2</v>
      </c>
      <c r="P66" s="1057">
        <v>456126.45725925162</v>
      </c>
      <c r="Q66" s="1543">
        <v>2562.5</v>
      </c>
      <c r="R66" s="1053">
        <v>178.00056868653721</v>
      </c>
      <c r="S66" s="1546">
        <v>1281</v>
      </c>
      <c r="T66" s="1056">
        <v>0.15285925254496066</v>
      </c>
      <c r="U66" s="1057">
        <v>3800312.1414575698</v>
      </c>
      <c r="V66" s="1054">
        <v>854</v>
      </c>
      <c r="W66" s="1053">
        <v>4450.0142171634307</v>
      </c>
      <c r="X66" s="1546">
        <v>192</v>
      </c>
      <c r="Y66" s="1056">
        <v>2.2910988671844219E-2</v>
      </c>
      <c r="Z66" s="1057">
        <v>569601.81979691912</v>
      </c>
      <c r="AA66" s="1054">
        <v>320</v>
      </c>
      <c r="AB66" s="1053">
        <v>1780.0056868653724</v>
      </c>
      <c r="AC66" s="1054">
        <v>287.90816999999998</v>
      </c>
      <c r="AD66" s="1056">
        <v>3.4355525111465626E-2</v>
      </c>
      <c r="AE66" s="1057">
        <v>854130.29982500395</v>
      </c>
      <c r="AF66" s="1055">
        <v>5557</v>
      </c>
      <c r="AG66" s="1053">
        <v>153.70349106082489</v>
      </c>
      <c r="AH66" s="1048"/>
      <c r="AI66" s="1058">
        <v>24861511.999999996</v>
      </c>
      <c r="AJ66" s="1058">
        <v>0</v>
      </c>
      <c r="AK66" s="1058">
        <v>24861511.999999996</v>
      </c>
      <c r="AL66" s="1058">
        <v>0</v>
      </c>
    </row>
    <row r="67" spans="1:38" s="456" customFormat="1" ht="16.149999999999999" customHeight="1" x14ac:dyDescent="0.2">
      <c r="A67" s="1043">
        <v>61</v>
      </c>
      <c r="B67" s="1043" t="s">
        <v>64</v>
      </c>
      <c r="C67" s="1044">
        <v>10968619</v>
      </c>
      <c r="D67" s="1548">
        <v>5823.6518100000003</v>
      </c>
      <c r="E67" s="1045">
        <v>3889</v>
      </c>
      <c r="F67" s="1046">
        <v>0.6677940451937836</v>
      </c>
      <c r="G67" s="1047">
        <v>7324778.4521993939</v>
      </c>
      <c r="H67" s="1044">
        <v>1883.4606459756735</v>
      </c>
      <c r="I67" s="1545">
        <v>614.46</v>
      </c>
      <c r="J67" s="1046">
        <v>0.10551111571349249</v>
      </c>
      <c r="K67" s="1047">
        <v>1157311.2285262123</v>
      </c>
      <c r="L67" s="1045">
        <v>2793</v>
      </c>
      <c r="M67" s="1044">
        <v>414.36134211464815</v>
      </c>
      <c r="N67" s="1545">
        <v>98.82</v>
      </c>
      <c r="O67" s="1046">
        <v>1.6968734262290997E-2</v>
      </c>
      <c r="P67" s="1047">
        <v>186123.58103531602</v>
      </c>
      <c r="Q67" s="1542">
        <v>1647</v>
      </c>
      <c r="R67" s="1044">
        <v>113.00763875854039</v>
      </c>
      <c r="S67" s="1545">
        <v>736.5</v>
      </c>
      <c r="T67" s="1046">
        <v>0.12646703890080269</v>
      </c>
      <c r="U67" s="1047">
        <v>1387168.7657610835</v>
      </c>
      <c r="V67" s="1045">
        <v>491</v>
      </c>
      <c r="W67" s="1044">
        <v>2825.1909689635099</v>
      </c>
      <c r="X67" s="1545">
        <v>110.39999999999999</v>
      </c>
      <c r="Y67" s="1046">
        <v>1.8957177317920727E-2</v>
      </c>
      <c r="Z67" s="1047">
        <v>207934.05531571433</v>
      </c>
      <c r="AA67" s="1045">
        <v>184</v>
      </c>
      <c r="AB67" s="1044">
        <v>1130.0763875854041</v>
      </c>
      <c r="AC67" s="1045">
        <v>374.47181</v>
      </c>
      <c r="AD67" s="1046">
        <v>6.4301888611709421E-2</v>
      </c>
      <c r="AE67" s="1047">
        <v>705302.9171622796</v>
      </c>
      <c r="AF67" s="1045">
        <v>3889</v>
      </c>
      <c r="AG67" s="1044">
        <v>181.35842560099758</v>
      </c>
      <c r="AH67" s="1048"/>
      <c r="AI67" s="1051">
        <v>10968619</v>
      </c>
      <c r="AJ67" s="1050">
        <v>0</v>
      </c>
      <c r="AK67" s="1051">
        <v>10968619</v>
      </c>
      <c r="AL67" s="1050">
        <v>0</v>
      </c>
    </row>
    <row r="68" spans="1:38" s="456" customFormat="1" ht="16.149999999999999" customHeight="1" x14ac:dyDescent="0.2">
      <c r="A68" s="1043">
        <v>62</v>
      </c>
      <c r="B68" s="1043" t="s">
        <v>65</v>
      </c>
      <c r="C68" s="1044">
        <v>9431042</v>
      </c>
      <c r="D68" s="1548">
        <v>2856.0153700000001</v>
      </c>
      <c r="E68" s="1045">
        <v>1837</v>
      </c>
      <c r="F68" s="1046">
        <v>0.6432038214136081</v>
      </c>
      <c r="G68" s="1047">
        <v>6066082.2543122377</v>
      </c>
      <c r="H68" s="1044">
        <v>3302.1678031095471</v>
      </c>
      <c r="I68" s="1545">
        <v>307.12</v>
      </c>
      <c r="J68" s="1046">
        <v>0.1075344352926224</v>
      </c>
      <c r="K68" s="1047">
        <v>1014161.7756910041</v>
      </c>
      <c r="L68" s="1045">
        <v>1396</v>
      </c>
      <c r="M68" s="1044">
        <v>726.47691668410039</v>
      </c>
      <c r="N68" s="1545">
        <v>46.89</v>
      </c>
      <c r="O68" s="1046">
        <v>1.6417978871031077E-2</v>
      </c>
      <c r="P68" s="1047">
        <v>154838.64828780666</v>
      </c>
      <c r="Q68" s="1542">
        <v>781.5</v>
      </c>
      <c r="R68" s="1044">
        <v>198.13006818657283</v>
      </c>
      <c r="S68" s="1545">
        <v>387</v>
      </c>
      <c r="T68" s="1046">
        <v>0.13550347244804919</v>
      </c>
      <c r="U68" s="1047">
        <v>1277938.9398033947</v>
      </c>
      <c r="V68" s="1045">
        <v>258</v>
      </c>
      <c r="W68" s="1044">
        <v>4953.2517046643206</v>
      </c>
      <c r="X68" s="1545">
        <v>0.6</v>
      </c>
      <c r="Y68" s="1046">
        <v>2.1008290302023129E-4</v>
      </c>
      <c r="Z68" s="1047">
        <v>1981.3006818657282</v>
      </c>
      <c r="AA68" s="1045">
        <v>1</v>
      </c>
      <c r="AB68" s="1044">
        <v>1981.3006818657282</v>
      </c>
      <c r="AC68" s="1045">
        <v>277.40537</v>
      </c>
      <c r="AD68" s="1046">
        <v>9.7130209071668971E-2</v>
      </c>
      <c r="AE68" s="1047">
        <v>916039.08122369112</v>
      </c>
      <c r="AF68" s="1045">
        <v>1837</v>
      </c>
      <c r="AG68" s="1044">
        <v>498.66035994757272</v>
      </c>
      <c r="AH68" s="1048"/>
      <c r="AI68" s="1051">
        <v>9431042</v>
      </c>
      <c r="AJ68" s="1050">
        <v>0</v>
      </c>
      <c r="AK68" s="1051">
        <v>9431042</v>
      </c>
      <c r="AL68" s="1050">
        <v>0</v>
      </c>
    </row>
    <row r="69" spans="1:38" s="456" customFormat="1" ht="16.149999999999999" customHeight="1" x14ac:dyDescent="0.2">
      <c r="A69" s="1043">
        <v>63</v>
      </c>
      <c r="B69" s="1043" t="s">
        <v>66</v>
      </c>
      <c r="C69" s="1044">
        <v>5644354</v>
      </c>
      <c r="D69" s="1548">
        <v>3213.8132699999996</v>
      </c>
      <c r="E69" s="1045">
        <v>2069</v>
      </c>
      <c r="F69" s="1046">
        <v>0.643783513906519</v>
      </c>
      <c r="G69" s="1047">
        <v>3633742.0518523161</v>
      </c>
      <c r="H69" s="1044">
        <v>1756.2793870721682</v>
      </c>
      <c r="I69" s="1545">
        <v>221.76</v>
      </c>
      <c r="J69" s="1046">
        <v>6.9002142118854345E-2</v>
      </c>
      <c r="K69" s="1047">
        <v>389472.51687712403</v>
      </c>
      <c r="L69" s="1045">
        <v>1008</v>
      </c>
      <c r="M69" s="1044">
        <v>386.38146515587704</v>
      </c>
      <c r="N69" s="1545">
        <v>78.3</v>
      </c>
      <c r="O69" s="1046">
        <v>2.4363581024108474E-2</v>
      </c>
      <c r="P69" s="1047">
        <v>137516.67600775076</v>
      </c>
      <c r="Q69" s="1542">
        <v>1305</v>
      </c>
      <c r="R69" s="1044">
        <v>105.37676322433009</v>
      </c>
      <c r="S69" s="1545">
        <v>466.5</v>
      </c>
      <c r="T69" s="1046">
        <v>0.14515466855359646</v>
      </c>
      <c r="U69" s="1047">
        <v>819304.33406916645</v>
      </c>
      <c r="V69" s="1045">
        <v>311</v>
      </c>
      <c r="W69" s="1044">
        <v>2634.4190806082524</v>
      </c>
      <c r="X69" s="1545">
        <v>78.599999999999994</v>
      </c>
      <c r="Y69" s="1046">
        <v>2.4456928077840692E-2</v>
      </c>
      <c r="Z69" s="1047">
        <v>138043.55982387241</v>
      </c>
      <c r="AA69" s="1045">
        <v>131</v>
      </c>
      <c r="AB69" s="1044">
        <v>1053.7676322433008</v>
      </c>
      <c r="AC69" s="1045">
        <v>299.65326999999996</v>
      </c>
      <c r="AD69" s="1046">
        <v>9.3239166319081135E-2</v>
      </c>
      <c r="AE69" s="1047">
        <v>526274.86136977084</v>
      </c>
      <c r="AF69" s="1045">
        <v>2069</v>
      </c>
      <c r="AG69" s="1044">
        <v>254.36194362966208</v>
      </c>
      <c r="AH69" s="1048"/>
      <c r="AI69" s="1051">
        <v>5644354.0000000009</v>
      </c>
      <c r="AJ69" s="1050">
        <v>0</v>
      </c>
      <c r="AK69" s="1051">
        <v>5644354.0000000009</v>
      </c>
      <c r="AL69" s="1050">
        <v>0</v>
      </c>
    </row>
    <row r="70" spans="1:38" s="456" customFormat="1" ht="16.149999999999999" customHeight="1" x14ac:dyDescent="0.2">
      <c r="A70" s="1043">
        <v>64</v>
      </c>
      <c r="B70" s="1043" t="s">
        <v>67</v>
      </c>
      <c r="C70" s="1044">
        <v>9624701</v>
      </c>
      <c r="D70" s="1548">
        <v>3078.03406</v>
      </c>
      <c r="E70" s="1045">
        <v>1894</v>
      </c>
      <c r="F70" s="1046">
        <v>0.61532782389029184</v>
      </c>
      <c r="G70" s="1047">
        <v>5922346.3219247153</v>
      </c>
      <c r="H70" s="1044">
        <v>3126.8987972147388</v>
      </c>
      <c r="I70" s="1545">
        <v>333.96</v>
      </c>
      <c r="J70" s="1046">
        <v>0.10849782474466835</v>
      </c>
      <c r="K70" s="1047">
        <v>1044259.1223178342</v>
      </c>
      <c r="L70" s="1045">
        <v>1518</v>
      </c>
      <c r="M70" s="1044">
        <v>687.91773538724249</v>
      </c>
      <c r="N70" s="1545">
        <v>91.44</v>
      </c>
      <c r="O70" s="1046">
        <v>2.9707273609571427E-2</v>
      </c>
      <c r="P70" s="1047">
        <v>285923.62601731572</v>
      </c>
      <c r="Q70" s="1542">
        <v>1524</v>
      </c>
      <c r="R70" s="1044">
        <v>187.61392783288434</v>
      </c>
      <c r="S70" s="1545">
        <v>445.5</v>
      </c>
      <c r="T70" s="1046">
        <v>0.14473524051907341</v>
      </c>
      <c r="U70" s="1047">
        <v>1393033.4141591664</v>
      </c>
      <c r="V70" s="1045">
        <v>297</v>
      </c>
      <c r="W70" s="1044">
        <v>4690.3481958221091</v>
      </c>
      <c r="X70" s="1545">
        <v>30</v>
      </c>
      <c r="Y70" s="1046">
        <v>9.7464808430352459E-3</v>
      </c>
      <c r="Z70" s="1047">
        <v>93806.963916442168</v>
      </c>
      <c r="AA70" s="1045">
        <v>50</v>
      </c>
      <c r="AB70" s="1044">
        <v>1876.1392783288434</v>
      </c>
      <c r="AC70" s="1045">
        <v>283.13406000000003</v>
      </c>
      <c r="AD70" s="1046">
        <v>9.1985356393359738E-2</v>
      </c>
      <c r="AE70" s="1047">
        <v>885331.55166452588</v>
      </c>
      <c r="AF70" s="1045">
        <v>1894</v>
      </c>
      <c r="AG70" s="1044">
        <v>467.44010119563143</v>
      </c>
      <c r="AH70" s="1048"/>
      <c r="AI70" s="1051">
        <v>9624701</v>
      </c>
      <c r="AJ70" s="1050">
        <v>0</v>
      </c>
      <c r="AK70" s="1051">
        <v>9624700.9999999981</v>
      </c>
      <c r="AL70" s="1050">
        <v>0</v>
      </c>
    </row>
    <row r="71" spans="1:38" s="456" customFormat="1" ht="16.149999999999999" customHeight="1" x14ac:dyDescent="0.2">
      <c r="A71" s="1052">
        <v>65</v>
      </c>
      <c r="B71" s="1052" t="s">
        <v>68</v>
      </c>
      <c r="C71" s="1053">
        <v>31853736</v>
      </c>
      <c r="D71" s="1549">
        <v>11832.529999999999</v>
      </c>
      <c r="E71" s="1055">
        <v>7823</v>
      </c>
      <c r="F71" s="1056">
        <v>0.66114347481054359</v>
      </c>
      <c r="G71" s="1057">
        <v>21059889.704737704</v>
      </c>
      <c r="H71" s="1053">
        <v>2692.0477700035412</v>
      </c>
      <c r="I71" s="1546">
        <v>1469.82</v>
      </c>
      <c r="J71" s="1056">
        <v>0.12421857371162381</v>
      </c>
      <c r="K71" s="1057">
        <v>3956825.6533066053</v>
      </c>
      <c r="L71" s="1054">
        <v>6681</v>
      </c>
      <c r="M71" s="1053">
        <v>592.25050940077915</v>
      </c>
      <c r="N71" s="1546">
        <v>194.60999999999999</v>
      </c>
      <c r="O71" s="1056">
        <v>1.6447032037949619E-2</v>
      </c>
      <c r="P71" s="1057">
        <v>523899.41652038915</v>
      </c>
      <c r="Q71" s="1543">
        <v>3243.5</v>
      </c>
      <c r="R71" s="1053">
        <v>161.52286620021246</v>
      </c>
      <c r="S71" s="1546">
        <v>1897.5</v>
      </c>
      <c r="T71" s="1056">
        <v>0.16036299929093781</v>
      </c>
      <c r="U71" s="1057">
        <v>5108160.6435817201</v>
      </c>
      <c r="V71" s="1054">
        <v>1265</v>
      </c>
      <c r="W71" s="1053">
        <v>4038.0716550053121</v>
      </c>
      <c r="X71" s="1546">
        <v>447.59999999999997</v>
      </c>
      <c r="Y71" s="1056">
        <v>3.7827920148945322E-2</v>
      </c>
      <c r="Z71" s="1057">
        <v>1204960.5818535851</v>
      </c>
      <c r="AA71" s="1054">
        <v>746</v>
      </c>
      <c r="AB71" s="1053">
        <v>1615.2286620021248</v>
      </c>
      <c r="AC71" s="1054">
        <v>0</v>
      </c>
      <c r="AD71" s="1056">
        <v>0</v>
      </c>
      <c r="AE71" s="1057">
        <v>0</v>
      </c>
      <c r="AF71" s="1055">
        <v>7823</v>
      </c>
      <c r="AG71" s="1053">
        <v>0</v>
      </c>
      <c r="AH71" s="1048"/>
      <c r="AI71" s="1058">
        <v>31853736.000000004</v>
      </c>
      <c r="AJ71" s="1058">
        <v>0</v>
      </c>
      <c r="AK71" s="1058">
        <v>31853736.000000007</v>
      </c>
      <c r="AL71" s="1058">
        <v>0</v>
      </c>
    </row>
    <row r="72" spans="1:38" s="456" customFormat="1" ht="16.149999999999999" customHeight="1" x14ac:dyDescent="0.2">
      <c r="A72" s="1043">
        <v>66</v>
      </c>
      <c r="B72" s="1043" t="s">
        <v>69</v>
      </c>
      <c r="C72" s="1044">
        <v>9563357</v>
      </c>
      <c r="D72" s="1548">
        <v>3273.3830600000001</v>
      </c>
      <c r="E72" s="1045">
        <v>1886</v>
      </c>
      <c r="F72" s="1046">
        <v>0.57616232669084566</v>
      </c>
      <c r="G72" s="1047">
        <v>5510046.0200951854</v>
      </c>
      <c r="H72" s="1044">
        <v>2921.551442256196</v>
      </c>
      <c r="I72" s="1545">
        <v>394.24</v>
      </c>
      <c r="J72" s="1046">
        <v>0.1204380889048775</v>
      </c>
      <c r="K72" s="1047">
        <v>1151792.4405950827</v>
      </c>
      <c r="L72" s="1045">
        <v>1792</v>
      </c>
      <c r="M72" s="1044">
        <v>642.74131729636315</v>
      </c>
      <c r="N72" s="1545">
        <v>68.19</v>
      </c>
      <c r="O72" s="1046">
        <v>2.0831659097056608E-2</v>
      </c>
      <c r="P72" s="1047">
        <v>199220.59284745</v>
      </c>
      <c r="Q72" s="1542">
        <v>1136.5</v>
      </c>
      <c r="R72" s="1044">
        <v>175.29308653537174</v>
      </c>
      <c r="S72" s="1545">
        <v>540</v>
      </c>
      <c r="T72" s="1046">
        <v>0.16496694401540649</v>
      </c>
      <c r="U72" s="1047">
        <v>1577637.7788183456</v>
      </c>
      <c r="V72" s="1045">
        <v>360</v>
      </c>
      <c r="W72" s="1044">
        <v>4382.3271633842933</v>
      </c>
      <c r="X72" s="1545">
        <v>102.6</v>
      </c>
      <c r="Y72" s="1046">
        <v>3.1343719362927229E-2</v>
      </c>
      <c r="Z72" s="1047">
        <v>299751.17797548568</v>
      </c>
      <c r="AA72" s="1045">
        <v>171</v>
      </c>
      <c r="AB72" s="1044">
        <v>1752.9308653537175</v>
      </c>
      <c r="AC72" s="1045">
        <v>282.35306000000003</v>
      </c>
      <c r="AD72" s="1046">
        <v>8.6257261928886511E-2</v>
      </c>
      <c r="AE72" s="1047">
        <v>824908.98966845032</v>
      </c>
      <c r="AF72" s="1045">
        <v>1886</v>
      </c>
      <c r="AG72" s="1044">
        <v>437.38546642017513</v>
      </c>
      <c r="AH72" s="1048"/>
      <c r="AI72" s="1051">
        <v>9563357</v>
      </c>
      <c r="AJ72" s="1050">
        <v>0</v>
      </c>
      <c r="AK72" s="1051">
        <v>9563357</v>
      </c>
      <c r="AL72" s="1050">
        <v>0</v>
      </c>
    </row>
    <row r="73" spans="1:38" s="456" customFormat="1" ht="16.149999999999999" customHeight="1" x14ac:dyDescent="0.2">
      <c r="A73" s="1043">
        <v>67</v>
      </c>
      <c r="B73" s="1043" t="s">
        <v>3</v>
      </c>
      <c r="C73" s="1044">
        <v>22234969</v>
      </c>
      <c r="D73" s="1548">
        <v>7514.9716700000008</v>
      </c>
      <c r="E73" s="1045">
        <v>5371</v>
      </c>
      <c r="F73" s="1046">
        <v>0.71470661977891392</v>
      </c>
      <c r="G73" s="1047">
        <v>15891479.534878938</v>
      </c>
      <c r="H73" s="1044">
        <v>2958.756197147447</v>
      </c>
      <c r="I73" s="1545">
        <v>608.52</v>
      </c>
      <c r="J73" s="1046">
        <v>8.0974357152832743E-2</v>
      </c>
      <c r="K73" s="1047">
        <v>1800462.3210881643</v>
      </c>
      <c r="L73" s="1045">
        <v>2766</v>
      </c>
      <c r="M73" s="1044">
        <v>650.92636337243835</v>
      </c>
      <c r="N73" s="1545">
        <v>102.83999999999999</v>
      </c>
      <c r="O73" s="1046">
        <v>1.3684682326952802E-2</v>
      </c>
      <c r="P73" s="1047">
        <v>304278.4873146434</v>
      </c>
      <c r="Q73" s="1542">
        <v>1714</v>
      </c>
      <c r="R73" s="1044">
        <v>177.5253718288468</v>
      </c>
      <c r="S73" s="1545">
        <v>877.5</v>
      </c>
      <c r="T73" s="1046">
        <v>0.11676690725302494</v>
      </c>
      <c r="U73" s="1047">
        <v>2596308.5629968848</v>
      </c>
      <c r="V73" s="1045">
        <v>585</v>
      </c>
      <c r="W73" s="1044">
        <v>4438.1342957211709</v>
      </c>
      <c r="X73" s="1545">
        <v>250.2</v>
      </c>
      <c r="Y73" s="1046">
        <v>3.3293538683426598E-2</v>
      </c>
      <c r="Z73" s="1047">
        <v>740280.80052629125</v>
      </c>
      <c r="AA73" s="1045">
        <v>417</v>
      </c>
      <c r="AB73" s="1044">
        <v>1775.2537182884682</v>
      </c>
      <c r="AC73" s="1045">
        <v>304.91167000000002</v>
      </c>
      <c r="AD73" s="1046">
        <v>4.0573894804848944E-2</v>
      </c>
      <c r="AE73" s="1047">
        <v>902159.29319507733</v>
      </c>
      <c r="AF73" s="1045">
        <v>5371</v>
      </c>
      <c r="AG73" s="1044">
        <v>167.96858931206057</v>
      </c>
      <c r="AH73" s="1048"/>
      <c r="AI73" s="1051">
        <v>22234969</v>
      </c>
      <c r="AJ73" s="1050">
        <v>0</v>
      </c>
      <c r="AK73" s="1051">
        <v>22234969</v>
      </c>
      <c r="AL73" s="1050">
        <v>0</v>
      </c>
    </row>
    <row r="74" spans="1:38" ht="16.149999999999999" customHeight="1" x14ac:dyDescent="0.2">
      <c r="A74" s="1043">
        <v>68</v>
      </c>
      <c r="B74" s="1043" t="s">
        <v>2</v>
      </c>
      <c r="C74" s="1044">
        <v>7584003</v>
      </c>
      <c r="D74" s="1548">
        <v>2399.9155500000002</v>
      </c>
      <c r="E74" s="1045">
        <v>1543</v>
      </c>
      <c r="F74" s="1046">
        <v>0.64293929009293682</v>
      </c>
      <c r="G74" s="1047">
        <v>4876053.5048827035</v>
      </c>
      <c r="H74" s="1044">
        <v>3160.1124464567101</v>
      </c>
      <c r="I74" s="1545">
        <v>316.58</v>
      </c>
      <c r="J74" s="1046">
        <v>0.13191297502114188</v>
      </c>
      <c r="K74" s="1047">
        <v>1000428.3982992651</v>
      </c>
      <c r="L74" s="1045">
        <v>1439</v>
      </c>
      <c r="M74" s="1044">
        <v>695.22473822047607</v>
      </c>
      <c r="N74" s="1545">
        <v>53.129999999999995</v>
      </c>
      <c r="O74" s="1046">
        <v>2.2138278990691981E-2</v>
      </c>
      <c r="P74" s="1047">
        <v>167896.77428024495</v>
      </c>
      <c r="Q74" s="1542">
        <v>885.5</v>
      </c>
      <c r="R74" s="1044">
        <v>189.60674678740253</v>
      </c>
      <c r="S74" s="1545">
        <v>238.5</v>
      </c>
      <c r="T74" s="1046">
        <v>9.9378496880858994E-2</v>
      </c>
      <c r="U74" s="1047">
        <v>753686.81847992528</v>
      </c>
      <c r="V74" s="1045">
        <v>159</v>
      </c>
      <c r="W74" s="1044">
        <v>4740.1686696850647</v>
      </c>
      <c r="X74" s="1545">
        <v>3.5999999999999996</v>
      </c>
      <c r="Y74" s="1046">
        <v>1.5000527831073053E-3</v>
      </c>
      <c r="Z74" s="1047">
        <v>11376.404807244153</v>
      </c>
      <c r="AA74" s="1045">
        <v>6</v>
      </c>
      <c r="AB74" s="1044">
        <v>1896.0674678740254</v>
      </c>
      <c r="AC74" s="1045">
        <v>245.10554999999999</v>
      </c>
      <c r="AD74" s="1046">
        <v>0.102130906231263</v>
      </c>
      <c r="AE74" s="1047">
        <v>774561.09925061732</v>
      </c>
      <c r="AF74" s="1045">
        <v>1543</v>
      </c>
      <c r="AG74" s="1044">
        <v>501.98386211964828</v>
      </c>
      <c r="AH74" s="466"/>
      <c r="AI74" s="1051">
        <v>7584003</v>
      </c>
      <c r="AJ74" s="1050">
        <v>0</v>
      </c>
      <c r="AK74" s="1051">
        <v>7584003</v>
      </c>
      <c r="AL74" s="1050">
        <v>0</v>
      </c>
    </row>
    <row r="75" spans="1:38" ht="16.149999999999999" customHeight="1" x14ac:dyDescent="0.2">
      <c r="A75" s="1052">
        <v>69</v>
      </c>
      <c r="B75" s="1052" t="s">
        <v>91</v>
      </c>
      <c r="C75" s="1053">
        <v>21882767</v>
      </c>
      <c r="D75" s="1549">
        <v>6715.8132000000005</v>
      </c>
      <c r="E75" s="1055">
        <v>4760</v>
      </c>
      <c r="F75" s="1056">
        <v>0.70877492542526344</v>
      </c>
      <c r="G75" s="1057">
        <v>15509956.548523415</v>
      </c>
      <c r="H75" s="1053">
        <v>3258.3942328830703</v>
      </c>
      <c r="I75" s="1546">
        <v>528.66</v>
      </c>
      <c r="J75" s="1056">
        <v>7.871868741078146E-2</v>
      </c>
      <c r="K75" s="1057">
        <v>1722582.695155964</v>
      </c>
      <c r="L75" s="1054">
        <v>2403</v>
      </c>
      <c r="M75" s="1053">
        <v>716.84673123427547</v>
      </c>
      <c r="N75" s="1546">
        <v>126.24</v>
      </c>
      <c r="O75" s="1056">
        <v>1.8797425753295221E-2</v>
      </c>
      <c r="P75" s="1057">
        <v>411339.68795915879</v>
      </c>
      <c r="Q75" s="1543">
        <v>2104</v>
      </c>
      <c r="R75" s="1053">
        <v>195.50365397298421</v>
      </c>
      <c r="S75" s="1546">
        <v>721.5</v>
      </c>
      <c r="T75" s="1056">
        <v>0.10743300602822008</v>
      </c>
      <c r="U75" s="1057">
        <v>2350931.4390251352</v>
      </c>
      <c r="V75" s="1054">
        <v>481</v>
      </c>
      <c r="W75" s="1053">
        <v>4887.5913493246053</v>
      </c>
      <c r="X75" s="1546">
        <v>231.6</v>
      </c>
      <c r="Y75" s="1056">
        <v>3.4485771581615754E-2</v>
      </c>
      <c r="Z75" s="1057">
        <v>754644.10433571902</v>
      </c>
      <c r="AA75" s="1054">
        <v>386</v>
      </c>
      <c r="AB75" s="1053">
        <v>1955.0365397298419</v>
      </c>
      <c r="AC75" s="1054">
        <v>347.81319999999999</v>
      </c>
      <c r="AD75" s="1056">
        <v>5.1790183800823994E-2</v>
      </c>
      <c r="AE75" s="1057">
        <v>1133312.525000606</v>
      </c>
      <c r="AF75" s="1055">
        <v>4760</v>
      </c>
      <c r="AG75" s="1053">
        <v>238.09086659676595</v>
      </c>
      <c r="AH75" s="466"/>
      <c r="AI75" s="1058">
        <v>21882767</v>
      </c>
      <c r="AJ75" s="1050">
        <v>0</v>
      </c>
      <c r="AK75" s="1058">
        <v>21882766.999999996</v>
      </c>
      <c r="AL75" s="1050">
        <v>0</v>
      </c>
    </row>
    <row r="76" spans="1:38" ht="16.149999999999999" customHeight="1" thickBot="1" x14ac:dyDescent="0.25">
      <c r="A76" s="1059"/>
      <c r="B76" s="1059" t="s">
        <v>4</v>
      </c>
      <c r="C76" s="1060">
        <v>2494303929</v>
      </c>
      <c r="D76" s="1550">
        <v>955701.52404000016</v>
      </c>
      <c r="E76" s="1061">
        <v>665649</v>
      </c>
      <c r="F76" s="1062">
        <v>0.69650302239356876</v>
      </c>
      <c r="G76" s="1063">
        <v>1736776672.8514862</v>
      </c>
      <c r="H76" s="1060">
        <v>2609.1478735061364</v>
      </c>
      <c r="I76" s="1547">
        <v>106213.8</v>
      </c>
      <c r="J76" s="1062">
        <v>0.11113699970991624</v>
      </c>
      <c r="K76" s="1063">
        <v>275654734.08294559</v>
      </c>
      <c r="L76" s="1061">
        <v>482790</v>
      </c>
      <c r="M76" s="1060">
        <v>570.96197950029125</v>
      </c>
      <c r="N76" s="1547">
        <v>17826.599999999999</v>
      </c>
      <c r="O76" s="1062">
        <v>1.8652894812432964E-2</v>
      </c>
      <c r="P76" s="1063">
        <v>47221348.910468712</v>
      </c>
      <c r="Q76" s="1544">
        <v>297110</v>
      </c>
      <c r="R76" s="1060">
        <v>158.93557574793414</v>
      </c>
      <c r="S76" s="1547">
        <v>136888.5</v>
      </c>
      <c r="T76" s="1062">
        <v>0.14323352695027264</v>
      </c>
      <c r="U76" s="1063">
        <v>359022875.02523279</v>
      </c>
      <c r="V76" s="1061">
        <v>91259</v>
      </c>
      <c r="W76" s="1060">
        <v>3934.1092388173529</v>
      </c>
      <c r="X76" s="1547">
        <v>16040.399999999998</v>
      </c>
      <c r="Y76" s="1062">
        <v>1.6783901245854493E-2</v>
      </c>
      <c r="Z76" s="1063">
        <v>40831530.795734145</v>
      </c>
      <c r="AA76" s="1061">
        <v>26734</v>
      </c>
      <c r="AB76" s="1060">
        <v>1527.3259069250446</v>
      </c>
      <c r="AC76" s="1061">
        <v>13083.224040000003</v>
      </c>
      <c r="AD76" s="1062">
        <v>1.3689654887954761E-2</v>
      </c>
      <c r="AE76" s="1063">
        <v>34796767.334132954</v>
      </c>
      <c r="AF76" s="1061">
        <v>665649</v>
      </c>
      <c r="AG76" s="1060">
        <v>52.274948710405866</v>
      </c>
      <c r="AH76" s="466"/>
      <c r="AI76" s="1064">
        <v>2494303929</v>
      </c>
      <c r="AJ76" s="1065">
        <v>0</v>
      </c>
      <c r="AK76" s="1064">
        <v>2494303929</v>
      </c>
      <c r="AL76" s="1065">
        <v>0</v>
      </c>
    </row>
    <row r="77" spans="1:38" ht="13.5" thickTop="1" x14ac:dyDescent="0.2">
      <c r="A77" s="455"/>
      <c r="B77" s="455"/>
      <c r="C77" s="453"/>
      <c r="D77" s="453"/>
      <c r="E77" s="453"/>
      <c r="F77" s="453"/>
      <c r="G77" s="453"/>
      <c r="H77" s="453"/>
      <c r="I77" s="453"/>
      <c r="J77" s="453"/>
      <c r="K77" s="454"/>
      <c r="L77" s="453"/>
      <c r="M77" s="453"/>
      <c r="N77" s="2137"/>
      <c r="O77" s="2137"/>
      <c r="P77" s="453"/>
      <c r="Q77" s="453"/>
      <c r="R77" s="453"/>
      <c r="S77" s="2137"/>
      <c r="T77" s="2137"/>
      <c r="U77" s="453"/>
      <c r="V77" s="453"/>
      <c r="W77" s="453"/>
      <c r="X77" s="2137"/>
      <c r="Y77" s="2137"/>
      <c r="Z77" s="453"/>
      <c r="AA77" s="453"/>
      <c r="AB77" s="453"/>
      <c r="AC77" s="453"/>
      <c r="AD77" s="453"/>
      <c r="AE77" s="453"/>
      <c r="AI77" s="453"/>
      <c r="AK77" s="453"/>
    </row>
    <row r="78" spans="1:38" ht="13.5" customHeight="1" thickBot="1" x14ac:dyDescent="0.25">
      <c r="A78" s="449"/>
      <c r="B78" s="449"/>
      <c r="C78" s="448"/>
      <c r="D78" s="448"/>
      <c r="E78" s="448"/>
      <c r="F78" s="448"/>
      <c r="G78" s="450">
        <v>0.69629713230166912</v>
      </c>
      <c r="H78" s="448"/>
      <c r="I78" s="448"/>
      <c r="J78" s="452"/>
      <c r="K78" s="450">
        <v>0.11051369116571903</v>
      </c>
      <c r="L78" s="448"/>
      <c r="M78" s="448"/>
      <c r="N78" s="451"/>
      <c r="O78" s="451"/>
      <c r="P78" s="450">
        <v>1.8931674027952313E-2</v>
      </c>
      <c r="Q78" s="448"/>
      <c r="R78" s="448"/>
      <c r="S78" s="2133"/>
      <c r="T78" s="2133"/>
      <c r="U78" s="450">
        <v>0.14393710038742949</v>
      </c>
      <c r="V78" s="448"/>
      <c r="W78" s="448"/>
      <c r="X78" s="2133"/>
      <c r="Y78" s="2133"/>
      <c r="Z78" s="450">
        <v>1.6369909986111458E-2</v>
      </c>
      <c r="AA78" s="448"/>
      <c r="AB78" s="448"/>
      <c r="AC78" s="448"/>
      <c r="AD78" s="448"/>
      <c r="AE78" s="450">
        <v>1.3950492131118699E-2</v>
      </c>
      <c r="AI78" s="448"/>
      <c r="AK78" s="448"/>
    </row>
    <row r="79" spans="1:38" ht="14.25" customHeight="1" thickTop="1" x14ac:dyDescent="0.2">
      <c r="A79" s="449"/>
      <c r="B79" s="449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I79" s="448"/>
      <c r="AK79" s="448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S78:T78"/>
    <mergeCell ref="X78:Y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&amp;C&amp;20FY2021-22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92"/>
  <sheetViews>
    <sheetView zoomScaleNormal="100" zoomScaleSheetLayoutView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3" style="101" bestFit="1" customWidth="1"/>
    <col min="2" max="2" width="17.5703125" style="101" bestFit="1" customWidth="1"/>
    <col min="3" max="3" width="15.85546875" style="101" customWidth="1"/>
    <col min="4" max="37" width="15.28515625" style="101" customWidth="1"/>
    <col min="38" max="38" width="15.7109375" style="101" customWidth="1"/>
    <col min="39" max="39" width="16.42578125" style="101" customWidth="1"/>
    <col min="40" max="41" width="13.85546875" style="101" customWidth="1"/>
    <col min="42" max="44" width="15.5703125" style="101" customWidth="1"/>
    <col min="45" max="45" width="18" style="101" customWidth="1"/>
    <col min="46" max="49" width="17.7109375" style="101" customWidth="1"/>
    <col min="50" max="53" width="19.7109375" style="101" customWidth="1"/>
    <col min="54" max="56" width="17.5703125" style="101" customWidth="1"/>
    <col min="57" max="57" width="19.28515625" style="101" customWidth="1"/>
    <col min="58" max="58" width="17.5703125" style="101" customWidth="1"/>
    <col min="59" max="16384" width="8.85546875" style="101"/>
  </cols>
  <sheetData>
    <row r="1" spans="1:58" s="360" customFormat="1" ht="30" customHeight="1" x14ac:dyDescent="0.2">
      <c r="A1" s="1821" t="s">
        <v>1085</v>
      </c>
      <c r="B1" s="1821"/>
      <c r="C1" s="1819" t="s">
        <v>475</v>
      </c>
      <c r="D1" s="1820" t="s">
        <v>476</v>
      </c>
      <c r="E1" s="1820"/>
      <c r="F1" s="1820"/>
      <c r="G1" s="1820"/>
      <c r="H1" s="1820"/>
      <c r="I1" s="1820" t="s">
        <v>476</v>
      </c>
      <c r="J1" s="1820"/>
      <c r="K1" s="1820"/>
      <c r="L1" s="1820"/>
      <c r="M1" s="1820"/>
      <c r="N1" s="1820"/>
      <c r="O1" s="1820" t="s">
        <v>476</v>
      </c>
      <c r="P1" s="1820"/>
      <c r="Q1" s="1820"/>
      <c r="R1" s="1820"/>
      <c r="S1" s="1820"/>
      <c r="T1" s="1820"/>
      <c r="U1" s="1820" t="s">
        <v>476</v>
      </c>
      <c r="V1" s="1820"/>
      <c r="W1" s="1820"/>
      <c r="X1" s="1820"/>
      <c r="Y1" s="1820"/>
      <c r="Z1" s="1820"/>
      <c r="AA1" s="1822" t="s">
        <v>476</v>
      </c>
      <c r="AB1" s="1823"/>
      <c r="AC1" s="1823"/>
      <c r="AD1" s="1823"/>
      <c r="AE1" s="1823"/>
      <c r="AF1" s="1824"/>
      <c r="AG1" s="1825" t="s">
        <v>476</v>
      </c>
      <c r="AH1" s="1826"/>
      <c r="AI1" s="1826"/>
      <c r="AJ1" s="1827"/>
      <c r="AK1" s="1819" t="s">
        <v>1196</v>
      </c>
      <c r="AL1" s="1819" t="s">
        <v>890</v>
      </c>
      <c r="AM1" s="1830" t="s">
        <v>901</v>
      </c>
      <c r="AN1" s="1830"/>
      <c r="AO1" s="1830"/>
      <c r="AP1" s="1733" t="s">
        <v>242</v>
      </c>
      <c r="AQ1" s="1733"/>
      <c r="AR1" s="1733"/>
      <c r="AS1" s="1819" t="s">
        <v>1199</v>
      </c>
      <c r="AT1" s="1831" t="s">
        <v>347</v>
      </c>
      <c r="AU1" s="1831"/>
      <c r="AV1" s="1831"/>
      <c r="AW1" s="1831"/>
      <c r="AX1" s="1819" t="s">
        <v>1200</v>
      </c>
      <c r="AY1" s="1832" t="s">
        <v>312</v>
      </c>
      <c r="AZ1" s="1819" t="s">
        <v>313</v>
      </c>
      <c r="BA1" s="1819" t="s">
        <v>282</v>
      </c>
      <c r="BB1" s="1831" t="s">
        <v>349</v>
      </c>
      <c r="BC1" s="1831"/>
      <c r="BD1" s="1831"/>
      <c r="BE1" s="1819" t="s">
        <v>1201</v>
      </c>
      <c r="BF1" s="1828" t="s">
        <v>1799</v>
      </c>
    </row>
    <row r="2" spans="1:58" s="360" customFormat="1" ht="103.5" customHeight="1" x14ac:dyDescent="0.2">
      <c r="A2" s="1821"/>
      <c r="B2" s="1821"/>
      <c r="C2" s="1819"/>
      <c r="D2" s="1468" t="s">
        <v>1004</v>
      </c>
      <c r="E2" s="1468" t="s">
        <v>957</v>
      </c>
      <c r="F2" s="1468" t="s">
        <v>958</v>
      </c>
      <c r="G2" s="1468" t="s">
        <v>959</v>
      </c>
      <c r="H2" s="1468" t="s">
        <v>960</v>
      </c>
      <c r="I2" s="1468" t="s">
        <v>961</v>
      </c>
      <c r="J2" s="1468" t="s">
        <v>962</v>
      </c>
      <c r="K2" s="1468" t="s">
        <v>963</v>
      </c>
      <c r="L2" s="1468" t="s">
        <v>964</v>
      </c>
      <c r="M2" s="1468" t="s">
        <v>965</v>
      </c>
      <c r="N2" s="1468" t="s">
        <v>966</v>
      </c>
      <c r="O2" s="1468" t="s">
        <v>967</v>
      </c>
      <c r="P2" s="1468" t="s">
        <v>968</v>
      </c>
      <c r="Q2" s="1468" t="s">
        <v>969</v>
      </c>
      <c r="R2" s="1468" t="s">
        <v>970</v>
      </c>
      <c r="S2" s="1468" t="s">
        <v>971</v>
      </c>
      <c r="T2" s="1468" t="s">
        <v>972</v>
      </c>
      <c r="U2" s="1468" t="s">
        <v>973</v>
      </c>
      <c r="V2" s="1468" t="s">
        <v>974</v>
      </c>
      <c r="W2" s="1468" t="s">
        <v>975</v>
      </c>
      <c r="X2" s="1468" t="s">
        <v>976</v>
      </c>
      <c r="Y2" s="1468" t="s">
        <v>977</v>
      </c>
      <c r="Z2" s="1468" t="s">
        <v>978</v>
      </c>
      <c r="AA2" s="1468" t="s">
        <v>1082</v>
      </c>
      <c r="AB2" s="1468" t="s">
        <v>980</v>
      </c>
      <c r="AC2" s="1468" t="s">
        <v>981</v>
      </c>
      <c r="AD2" s="1468" t="s">
        <v>982</v>
      </c>
      <c r="AE2" s="1468" t="s">
        <v>983</v>
      </c>
      <c r="AF2" s="1468" t="s">
        <v>1065</v>
      </c>
      <c r="AG2" s="1468" t="s">
        <v>1040</v>
      </c>
      <c r="AH2" s="1468" t="s">
        <v>984</v>
      </c>
      <c r="AI2" s="1468" t="s">
        <v>985</v>
      </c>
      <c r="AJ2" s="1468" t="s">
        <v>473</v>
      </c>
      <c r="AK2" s="1819"/>
      <c r="AL2" s="1819"/>
      <c r="AM2" s="1469" t="s">
        <v>1243</v>
      </c>
      <c r="AN2" s="1470" t="s">
        <v>524</v>
      </c>
      <c r="AO2" s="1470" t="s">
        <v>525</v>
      </c>
      <c r="AP2" s="1469" t="s">
        <v>1197</v>
      </c>
      <c r="AQ2" s="1469" t="s">
        <v>1198</v>
      </c>
      <c r="AR2" s="1469" t="s">
        <v>243</v>
      </c>
      <c r="AS2" s="1819"/>
      <c r="AT2" s="1471" t="s">
        <v>1244</v>
      </c>
      <c r="AU2" s="1471" t="s">
        <v>1851</v>
      </c>
      <c r="AV2" s="1471" t="s">
        <v>1337</v>
      </c>
      <c r="AW2" s="1471" t="s">
        <v>1338</v>
      </c>
      <c r="AX2" s="1819"/>
      <c r="AY2" s="1832"/>
      <c r="AZ2" s="1819"/>
      <c r="BA2" s="1819"/>
      <c r="BB2" s="1472" t="s">
        <v>1246</v>
      </c>
      <c r="BC2" s="1472" t="s">
        <v>1852</v>
      </c>
      <c r="BD2" s="1472" t="s">
        <v>405</v>
      </c>
      <c r="BE2" s="1819"/>
      <c r="BF2" s="1829"/>
    </row>
    <row r="3" spans="1:58" s="360" customFormat="1" ht="12.75" hidden="1" customHeight="1" x14ac:dyDescent="0.2">
      <c r="A3" s="566"/>
      <c r="B3" s="566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1205"/>
      <c r="AB3" s="1205"/>
      <c r="AC3" s="1205"/>
      <c r="AD3" s="932"/>
      <c r="AE3" s="932"/>
      <c r="AF3" s="1170"/>
      <c r="AG3" s="1170"/>
      <c r="AH3" s="569"/>
      <c r="AI3" s="569"/>
      <c r="AJ3" s="569"/>
      <c r="AK3" s="569"/>
      <c r="AL3" s="569"/>
      <c r="AM3" s="384"/>
      <c r="AN3" s="385"/>
      <c r="AO3" s="385"/>
      <c r="AP3" s="384"/>
      <c r="AQ3" s="384"/>
      <c r="AR3" s="384"/>
      <c r="AS3" s="569"/>
      <c r="AT3" s="567"/>
      <c r="AU3" s="567"/>
      <c r="AV3" s="1433"/>
      <c r="AW3" s="1433"/>
      <c r="AX3" s="569"/>
      <c r="AY3" s="569"/>
      <c r="AZ3" s="569"/>
      <c r="BA3" s="569"/>
      <c r="BB3" s="567"/>
      <c r="BC3" s="567"/>
      <c r="BD3" s="567"/>
      <c r="BE3" s="569"/>
      <c r="BF3" s="567"/>
    </row>
    <row r="4" spans="1:58" s="348" customFormat="1" x14ac:dyDescent="0.2">
      <c r="A4" s="361"/>
      <c r="B4" s="362"/>
      <c r="C4" s="363">
        <v>1</v>
      </c>
      <c r="D4" s="363">
        <v>2</v>
      </c>
      <c r="E4" s="363">
        <v>3</v>
      </c>
      <c r="F4" s="363">
        <v>4</v>
      </c>
      <c r="G4" s="363">
        <v>5</v>
      </c>
      <c r="H4" s="363">
        <v>6</v>
      </c>
      <c r="I4" s="363">
        <v>7</v>
      </c>
      <c r="J4" s="363">
        <v>8</v>
      </c>
      <c r="K4" s="363">
        <v>9</v>
      </c>
      <c r="L4" s="363">
        <v>10</v>
      </c>
      <c r="M4" s="363">
        <v>11</v>
      </c>
      <c r="N4" s="363">
        <v>12</v>
      </c>
      <c r="O4" s="363">
        <v>13</v>
      </c>
      <c r="P4" s="363">
        <v>14</v>
      </c>
      <c r="Q4" s="363">
        <v>15</v>
      </c>
      <c r="R4" s="363">
        <v>16</v>
      </c>
      <c r="S4" s="363">
        <v>17</v>
      </c>
      <c r="T4" s="363">
        <v>18</v>
      </c>
      <c r="U4" s="363">
        <v>19</v>
      </c>
      <c r="V4" s="363">
        <v>20</v>
      </c>
      <c r="W4" s="363">
        <v>21</v>
      </c>
      <c r="X4" s="363">
        <v>22</v>
      </c>
      <c r="Y4" s="363">
        <v>23</v>
      </c>
      <c r="Z4" s="363">
        <v>24</v>
      </c>
      <c r="AA4" s="363">
        <v>25</v>
      </c>
      <c r="AB4" s="363">
        <v>26</v>
      </c>
      <c r="AC4" s="363">
        <v>27</v>
      </c>
      <c r="AD4" s="363">
        <v>28</v>
      </c>
      <c r="AE4" s="363">
        <v>29</v>
      </c>
      <c r="AF4" s="363">
        <v>30</v>
      </c>
      <c r="AG4" s="363">
        <v>31</v>
      </c>
      <c r="AH4" s="363">
        <v>32</v>
      </c>
      <c r="AI4" s="363">
        <v>33</v>
      </c>
      <c r="AJ4" s="363">
        <v>34</v>
      </c>
      <c r="AK4" s="363">
        <v>35</v>
      </c>
      <c r="AL4" s="363">
        <v>36</v>
      </c>
      <c r="AM4" s="363">
        <v>37</v>
      </c>
      <c r="AN4" s="363">
        <v>38</v>
      </c>
      <c r="AO4" s="363">
        <v>39</v>
      </c>
      <c r="AP4" s="363">
        <v>40</v>
      </c>
      <c r="AQ4" s="363">
        <v>41</v>
      </c>
      <c r="AR4" s="363">
        <v>42</v>
      </c>
      <c r="AS4" s="363">
        <v>43</v>
      </c>
      <c r="AT4" s="363">
        <v>44</v>
      </c>
      <c r="AU4" s="363">
        <v>45</v>
      </c>
      <c r="AV4" s="363">
        <v>46</v>
      </c>
      <c r="AW4" s="363">
        <v>47</v>
      </c>
      <c r="AX4" s="363">
        <v>48</v>
      </c>
      <c r="AY4" s="363">
        <v>49</v>
      </c>
      <c r="AZ4" s="363">
        <v>50</v>
      </c>
      <c r="BA4" s="363">
        <v>51</v>
      </c>
      <c r="BB4" s="363">
        <v>52</v>
      </c>
      <c r="BC4" s="363">
        <v>53</v>
      </c>
      <c r="BD4" s="363">
        <v>54</v>
      </c>
      <c r="BE4" s="363">
        <v>55</v>
      </c>
      <c r="BF4" s="363">
        <v>56</v>
      </c>
    </row>
    <row r="5" spans="1:58" s="348" customFormat="1" ht="25.5" hidden="1" x14ac:dyDescent="0.2">
      <c r="A5" s="361"/>
      <c r="B5" s="361"/>
      <c r="C5" s="1207" t="s">
        <v>594</v>
      </c>
      <c r="D5" s="1207" t="s">
        <v>594</v>
      </c>
      <c r="E5" s="1207" t="s">
        <v>594</v>
      </c>
      <c r="F5" s="1207" t="s">
        <v>594</v>
      </c>
      <c r="G5" s="1207" t="s">
        <v>594</v>
      </c>
      <c r="H5" s="1207" t="s">
        <v>594</v>
      </c>
      <c r="I5" s="1207" t="s">
        <v>594</v>
      </c>
      <c r="J5" s="1207" t="s">
        <v>594</v>
      </c>
      <c r="K5" s="1207" t="s">
        <v>594</v>
      </c>
      <c r="L5" s="1207" t="s">
        <v>594</v>
      </c>
      <c r="M5" s="1207" t="s">
        <v>594</v>
      </c>
      <c r="N5" s="1207" t="s">
        <v>594</v>
      </c>
      <c r="O5" s="1207" t="s">
        <v>594</v>
      </c>
      <c r="P5" s="1207" t="s">
        <v>594</v>
      </c>
      <c r="Q5" s="1207" t="s">
        <v>594</v>
      </c>
      <c r="R5" s="1207" t="s">
        <v>594</v>
      </c>
      <c r="S5" s="1207" t="s">
        <v>594</v>
      </c>
      <c r="T5" s="1207" t="s">
        <v>594</v>
      </c>
      <c r="U5" s="1207" t="s">
        <v>594</v>
      </c>
      <c r="V5" s="1207" t="s">
        <v>594</v>
      </c>
      <c r="W5" s="1207" t="s">
        <v>594</v>
      </c>
      <c r="X5" s="1207" t="s">
        <v>594</v>
      </c>
      <c r="Y5" s="1207" t="s">
        <v>594</v>
      </c>
      <c r="Z5" s="1207" t="s">
        <v>594</v>
      </c>
      <c r="AA5" s="1207" t="s">
        <v>594</v>
      </c>
      <c r="AB5" s="1207" t="s">
        <v>594</v>
      </c>
      <c r="AC5" s="1207" t="s">
        <v>594</v>
      </c>
      <c r="AD5" s="1207" t="s">
        <v>594</v>
      </c>
      <c r="AE5" s="1207" t="s">
        <v>594</v>
      </c>
      <c r="AF5" s="1208" t="s">
        <v>594</v>
      </c>
      <c r="AG5" s="1208" t="s">
        <v>594</v>
      </c>
      <c r="AH5" s="1207" t="s">
        <v>594</v>
      </c>
      <c r="AI5" s="1207" t="s">
        <v>594</v>
      </c>
      <c r="AJ5" s="1207" t="s">
        <v>595</v>
      </c>
      <c r="AK5" s="1207" t="s">
        <v>595</v>
      </c>
      <c r="AL5" s="1207" t="s">
        <v>595</v>
      </c>
      <c r="AM5" s="1207" t="s">
        <v>808</v>
      </c>
      <c r="AN5" s="1207" t="s">
        <v>595</v>
      </c>
      <c r="AO5" s="1207" t="s">
        <v>595</v>
      </c>
      <c r="AP5" s="1207" t="s">
        <v>808</v>
      </c>
      <c r="AQ5" s="1207" t="s">
        <v>808</v>
      </c>
      <c r="AR5" s="1207" t="s">
        <v>595</v>
      </c>
      <c r="AS5" s="1207" t="s">
        <v>595</v>
      </c>
      <c r="AT5" s="1207" t="s">
        <v>594</v>
      </c>
      <c r="AU5" s="1207" t="s">
        <v>594</v>
      </c>
      <c r="AV5" s="1434"/>
      <c r="AW5" s="1434"/>
      <c r="AX5" s="1207" t="s">
        <v>595</v>
      </c>
      <c r="AY5" s="1207" t="s">
        <v>595</v>
      </c>
      <c r="AZ5" s="1207" t="s">
        <v>595</v>
      </c>
      <c r="BA5" s="1207" t="s">
        <v>595</v>
      </c>
      <c r="BB5" s="1207" t="s">
        <v>594</v>
      </c>
      <c r="BC5" s="1207" t="s">
        <v>594</v>
      </c>
      <c r="BD5" s="1207" t="s">
        <v>594</v>
      </c>
      <c r="BE5" s="1207" t="s">
        <v>595</v>
      </c>
      <c r="BF5" s="1207"/>
    </row>
    <row r="6" spans="1:58" s="641" customFormat="1" ht="24" customHeight="1" x14ac:dyDescent="0.2">
      <c r="A6" s="638"/>
      <c r="B6" s="638"/>
      <c r="C6" s="1069" t="s">
        <v>1254</v>
      </c>
      <c r="D6" s="1069" t="s">
        <v>1255</v>
      </c>
      <c r="E6" s="1079" t="s">
        <v>1411</v>
      </c>
      <c r="F6" s="1079" t="s">
        <v>1412</v>
      </c>
      <c r="G6" s="1079" t="s">
        <v>1413</v>
      </c>
      <c r="H6" s="1079" t="s">
        <v>1414</v>
      </c>
      <c r="I6" s="1079" t="s">
        <v>1415</v>
      </c>
      <c r="J6" s="1079" t="s">
        <v>1416</v>
      </c>
      <c r="K6" s="1079" t="s">
        <v>1417</v>
      </c>
      <c r="L6" s="1079" t="s">
        <v>1418</v>
      </c>
      <c r="M6" s="1079" t="s">
        <v>1419</v>
      </c>
      <c r="N6" s="1079" t="s">
        <v>1420</v>
      </c>
      <c r="O6" s="1079" t="s">
        <v>1421</v>
      </c>
      <c r="P6" s="1079" t="s">
        <v>1422</v>
      </c>
      <c r="Q6" s="1079" t="s">
        <v>1423</v>
      </c>
      <c r="R6" s="1079" t="s">
        <v>1424</v>
      </c>
      <c r="S6" s="1079" t="s">
        <v>1425</v>
      </c>
      <c r="T6" s="1079" t="s">
        <v>1426</v>
      </c>
      <c r="U6" s="1079" t="s">
        <v>1427</v>
      </c>
      <c r="V6" s="1079" t="s">
        <v>1428</v>
      </c>
      <c r="W6" s="1079" t="s">
        <v>1429</v>
      </c>
      <c r="X6" s="1079" t="s">
        <v>1430</v>
      </c>
      <c r="Y6" s="1079" t="s">
        <v>1431</v>
      </c>
      <c r="Z6" s="1079" t="s">
        <v>1432</v>
      </c>
      <c r="AA6" s="1079" t="s">
        <v>1433</v>
      </c>
      <c r="AB6" s="1079" t="s">
        <v>1434</v>
      </c>
      <c r="AC6" s="1079" t="s">
        <v>1435</v>
      </c>
      <c r="AD6" s="1079" t="s">
        <v>1436</v>
      </c>
      <c r="AE6" s="1079" t="s">
        <v>1437</v>
      </c>
      <c r="AF6" s="1556" t="s">
        <v>1438</v>
      </c>
      <c r="AG6" s="1556" t="s">
        <v>1439</v>
      </c>
      <c r="AH6" s="1079" t="s">
        <v>1440</v>
      </c>
      <c r="AI6" s="1079" t="s">
        <v>1441</v>
      </c>
      <c r="AJ6" s="1069" t="s">
        <v>1262</v>
      </c>
      <c r="AK6" s="1069" t="s">
        <v>1263</v>
      </c>
      <c r="AL6" s="1069" t="s">
        <v>1373</v>
      </c>
      <c r="AM6" s="1070" t="s">
        <v>746</v>
      </c>
      <c r="AN6" s="1070" t="s">
        <v>1374</v>
      </c>
      <c r="AO6" s="1070" t="s">
        <v>1375</v>
      </c>
      <c r="AP6" s="1070" t="s">
        <v>836</v>
      </c>
      <c r="AQ6" s="1070" t="s">
        <v>837</v>
      </c>
      <c r="AR6" s="1069" t="s">
        <v>1256</v>
      </c>
      <c r="AS6" s="1069" t="s">
        <v>1257</v>
      </c>
      <c r="AT6" s="1069" t="s">
        <v>1258</v>
      </c>
      <c r="AU6" s="1069" t="s">
        <v>1259</v>
      </c>
      <c r="AV6" s="1069" t="s">
        <v>1260</v>
      </c>
      <c r="AW6" s="1069" t="s">
        <v>1261</v>
      </c>
      <c r="AX6" s="1069" t="s">
        <v>1264</v>
      </c>
      <c r="AY6" s="898" t="s">
        <v>1534</v>
      </c>
      <c r="AZ6" s="1069" t="s">
        <v>1265</v>
      </c>
      <c r="BA6" s="1069" t="s">
        <v>1266</v>
      </c>
      <c r="BB6" s="1069" t="s">
        <v>1267</v>
      </c>
      <c r="BC6" s="1069" t="s">
        <v>1268</v>
      </c>
      <c r="BD6" s="1069" t="s">
        <v>1269</v>
      </c>
      <c r="BE6" s="1069" t="s">
        <v>1376</v>
      </c>
      <c r="BF6" s="1069"/>
    </row>
    <row r="7" spans="1:58" ht="15.6" customHeight="1" x14ac:dyDescent="0.2">
      <c r="A7" s="364">
        <v>1</v>
      </c>
      <c r="B7" s="365" t="s">
        <v>5</v>
      </c>
      <c r="C7" s="104">
        <v>55398838</v>
      </c>
      <c r="D7" s="104">
        <v>0</v>
      </c>
      <c r="E7" s="104">
        <v>0</v>
      </c>
      <c r="F7" s="104">
        <v>0</v>
      </c>
      <c r="G7" s="104">
        <v>0</v>
      </c>
      <c r="H7" s="104">
        <v>0</v>
      </c>
      <c r="I7" s="104">
        <v>0</v>
      </c>
      <c r="J7" s="104">
        <v>0</v>
      </c>
      <c r="K7" s="104">
        <v>-184</v>
      </c>
      <c r="L7" s="104">
        <v>0</v>
      </c>
      <c r="M7" s="104">
        <v>0</v>
      </c>
      <c r="N7" s="104">
        <v>0</v>
      </c>
      <c r="O7" s="104">
        <v>0</v>
      </c>
      <c r="P7" s="104">
        <v>0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-35511</v>
      </c>
      <c r="W7" s="104">
        <v>-146708</v>
      </c>
      <c r="X7" s="104">
        <v>-42815</v>
      </c>
      <c r="Y7" s="104">
        <v>0</v>
      </c>
      <c r="Z7" s="104">
        <v>0</v>
      </c>
      <c r="AA7" s="104">
        <v>0</v>
      </c>
      <c r="AB7" s="104">
        <v>-15622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-155748</v>
      </c>
      <c r="AI7" s="104">
        <v>-185703</v>
      </c>
      <c r="AJ7" s="103">
        <v>-582291</v>
      </c>
      <c r="AK7" s="103">
        <v>54816547</v>
      </c>
      <c r="AL7" s="103">
        <v>5958</v>
      </c>
      <c r="AM7" s="105">
        <v>-11538</v>
      </c>
      <c r="AN7" s="104">
        <v>0</v>
      </c>
      <c r="AO7" s="104">
        <v>-11538</v>
      </c>
      <c r="AP7" s="104">
        <v>-512388</v>
      </c>
      <c r="AQ7" s="104">
        <v>-184698</v>
      </c>
      <c r="AR7" s="105">
        <v>-697086</v>
      </c>
      <c r="AS7" s="103">
        <v>54107923</v>
      </c>
      <c r="AT7" s="104">
        <v>0</v>
      </c>
      <c r="AU7" s="104">
        <v>241099</v>
      </c>
      <c r="AV7" s="104">
        <v>1205192</v>
      </c>
      <c r="AW7" s="104">
        <v>964154</v>
      </c>
      <c r="AX7" s="103">
        <v>56518368</v>
      </c>
      <c r="AY7" s="104">
        <v>51919945</v>
      </c>
      <c r="AZ7" s="104">
        <v>4598423</v>
      </c>
      <c r="BA7" s="104">
        <v>4598423</v>
      </c>
      <c r="BB7" s="104">
        <v>0</v>
      </c>
      <c r="BC7" s="104">
        <v>247507</v>
      </c>
      <c r="BD7" s="104">
        <v>0</v>
      </c>
      <c r="BE7" s="103">
        <v>56765875</v>
      </c>
      <c r="BF7" s="104">
        <v>0</v>
      </c>
    </row>
    <row r="8" spans="1:58" ht="15.6" customHeight="1" x14ac:dyDescent="0.2">
      <c r="A8" s="366">
        <v>2</v>
      </c>
      <c r="B8" s="367" t="s">
        <v>6</v>
      </c>
      <c r="C8" s="368">
        <v>29066732</v>
      </c>
      <c r="D8" s="368">
        <v>0</v>
      </c>
      <c r="E8" s="368">
        <v>0</v>
      </c>
      <c r="F8" s="368">
        <v>0</v>
      </c>
      <c r="G8" s="368">
        <v>0</v>
      </c>
      <c r="H8" s="368">
        <v>0</v>
      </c>
      <c r="I8" s="368">
        <v>0</v>
      </c>
      <c r="J8" s="368">
        <v>-6616</v>
      </c>
      <c r="K8" s="368">
        <v>0</v>
      </c>
      <c r="L8" s="368">
        <v>0</v>
      </c>
      <c r="M8" s="368">
        <v>0</v>
      </c>
      <c r="N8" s="368">
        <v>0</v>
      </c>
      <c r="O8" s="368">
        <v>0</v>
      </c>
      <c r="P8" s="368">
        <v>0</v>
      </c>
      <c r="Q8" s="368">
        <v>0</v>
      </c>
      <c r="R8" s="368">
        <v>0</v>
      </c>
      <c r="S8" s="368">
        <v>0</v>
      </c>
      <c r="T8" s="368">
        <v>-6379</v>
      </c>
      <c r="U8" s="368">
        <v>0</v>
      </c>
      <c r="V8" s="368">
        <v>0</v>
      </c>
      <c r="W8" s="368">
        <v>0</v>
      </c>
      <c r="X8" s="368">
        <v>0</v>
      </c>
      <c r="Y8" s="368">
        <v>0</v>
      </c>
      <c r="Z8" s="368">
        <v>0</v>
      </c>
      <c r="AA8" s="368">
        <v>0</v>
      </c>
      <c r="AB8" s="368">
        <v>0</v>
      </c>
      <c r="AC8" s="368">
        <v>0</v>
      </c>
      <c r="AD8" s="368">
        <v>0</v>
      </c>
      <c r="AE8" s="368">
        <v>0</v>
      </c>
      <c r="AF8" s="368">
        <v>0</v>
      </c>
      <c r="AG8" s="368">
        <v>0</v>
      </c>
      <c r="AH8" s="368">
        <v>-66044</v>
      </c>
      <c r="AI8" s="368">
        <v>-207418</v>
      </c>
      <c r="AJ8" s="369">
        <v>-286457</v>
      </c>
      <c r="AK8" s="369">
        <v>28780275</v>
      </c>
      <c r="AL8" s="369">
        <v>7489</v>
      </c>
      <c r="AM8" s="370">
        <v>93870</v>
      </c>
      <c r="AN8" s="368">
        <v>93870</v>
      </c>
      <c r="AO8" s="368">
        <v>0</v>
      </c>
      <c r="AP8" s="368">
        <v>-576653</v>
      </c>
      <c r="AQ8" s="368">
        <v>89868</v>
      </c>
      <c r="AR8" s="370">
        <v>-486785</v>
      </c>
      <c r="AS8" s="369">
        <v>28387360</v>
      </c>
      <c r="AT8" s="368">
        <v>0</v>
      </c>
      <c r="AU8" s="368">
        <v>208204</v>
      </c>
      <c r="AV8" s="368">
        <v>624713</v>
      </c>
      <c r="AW8" s="368">
        <v>499770</v>
      </c>
      <c r="AX8" s="369">
        <v>29720047</v>
      </c>
      <c r="AY8" s="368">
        <v>27231574</v>
      </c>
      <c r="AZ8" s="368">
        <v>2488473</v>
      </c>
      <c r="BA8" s="368">
        <v>2488473</v>
      </c>
      <c r="BB8" s="368">
        <v>0</v>
      </c>
      <c r="BC8" s="368">
        <v>112065</v>
      </c>
      <c r="BD8" s="368">
        <v>0</v>
      </c>
      <c r="BE8" s="369">
        <v>29832112</v>
      </c>
      <c r="BF8" s="368">
        <v>0</v>
      </c>
    </row>
    <row r="9" spans="1:58" ht="15.6" customHeight="1" x14ac:dyDescent="0.2">
      <c r="A9" s="366">
        <v>3</v>
      </c>
      <c r="B9" s="367" t="s">
        <v>7</v>
      </c>
      <c r="C9" s="368">
        <v>110486524</v>
      </c>
      <c r="D9" s="368">
        <v>0</v>
      </c>
      <c r="E9" s="368">
        <v>-13080</v>
      </c>
      <c r="F9" s="368">
        <v>0</v>
      </c>
      <c r="G9" s="368">
        <v>0</v>
      </c>
      <c r="H9" s="368">
        <v>0</v>
      </c>
      <c r="I9" s="368">
        <v>0</v>
      </c>
      <c r="J9" s="368">
        <v>0</v>
      </c>
      <c r="K9" s="368">
        <v>0</v>
      </c>
      <c r="L9" s="368">
        <v>0</v>
      </c>
      <c r="M9" s="368">
        <v>-108319</v>
      </c>
      <c r="N9" s="368">
        <v>0</v>
      </c>
      <c r="O9" s="368">
        <v>0</v>
      </c>
      <c r="P9" s="368">
        <v>0</v>
      </c>
      <c r="Q9" s="368">
        <v>0</v>
      </c>
      <c r="R9" s="368">
        <v>0</v>
      </c>
      <c r="S9" s="368">
        <v>-96173</v>
      </c>
      <c r="T9" s="368">
        <v>0</v>
      </c>
      <c r="U9" s="368">
        <v>0</v>
      </c>
      <c r="V9" s="368">
        <v>-3994</v>
      </c>
      <c r="W9" s="368">
        <v>0</v>
      </c>
      <c r="X9" s="368">
        <v>0</v>
      </c>
      <c r="Y9" s="368">
        <v>-12942</v>
      </c>
      <c r="Z9" s="368">
        <v>0</v>
      </c>
      <c r="AA9" s="368">
        <v>0</v>
      </c>
      <c r="AB9" s="368">
        <v>0</v>
      </c>
      <c r="AC9" s="368">
        <v>0</v>
      </c>
      <c r="AD9" s="368">
        <v>0</v>
      </c>
      <c r="AE9" s="368">
        <v>0</v>
      </c>
      <c r="AF9" s="368">
        <v>0</v>
      </c>
      <c r="AG9" s="368">
        <v>0</v>
      </c>
      <c r="AH9" s="368">
        <v>-152713</v>
      </c>
      <c r="AI9" s="368">
        <v>-518866</v>
      </c>
      <c r="AJ9" s="369">
        <v>-906087</v>
      </c>
      <c r="AK9" s="369">
        <v>109580437</v>
      </c>
      <c r="AL9" s="369">
        <v>4802</v>
      </c>
      <c r="AM9" s="370">
        <v>-300805</v>
      </c>
      <c r="AN9" s="368">
        <v>0</v>
      </c>
      <c r="AO9" s="368">
        <v>-300805</v>
      </c>
      <c r="AP9" s="368">
        <v>1541442</v>
      </c>
      <c r="AQ9" s="368">
        <v>-43218</v>
      </c>
      <c r="AR9" s="370">
        <v>1498224</v>
      </c>
      <c r="AS9" s="369">
        <v>110777856</v>
      </c>
      <c r="AT9" s="368">
        <v>0</v>
      </c>
      <c r="AU9" s="368">
        <v>623132</v>
      </c>
      <c r="AV9" s="368">
        <v>3282090</v>
      </c>
      <c r="AW9" s="368">
        <v>2625673</v>
      </c>
      <c r="AX9" s="369">
        <v>117308751</v>
      </c>
      <c r="AY9" s="368">
        <v>107224129</v>
      </c>
      <c r="AZ9" s="368">
        <v>10084622</v>
      </c>
      <c r="BA9" s="368">
        <v>10084622</v>
      </c>
      <c r="BB9" s="368">
        <v>0</v>
      </c>
      <c r="BC9" s="368">
        <v>1093176</v>
      </c>
      <c r="BD9" s="368">
        <v>348099</v>
      </c>
      <c r="BE9" s="369">
        <v>118750026</v>
      </c>
      <c r="BF9" s="368">
        <v>0</v>
      </c>
    </row>
    <row r="10" spans="1:58" ht="15.6" customHeight="1" x14ac:dyDescent="0.2">
      <c r="A10" s="366">
        <v>4</v>
      </c>
      <c r="B10" s="367" t="s">
        <v>8</v>
      </c>
      <c r="C10" s="368">
        <v>19809353</v>
      </c>
      <c r="D10" s="368">
        <v>0</v>
      </c>
      <c r="E10" s="368">
        <v>0</v>
      </c>
      <c r="F10" s="368">
        <v>0</v>
      </c>
      <c r="G10" s="368">
        <v>0</v>
      </c>
      <c r="H10" s="368">
        <v>0</v>
      </c>
      <c r="I10" s="368">
        <v>0</v>
      </c>
      <c r="J10" s="368">
        <v>0</v>
      </c>
      <c r="K10" s="368">
        <v>0</v>
      </c>
      <c r="L10" s="368">
        <v>0</v>
      </c>
      <c r="M10" s="368">
        <v>0</v>
      </c>
      <c r="N10" s="368">
        <v>0</v>
      </c>
      <c r="O10" s="368">
        <v>0</v>
      </c>
      <c r="P10" s="368">
        <v>0</v>
      </c>
      <c r="Q10" s="368">
        <v>0</v>
      </c>
      <c r="R10" s="368">
        <v>0</v>
      </c>
      <c r="S10" s="368">
        <v>-48911</v>
      </c>
      <c r="T10" s="368">
        <v>0</v>
      </c>
      <c r="U10" s="368">
        <v>0</v>
      </c>
      <c r="V10" s="368">
        <v>-16405</v>
      </c>
      <c r="W10" s="368">
        <v>0</v>
      </c>
      <c r="X10" s="368">
        <v>0</v>
      </c>
      <c r="Y10" s="368">
        <v>0</v>
      </c>
      <c r="Z10" s="368">
        <v>0</v>
      </c>
      <c r="AA10" s="368">
        <v>0</v>
      </c>
      <c r="AB10" s="368">
        <v>0</v>
      </c>
      <c r="AC10" s="368">
        <v>0</v>
      </c>
      <c r="AD10" s="368">
        <v>0</v>
      </c>
      <c r="AE10" s="368">
        <v>0</v>
      </c>
      <c r="AF10" s="368">
        <v>0</v>
      </c>
      <c r="AG10" s="368">
        <v>0</v>
      </c>
      <c r="AH10" s="368">
        <v>-51948</v>
      </c>
      <c r="AI10" s="368">
        <v>-90996</v>
      </c>
      <c r="AJ10" s="369">
        <v>-208260</v>
      </c>
      <c r="AK10" s="369">
        <v>19601093</v>
      </c>
      <c r="AL10" s="369">
        <v>6704</v>
      </c>
      <c r="AM10" s="370">
        <v>-4845</v>
      </c>
      <c r="AN10" s="368">
        <v>0</v>
      </c>
      <c r="AO10" s="368">
        <v>-4845</v>
      </c>
      <c r="AP10" s="368">
        <v>-858112</v>
      </c>
      <c r="AQ10" s="368">
        <v>-23464</v>
      </c>
      <c r="AR10" s="370">
        <v>-881576</v>
      </c>
      <c r="AS10" s="369">
        <v>18714672</v>
      </c>
      <c r="AT10" s="368">
        <v>21000</v>
      </c>
      <c r="AU10" s="368">
        <v>26034.42</v>
      </c>
      <c r="AV10" s="368">
        <v>403519</v>
      </c>
      <c r="AW10" s="368">
        <v>322817</v>
      </c>
      <c r="AX10" s="369">
        <v>19488042</v>
      </c>
      <c r="AY10" s="368">
        <v>18073058</v>
      </c>
      <c r="AZ10" s="368">
        <v>1414984</v>
      </c>
      <c r="BA10" s="368">
        <v>1414984</v>
      </c>
      <c r="BB10" s="368">
        <v>4000</v>
      </c>
      <c r="BC10" s="368">
        <v>92303</v>
      </c>
      <c r="BD10" s="368">
        <v>445437</v>
      </c>
      <c r="BE10" s="369">
        <v>20029782</v>
      </c>
      <c r="BF10" s="368">
        <v>0</v>
      </c>
    </row>
    <row r="11" spans="1:58" ht="15.6" customHeight="1" x14ac:dyDescent="0.2">
      <c r="A11" s="371">
        <v>5</v>
      </c>
      <c r="B11" s="372" t="s">
        <v>9</v>
      </c>
      <c r="C11" s="373">
        <v>32824014</v>
      </c>
      <c r="D11" s="373">
        <v>0</v>
      </c>
      <c r="E11" s="373">
        <v>0</v>
      </c>
      <c r="F11" s="373">
        <v>0</v>
      </c>
      <c r="G11" s="373">
        <v>0</v>
      </c>
      <c r="H11" s="373">
        <v>0</v>
      </c>
      <c r="I11" s="373">
        <v>0</v>
      </c>
      <c r="J11" s="373">
        <v>0</v>
      </c>
      <c r="K11" s="373">
        <v>0</v>
      </c>
      <c r="L11" s="373">
        <v>0</v>
      </c>
      <c r="M11" s="373">
        <v>0</v>
      </c>
      <c r="N11" s="373">
        <v>0</v>
      </c>
      <c r="O11" s="373">
        <v>0</v>
      </c>
      <c r="P11" s="373">
        <v>0</v>
      </c>
      <c r="Q11" s="373">
        <v>0</v>
      </c>
      <c r="R11" s="373">
        <v>0</v>
      </c>
      <c r="S11" s="373">
        <v>0</v>
      </c>
      <c r="T11" s="373">
        <v>0</v>
      </c>
      <c r="U11" s="373">
        <v>0</v>
      </c>
      <c r="V11" s="373">
        <v>0</v>
      </c>
      <c r="W11" s="373">
        <v>0</v>
      </c>
      <c r="X11" s="373">
        <v>0</v>
      </c>
      <c r="Y11" s="373">
        <v>0</v>
      </c>
      <c r="Z11" s="373">
        <v>0</v>
      </c>
      <c r="AA11" s="648">
        <v>0</v>
      </c>
      <c r="AB11" s="648">
        <v>0</v>
      </c>
      <c r="AC11" s="648">
        <v>0</v>
      </c>
      <c r="AD11" s="933">
        <v>0</v>
      </c>
      <c r="AE11" s="933">
        <v>0</v>
      </c>
      <c r="AF11" s="1168">
        <v>0</v>
      </c>
      <c r="AG11" s="1168">
        <v>-1543335</v>
      </c>
      <c r="AH11" s="373">
        <v>-132363</v>
      </c>
      <c r="AI11" s="373">
        <v>-226570</v>
      </c>
      <c r="AJ11" s="374">
        <v>-1902268</v>
      </c>
      <c r="AK11" s="374">
        <v>30921746</v>
      </c>
      <c r="AL11" s="374">
        <v>6321</v>
      </c>
      <c r="AM11" s="375">
        <v>-16794</v>
      </c>
      <c r="AN11" s="373">
        <v>0</v>
      </c>
      <c r="AO11" s="373">
        <v>-16794</v>
      </c>
      <c r="AP11" s="373">
        <v>259161</v>
      </c>
      <c r="AQ11" s="373">
        <v>-183309</v>
      </c>
      <c r="AR11" s="375">
        <v>75852</v>
      </c>
      <c r="AS11" s="374">
        <v>30980804</v>
      </c>
      <c r="AT11" s="373">
        <v>0</v>
      </c>
      <c r="AU11" s="373">
        <v>192522</v>
      </c>
      <c r="AV11" s="1168">
        <v>576868</v>
      </c>
      <c r="AW11" s="1168">
        <v>461494</v>
      </c>
      <c r="AX11" s="374">
        <v>32211688</v>
      </c>
      <c r="AY11" s="373">
        <v>29464738</v>
      </c>
      <c r="AZ11" s="373">
        <v>2746950</v>
      </c>
      <c r="BA11" s="373">
        <v>2746950</v>
      </c>
      <c r="BB11" s="373">
        <v>0</v>
      </c>
      <c r="BC11" s="373">
        <v>197861</v>
      </c>
      <c r="BD11" s="373">
        <v>68256</v>
      </c>
      <c r="BE11" s="374">
        <v>32477805</v>
      </c>
      <c r="BF11" s="373">
        <v>0</v>
      </c>
    </row>
    <row r="12" spans="1:58" ht="15.6" customHeight="1" x14ac:dyDescent="0.2">
      <c r="A12" s="364">
        <v>6</v>
      </c>
      <c r="B12" s="365" t="s">
        <v>10</v>
      </c>
      <c r="C12" s="104">
        <v>34940634</v>
      </c>
      <c r="D12" s="104">
        <v>0</v>
      </c>
      <c r="E12" s="104">
        <v>0</v>
      </c>
      <c r="F12" s="104">
        <v>0</v>
      </c>
      <c r="G12" s="104">
        <v>0</v>
      </c>
      <c r="H12" s="104">
        <v>0</v>
      </c>
      <c r="I12" s="104">
        <v>0</v>
      </c>
      <c r="J12" s="104">
        <v>-10999</v>
      </c>
      <c r="K12" s="104">
        <v>0</v>
      </c>
      <c r="L12" s="104">
        <v>0</v>
      </c>
      <c r="M12" s="104">
        <v>0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-103686</v>
      </c>
      <c r="AI12" s="104">
        <v>-69620</v>
      </c>
      <c r="AJ12" s="103">
        <v>-184305</v>
      </c>
      <c r="AK12" s="103">
        <v>34756329</v>
      </c>
      <c r="AL12" s="103">
        <v>6206</v>
      </c>
      <c r="AM12" s="105">
        <v>6031</v>
      </c>
      <c r="AN12" s="104">
        <v>6031</v>
      </c>
      <c r="AO12" s="104">
        <v>0</v>
      </c>
      <c r="AP12" s="104">
        <v>-359948</v>
      </c>
      <c r="AQ12" s="104">
        <v>-133429</v>
      </c>
      <c r="AR12" s="105">
        <v>-493377</v>
      </c>
      <c r="AS12" s="103">
        <v>34268983</v>
      </c>
      <c r="AT12" s="104">
        <v>0</v>
      </c>
      <c r="AU12" s="104">
        <v>163155</v>
      </c>
      <c r="AV12" s="104">
        <v>840832</v>
      </c>
      <c r="AW12" s="104">
        <v>672666</v>
      </c>
      <c r="AX12" s="103">
        <v>35945636</v>
      </c>
      <c r="AY12" s="104">
        <v>33004756</v>
      </c>
      <c r="AZ12" s="104">
        <v>2940880</v>
      </c>
      <c r="BA12" s="104">
        <v>2940880</v>
      </c>
      <c r="BB12" s="104">
        <v>0</v>
      </c>
      <c r="BC12" s="104">
        <v>94231</v>
      </c>
      <c r="BD12" s="104">
        <v>0</v>
      </c>
      <c r="BE12" s="103">
        <v>36039867</v>
      </c>
      <c r="BF12" s="104">
        <v>0</v>
      </c>
    </row>
    <row r="13" spans="1:58" ht="15.6" customHeight="1" x14ac:dyDescent="0.2">
      <c r="A13" s="366">
        <v>7</v>
      </c>
      <c r="B13" s="367" t="s">
        <v>11</v>
      </c>
      <c r="C13" s="368">
        <v>8028977</v>
      </c>
      <c r="D13" s="368">
        <v>0</v>
      </c>
      <c r="E13" s="368">
        <v>0</v>
      </c>
      <c r="F13" s="368">
        <v>0</v>
      </c>
      <c r="G13" s="368">
        <v>0</v>
      </c>
      <c r="H13" s="368">
        <v>0</v>
      </c>
      <c r="I13" s="368">
        <v>0</v>
      </c>
      <c r="J13" s="368">
        <v>0</v>
      </c>
      <c r="K13" s="368">
        <v>0</v>
      </c>
      <c r="L13" s="368">
        <v>0</v>
      </c>
      <c r="M13" s="368">
        <v>0</v>
      </c>
      <c r="N13" s="368">
        <v>0</v>
      </c>
      <c r="O13" s="368">
        <v>0</v>
      </c>
      <c r="P13" s="368">
        <v>0</v>
      </c>
      <c r="Q13" s="368">
        <v>0</v>
      </c>
      <c r="R13" s="368">
        <v>0</v>
      </c>
      <c r="S13" s="368">
        <v>0</v>
      </c>
      <c r="T13" s="368">
        <v>0</v>
      </c>
      <c r="U13" s="368">
        <v>0</v>
      </c>
      <c r="V13" s="368">
        <v>0</v>
      </c>
      <c r="W13" s="368">
        <v>0</v>
      </c>
      <c r="X13" s="368">
        <v>0</v>
      </c>
      <c r="Y13" s="368">
        <v>0</v>
      </c>
      <c r="Z13" s="368">
        <v>-112643</v>
      </c>
      <c r="AA13" s="368">
        <v>0</v>
      </c>
      <c r="AB13" s="368">
        <v>0</v>
      </c>
      <c r="AC13" s="368">
        <v>0</v>
      </c>
      <c r="AD13" s="368">
        <v>0</v>
      </c>
      <c r="AE13" s="368">
        <v>0</v>
      </c>
      <c r="AF13" s="368">
        <v>0</v>
      </c>
      <c r="AG13" s="368">
        <v>0</v>
      </c>
      <c r="AH13" s="368">
        <v>-20349</v>
      </c>
      <c r="AI13" s="368">
        <v>-34118</v>
      </c>
      <c r="AJ13" s="369">
        <v>-167110</v>
      </c>
      <c r="AK13" s="369">
        <v>7861867</v>
      </c>
      <c r="AL13" s="369">
        <v>4080</v>
      </c>
      <c r="AM13" s="370">
        <v>-10231</v>
      </c>
      <c r="AN13" s="368">
        <v>0</v>
      </c>
      <c r="AO13" s="368">
        <v>-10231</v>
      </c>
      <c r="AP13" s="368">
        <v>-175440</v>
      </c>
      <c r="AQ13" s="368">
        <v>4080</v>
      </c>
      <c r="AR13" s="370">
        <v>-171360</v>
      </c>
      <c r="AS13" s="369">
        <v>7680276</v>
      </c>
      <c r="AT13" s="368">
        <v>0</v>
      </c>
      <c r="AU13" s="368">
        <v>53690</v>
      </c>
      <c r="AV13" s="368">
        <v>388818</v>
      </c>
      <c r="AW13" s="368">
        <v>311054</v>
      </c>
      <c r="AX13" s="369">
        <v>8433838</v>
      </c>
      <c r="AY13" s="368">
        <v>7761354</v>
      </c>
      <c r="AZ13" s="368">
        <v>672484</v>
      </c>
      <c r="BA13" s="368">
        <v>672484</v>
      </c>
      <c r="BB13" s="368">
        <v>0</v>
      </c>
      <c r="BC13" s="368">
        <v>47236</v>
      </c>
      <c r="BD13" s="368">
        <v>27624</v>
      </c>
      <c r="BE13" s="369">
        <v>8508698</v>
      </c>
      <c r="BF13" s="368">
        <v>0</v>
      </c>
    </row>
    <row r="14" spans="1:58" ht="15.6" customHeight="1" x14ac:dyDescent="0.2">
      <c r="A14" s="366">
        <v>8</v>
      </c>
      <c r="B14" s="367" t="s">
        <v>12</v>
      </c>
      <c r="C14" s="368">
        <v>129442221</v>
      </c>
      <c r="D14" s="368">
        <v>0</v>
      </c>
      <c r="E14" s="368">
        <v>0</v>
      </c>
      <c r="F14" s="368">
        <v>0</v>
      </c>
      <c r="G14" s="368">
        <v>0</v>
      </c>
      <c r="H14" s="368">
        <v>0</v>
      </c>
      <c r="I14" s="368">
        <v>0</v>
      </c>
      <c r="J14" s="368">
        <v>0</v>
      </c>
      <c r="K14" s="368">
        <v>0</v>
      </c>
      <c r="L14" s="368">
        <v>0</v>
      </c>
      <c r="M14" s="368">
        <v>0</v>
      </c>
      <c r="N14" s="368">
        <v>0</v>
      </c>
      <c r="O14" s="368">
        <v>0</v>
      </c>
      <c r="P14" s="368">
        <v>0</v>
      </c>
      <c r="Q14" s="368">
        <v>0</v>
      </c>
      <c r="R14" s="368">
        <v>0</v>
      </c>
      <c r="S14" s="368">
        <v>0</v>
      </c>
      <c r="T14" s="368">
        <v>0</v>
      </c>
      <c r="U14" s="368">
        <v>0</v>
      </c>
      <c r="V14" s="368">
        <v>0</v>
      </c>
      <c r="W14" s="368">
        <v>0</v>
      </c>
      <c r="X14" s="368">
        <v>0</v>
      </c>
      <c r="Y14" s="368">
        <v>0</v>
      </c>
      <c r="Z14" s="368">
        <v>0</v>
      </c>
      <c r="AA14" s="368">
        <v>0</v>
      </c>
      <c r="AB14" s="368">
        <v>0</v>
      </c>
      <c r="AC14" s="368">
        <v>0</v>
      </c>
      <c r="AD14" s="368">
        <v>0</v>
      </c>
      <c r="AE14" s="368">
        <v>0</v>
      </c>
      <c r="AF14" s="368">
        <v>0</v>
      </c>
      <c r="AG14" s="368">
        <v>0</v>
      </c>
      <c r="AH14" s="368">
        <v>-446840</v>
      </c>
      <c r="AI14" s="368">
        <v>-265087</v>
      </c>
      <c r="AJ14" s="369">
        <v>-711927</v>
      </c>
      <c r="AK14" s="369">
        <v>128730294</v>
      </c>
      <c r="AL14" s="369">
        <v>5867</v>
      </c>
      <c r="AM14" s="370">
        <v>-58024</v>
      </c>
      <c r="AN14" s="368">
        <v>0</v>
      </c>
      <c r="AO14" s="368">
        <v>-58024</v>
      </c>
      <c r="AP14" s="368">
        <v>1302474</v>
      </c>
      <c r="AQ14" s="368">
        <v>-745109</v>
      </c>
      <c r="AR14" s="370">
        <v>557365</v>
      </c>
      <c r="AS14" s="369">
        <v>129229635</v>
      </c>
      <c r="AT14" s="368">
        <v>105000</v>
      </c>
      <c r="AU14" s="368">
        <v>663304</v>
      </c>
      <c r="AV14" s="368">
        <v>3322361</v>
      </c>
      <c r="AW14" s="368">
        <v>2657888</v>
      </c>
      <c r="AX14" s="369">
        <v>135978188</v>
      </c>
      <c r="AY14" s="368">
        <v>124441659</v>
      </c>
      <c r="AZ14" s="368">
        <v>11536529</v>
      </c>
      <c r="BA14" s="368">
        <v>11536529</v>
      </c>
      <c r="BB14" s="368">
        <v>14000</v>
      </c>
      <c r="BC14" s="368">
        <v>365838</v>
      </c>
      <c r="BD14" s="368">
        <v>0</v>
      </c>
      <c r="BE14" s="369">
        <v>136358026</v>
      </c>
      <c r="BF14" s="368">
        <v>0</v>
      </c>
    </row>
    <row r="15" spans="1:58" ht="15.6" customHeight="1" x14ac:dyDescent="0.2">
      <c r="A15" s="366">
        <v>9</v>
      </c>
      <c r="B15" s="367" t="s">
        <v>13</v>
      </c>
      <c r="C15" s="368">
        <v>202176458</v>
      </c>
      <c r="D15" s="368">
        <v>-5163621</v>
      </c>
      <c r="E15" s="368">
        <v>0</v>
      </c>
      <c r="F15" s="368">
        <v>0</v>
      </c>
      <c r="G15" s="368">
        <v>0</v>
      </c>
      <c r="H15" s="368">
        <v>0</v>
      </c>
      <c r="I15" s="368">
        <v>0</v>
      </c>
      <c r="J15" s="368">
        <v>0</v>
      </c>
      <c r="K15" s="368">
        <v>0</v>
      </c>
      <c r="L15" s="368">
        <v>0</v>
      </c>
      <c r="M15" s="368">
        <v>0</v>
      </c>
      <c r="N15" s="368">
        <v>0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8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0</v>
      </c>
      <c r="AA15" s="368">
        <v>0</v>
      </c>
      <c r="AB15" s="368">
        <v>0</v>
      </c>
      <c r="AC15" s="368">
        <v>0</v>
      </c>
      <c r="AD15" s="368">
        <v>0</v>
      </c>
      <c r="AE15" s="368">
        <v>0</v>
      </c>
      <c r="AF15" s="368">
        <v>0</v>
      </c>
      <c r="AG15" s="368">
        <v>0</v>
      </c>
      <c r="AH15" s="368">
        <v>-730029</v>
      </c>
      <c r="AI15" s="368">
        <v>-531502</v>
      </c>
      <c r="AJ15" s="369">
        <v>-6425152</v>
      </c>
      <c r="AK15" s="369">
        <v>195751306</v>
      </c>
      <c r="AL15" s="369">
        <v>5522</v>
      </c>
      <c r="AM15" s="370">
        <v>-119535</v>
      </c>
      <c r="AN15" s="368">
        <v>0</v>
      </c>
      <c r="AO15" s="368">
        <v>-119535</v>
      </c>
      <c r="AP15" s="368">
        <v>-6979808</v>
      </c>
      <c r="AQ15" s="368">
        <v>-521829</v>
      </c>
      <c r="AR15" s="370">
        <v>-7501637</v>
      </c>
      <c r="AS15" s="369">
        <v>188130134</v>
      </c>
      <c r="AT15" s="368">
        <v>210000</v>
      </c>
      <c r="AU15" s="368">
        <v>1274768</v>
      </c>
      <c r="AV15" s="368">
        <v>4650402</v>
      </c>
      <c r="AW15" s="368">
        <v>3720322</v>
      </c>
      <c r="AX15" s="369">
        <v>197985626</v>
      </c>
      <c r="AY15" s="368">
        <v>182505991</v>
      </c>
      <c r="AZ15" s="368">
        <v>15479635</v>
      </c>
      <c r="BA15" s="368">
        <v>15479635</v>
      </c>
      <c r="BB15" s="368">
        <v>38000</v>
      </c>
      <c r="BC15" s="368">
        <v>1060159</v>
      </c>
      <c r="BD15" s="368">
        <v>0</v>
      </c>
      <c r="BE15" s="369">
        <v>199083785</v>
      </c>
      <c r="BF15" s="368">
        <v>0</v>
      </c>
    </row>
    <row r="16" spans="1:58" ht="15.6" customHeight="1" x14ac:dyDescent="0.2">
      <c r="A16" s="371">
        <v>10</v>
      </c>
      <c r="B16" s="372" t="s">
        <v>14</v>
      </c>
      <c r="C16" s="373">
        <v>122671814</v>
      </c>
      <c r="D16" s="373">
        <v>0</v>
      </c>
      <c r="E16" s="373">
        <v>0</v>
      </c>
      <c r="F16" s="373">
        <v>-3759</v>
      </c>
      <c r="G16" s="373">
        <v>0</v>
      </c>
      <c r="H16" s="373">
        <v>0</v>
      </c>
      <c r="I16" s="373">
        <v>0</v>
      </c>
      <c r="J16" s="373">
        <v>-3401156</v>
      </c>
      <c r="K16" s="373">
        <v>0</v>
      </c>
      <c r="L16" s="373">
        <v>-2353364</v>
      </c>
      <c r="M16" s="373">
        <v>0</v>
      </c>
      <c r="N16" s="373">
        <v>0</v>
      </c>
      <c r="O16" s="373">
        <v>0</v>
      </c>
      <c r="P16" s="373">
        <v>0</v>
      </c>
      <c r="Q16" s="373">
        <v>0</v>
      </c>
      <c r="R16" s="373">
        <v>0</v>
      </c>
      <c r="S16" s="373">
        <v>-6953</v>
      </c>
      <c r="T16" s="373">
        <v>-2164547</v>
      </c>
      <c r="U16" s="373">
        <v>0</v>
      </c>
      <c r="V16" s="373">
        <v>0</v>
      </c>
      <c r="W16" s="373">
        <v>-3759</v>
      </c>
      <c r="X16" s="373">
        <v>0</v>
      </c>
      <c r="Y16" s="373">
        <v>0</v>
      </c>
      <c r="Z16" s="373">
        <v>0</v>
      </c>
      <c r="AA16" s="648">
        <v>0</v>
      </c>
      <c r="AB16" s="648">
        <v>0</v>
      </c>
      <c r="AC16" s="648">
        <v>0</v>
      </c>
      <c r="AD16" s="933">
        <v>0</v>
      </c>
      <c r="AE16" s="933">
        <v>0</v>
      </c>
      <c r="AF16" s="1168">
        <v>0</v>
      </c>
      <c r="AG16" s="1168">
        <v>0</v>
      </c>
      <c r="AH16" s="373">
        <v>-233006</v>
      </c>
      <c r="AI16" s="373">
        <v>-341124</v>
      </c>
      <c r="AJ16" s="374">
        <v>-8507668</v>
      </c>
      <c r="AK16" s="374">
        <v>114164146</v>
      </c>
      <c r="AL16" s="374">
        <v>4266</v>
      </c>
      <c r="AM16" s="375">
        <v>-47479</v>
      </c>
      <c r="AN16" s="373">
        <v>0</v>
      </c>
      <c r="AO16" s="373">
        <v>-47479</v>
      </c>
      <c r="AP16" s="373">
        <v>-268758</v>
      </c>
      <c r="AQ16" s="373">
        <v>270891</v>
      </c>
      <c r="AR16" s="375">
        <v>2133</v>
      </c>
      <c r="AS16" s="374">
        <v>114118800</v>
      </c>
      <c r="AT16" s="373">
        <v>609000</v>
      </c>
      <c r="AU16" s="373">
        <v>814350</v>
      </c>
      <c r="AV16" s="1168">
        <v>4708374</v>
      </c>
      <c r="AW16" s="1168">
        <v>3766699</v>
      </c>
      <c r="AX16" s="374">
        <v>124017223</v>
      </c>
      <c r="AY16" s="373">
        <v>113652064</v>
      </c>
      <c r="AZ16" s="373">
        <v>10365159</v>
      </c>
      <c r="BA16" s="373">
        <v>10365159</v>
      </c>
      <c r="BB16" s="373">
        <v>96000</v>
      </c>
      <c r="BC16" s="373">
        <v>927127</v>
      </c>
      <c r="BD16" s="373">
        <v>1190403</v>
      </c>
      <c r="BE16" s="374">
        <v>126230753</v>
      </c>
      <c r="BF16" s="373">
        <v>0</v>
      </c>
    </row>
    <row r="17" spans="1:58" ht="15.6" customHeight="1" x14ac:dyDescent="0.2">
      <c r="A17" s="364">
        <v>11</v>
      </c>
      <c r="B17" s="365" t="s">
        <v>15</v>
      </c>
      <c r="C17" s="104">
        <v>11786119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-80357</v>
      </c>
      <c r="AJ17" s="103">
        <v>-80357</v>
      </c>
      <c r="AK17" s="103">
        <v>11705762</v>
      </c>
      <c r="AL17" s="103">
        <v>7883</v>
      </c>
      <c r="AM17" s="105">
        <v>-10712</v>
      </c>
      <c r="AN17" s="104">
        <v>0</v>
      </c>
      <c r="AO17" s="104">
        <v>-10712</v>
      </c>
      <c r="AP17" s="104">
        <v>-189192</v>
      </c>
      <c r="AQ17" s="104">
        <v>-35474</v>
      </c>
      <c r="AR17" s="105">
        <v>-224666</v>
      </c>
      <c r="AS17" s="103">
        <v>11470384</v>
      </c>
      <c r="AT17" s="104">
        <v>0</v>
      </c>
      <c r="AU17" s="104">
        <v>37050</v>
      </c>
      <c r="AV17" s="104">
        <v>267642</v>
      </c>
      <c r="AW17" s="104">
        <v>214114</v>
      </c>
      <c r="AX17" s="103">
        <v>11989190</v>
      </c>
      <c r="AY17" s="104">
        <v>11030154</v>
      </c>
      <c r="AZ17" s="104">
        <v>959036</v>
      </c>
      <c r="BA17" s="104">
        <v>959036</v>
      </c>
      <c r="BB17" s="104">
        <v>0</v>
      </c>
      <c r="BC17" s="104">
        <v>67962</v>
      </c>
      <c r="BD17" s="104">
        <v>0</v>
      </c>
      <c r="BE17" s="103">
        <v>12057152</v>
      </c>
      <c r="BF17" s="104">
        <v>0</v>
      </c>
    </row>
    <row r="18" spans="1:58" ht="15.6" customHeight="1" x14ac:dyDescent="0.2">
      <c r="A18" s="366">
        <v>12</v>
      </c>
      <c r="B18" s="367" t="s">
        <v>16</v>
      </c>
      <c r="C18" s="368">
        <v>3319623</v>
      </c>
      <c r="D18" s="368">
        <v>0</v>
      </c>
      <c r="E18" s="368">
        <v>0</v>
      </c>
      <c r="F18" s="368">
        <v>0</v>
      </c>
      <c r="G18" s="368">
        <v>0</v>
      </c>
      <c r="H18" s="368">
        <v>0</v>
      </c>
      <c r="I18" s="368">
        <v>0</v>
      </c>
      <c r="J18" s="368">
        <v>0</v>
      </c>
      <c r="K18" s="368">
        <v>0</v>
      </c>
      <c r="L18" s="368">
        <v>0</v>
      </c>
      <c r="M18" s="368">
        <v>0</v>
      </c>
      <c r="N18" s="368">
        <v>0</v>
      </c>
      <c r="O18" s="368">
        <v>0</v>
      </c>
      <c r="P18" s="368">
        <v>0</v>
      </c>
      <c r="Q18" s="368">
        <v>0</v>
      </c>
      <c r="R18" s="368">
        <v>0</v>
      </c>
      <c r="S18" s="368">
        <v>0</v>
      </c>
      <c r="T18" s="368">
        <v>0</v>
      </c>
      <c r="U18" s="368">
        <v>0</v>
      </c>
      <c r="V18" s="368">
        <v>0</v>
      </c>
      <c r="W18" s="368">
        <v>0</v>
      </c>
      <c r="X18" s="368">
        <v>0</v>
      </c>
      <c r="Y18" s="368">
        <v>0</v>
      </c>
      <c r="Z18" s="368">
        <v>0</v>
      </c>
      <c r="AA18" s="368">
        <v>0</v>
      </c>
      <c r="AB18" s="368">
        <v>0</v>
      </c>
      <c r="AC18" s="368">
        <v>0</v>
      </c>
      <c r="AD18" s="368">
        <v>0</v>
      </c>
      <c r="AE18" s="368">
        <v>0</v>
      </c>
      <c r="AF18" s="368">
        <v>0</v>
      </c>
      <c r="AG18" s="368">
        <v>0</v>
      </c>
      <c r="AH18" s="368">
        <v>0</v>
      </c>
      <c r="AI18" s="368">
        <v>-2580</v>
      </c>
      <c r="AJ18" s="369">
        <v>-2580</v>
      </c>
      <c r="AK18" s="369">
        <v>3317043</v>
      </c>
      <c r="AL18" s="369">
        <v>2935</v>
      </c>
      <c r="AM18" s="370">
        <v>30366</v>
      </c>
      <c r="AN18" s="368">
        <v>30366</v>
      </c>
      <c r="AO18" s="368">
        <v>0</v>
      </c>
      <c r="AP18" s="368">
        <v>-108595</v>
      </c>
      <c r="AQ18" s="368">
        <v>-24948</v>
      </c>
      <c r="AR18" s="370">
        <v>-133543</v>
      </c>
      <c r="AS18" s="369">
        <v>3213866</v>
      </c>
      <c r="AT18" s="368">
        <v>0</v>
      </c>
      <c r="AU18" s="368">
        <v>21858</v>
      </c>
      <c r="AV18" s="368">
        <v>271003</v>
      </c>
      <c r="AW18" s="368">
        <v>216804</v>
      </c>
      <c r="AX18" s="369">
        <v>3723531</v>
      </c>
      <c r="AY18" s="368">
        <v>3443495</v>
      </c>
      <c r="AZ18" s="368">
        <v>280036</v>
      </c>
      <c r="BA18" s="368">
        <v>280036</v>
      </c>
      <c r="BB18" s="368">
        <v>0</v>
      </c>
      <c r="BC18" s="368">
        <v>25000</v>
      </c>
      <c r="BD18" s="368">
        <v>0</v>
      </c>
      <c r="BE18" s="369">
        <v>3748531</v>
      </c>
      <c r="BF18" s="368">
        <v>0</v>
      </c>
    </row>
    <row r="19" spans="1:58" ht="15.6" customHeight="1" x14ac:dyDescent="0.2">
      <c r="A19" s="366">
        <v>13</v>
      </c>
      <c r="B19" s="367" t="s">
        <v>17</v>
      </c>
      <c r="C19" s="368">
        <v>8980047</v>
      </c>
      <c r="D19" s="368">
        <v>0</v>
      </c>
      <c r="E19" s="368">
        <v>0</v>
      </c>
      <c r="F19" s="368">
        <v>0</v>
      </c>
      <c r="G19" s="368">
        <v>0</v>
      </c>
      <c r="H19" s="368">
        <v>0</v>
      </c>
      <c r="I19" s="368">
        <v>0</v>
      </c>
      <c r="J19" s="368">
        <v>0</v>
      </c>
      <c r="K19" s="368">
        <v>0</v>
      </c>
      <c r="L19" s="368">
        <v>0</v>
      </c>
      <c r="M19" s="368">
        <v>0</v>
      </c>
      <c r="N19" s="368">
        <v>0</v>
      </c>
      <c r="O19" s="368">
        <v>0</v>
      </c>
      <c r="P19" s="368">
        <v>-594566</v>
      </c>
      <c r="Q19" s="368">
        <v>0</v>
      </c>
      <c r="R19" s="368">
        <v>0</v>
      </c>
      <c r="S19" s="368">
        <v>0</v>
      </c>
      <c r="T19" s="368">
        <v>0</v>
      </c>
      <c r="U19" s="368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v>0</v>
      </c>
      <c r="AE19" s="368">
        <v>0</v>
      </c>
      <c r="AF19" s="368">
        <v>0</v>
      </c>
      <c r="AG19" s="368">
        <v>0</v>
      </c>
      <c r="AH19" s="368">
        <v>-43650</v>
      </c>
      <c r="AI19" s="368">
        <v>-67759</v>
      </c>
      <c r="AJ19" s="369">
        <v>-705975</v>
      </c>
      <c r="AK19" s="369">
        <v>8274072</v>
      </c>
      <c r="AL19" s="369">
        <v>7711</v>
      </c>
      <c r="AM19" s="370">
        <v>-22213</v>
      </c>
      <c r="AN19" s="368">
        <v>0</v>
      </c>
      <c r="AO19" s="368">
        <v>-22213</v>
      </c>
      <c r="AP19" s="368">
        <v>-215908</v>
      </c>
      <c r="AQ19" s="368">
        <v>-146509</v>
      </c>
      <c r="AR19" s="370">
        <v>-362417</v>
      </c>
      <c r="AS19" s="369">
        <v>7889442</v>
      </c>
      <c r="AT19" s="368">
        <v>0</v>
      </c>
      <c r="AU19" s="368">
        <v>26975</v>
      </c>
      <c r="AV19" s="368">
        <v>141682</v>
      </c>
      <c r="AW19" s="368">
        <v>113346</v>
      </c>
      <c r="AX19" s="369">
        <v>8171445</v>
      </c>
      <c r="AY19" s="368">
        <v>7563058</v>
      </c>
      <c r="AZ19" s="368">
        <v>608387</v>
      </c>
      <c r="BA19" s="368">
        <v>608387</v>
      </c>
      <c r="BB19" s="368">
        <v>0</v>
      </c>
      <c r="BC19" s="368">
        <v>41693</v>
      </c>
      <c r="BD19" s="368">
        <v>0</v>
      </c>
      <c r="BE19" s="369">
        <v>8213138</v>
      </c>
      <c r="BF19" s="368">
        <v>0</v>
      </c>
    </row>
    <row r="20" spans="1:58" ht="15.6" customHeight="1" x14ac:dyDescent="0.2">
      <c r="A20" s="366">
        <v>14</v>
      </c>
      <c r="B20" s="367" t="s">
        <v>18</v>
      </c>
      <c r="C20" s="368">
        <v>13273922</v>
      </c>
      <c r="D20" s="368">
        <v>0</v>
      </c>
      <c r="E20" s="368">
        <v>0</v>
      </c>
      <c r="F20" s="368">
        <v>-12941</v>
      </c>
      <c r="G20" s="368">
        <v>0</v>
      </c>
      <c r="H20" s="368">
        <v>0</v>
      </c>
      <c r="I20" s="368">
        <v>0</v>
      </c>
      <c r="J20" s="368">
        <v>0</v>
      </c>
      <c r="K20" s="368">
        <v>0</v>
      </c>
      <c r="L20" s="368">
        <v>0</v>
      </c>
      <c r="M20" s="368">
        <v>0</v>
      </c>
      <c r="N20" s="368">
        <v>0</v>
      </c>
      <c r="O20" s="368">
        <v>0</v>
      </c>
      <c r="P20" s="368">
        <v>0</v>
      </c>
      <c r="Q20" s="368">
        <v>0</v>
      </c>
      <c r="R20" s="368">
        <v>0</v>
      </c>
      <c r="S20" s="368">
        <v>0</v>
      </c>
      <c r="T20" s="368">
        <v>0</v>
      </c>
      <c r="U20" s="368">
        <v>-296816</v>
      </c>
      <c r="V20" s="368">
        <v>0</v>
      </c>
      <c r="W20" s="368">
        <v>0</v>
      </c>
      <c r="X20" s="368">
        <v>0</v>
      </c>
      <c r="Y20" s="368">
        <v>0</v>
      </c>
      <c r="Z20" s="368">
        <v>-335699</v>
      </c>
      <c r="AA20" s="368">
        <v>0</v>
      </c>
      <c r="AB20" s="368">
        <v>0</v>
      </c>
      <c r="AC20" s="368">
        <v>0</v>
      </c>
      <c r="AD20" s="368">
        <v>0</v>
      </c>
      <c r="AE20" s="368">
        <v>0</v>
      </c>
      <c r="AF20" s="368">
        <v>0</v>
      </c>
      <c r="AG20" s="368">
        <v>0</v>
      </c>
      <c r="AH20" s="368">
        <v>-14403</v>
      </c>
      <c r="AI20" s="368">
        <v>-32214</v>
      </c>
      <c r="AJ20" s="369">
        <v>-692073</v>
      </c>
      <c r="AK20" s="369">
        <v>12581849</v>
      </c>
      <c r="AL20" s="369">
        <v>7781</v>
      </c>
      <c r="AM20" s="370">
        <v>-3620</v>
      </c>
      <c r="AN20" s="368">
        <v>0</v>
      </c>
      <c r="AO20" s="368">
        <v>-3620</v>
      </c>
      <c r="AP20" s="368">
        <v>23343</v>
      </c>
      <c r="AQ20" s="368">
        <v>35015</v>
      </c>
      <c r="AR20" s="370">
        <v>58358</v>
      </c>
      <c r="AS20" s="369">
        <v>12636587</v>
      </c>
      <c r="AT20" s="368">
        <v>0</v>
      </c>
      <c r="AU20" s="368">
        <v>158336</v>
      </c>
      <c r="AV20" s="368">
        <v>260399</v>
      </c>
      <c r="AW20" s="368">
        <v>208319</v>
      </c>
      <c r="AX20" s="369">
        <v>13263641</v>
      </c>
      <c r="AY20" s="368">
        <v>12039383</v>
      </c>
      <c r="AZ20" s="368">
        <v>1224258</v>
      </c>
      <c r="BA20" s="368">
        <v>1224258</v>
      </c>
      <c r="BB20" s="368">
        <v>0</v>
      </c>
      <c r="BC20" s="368">
        <v>80976</v>
      </c>
      <c r="BD20" s="368">
        <v>0</v>
      </c>
      <c r="BE20" s="369">
        <v>13344617</v>
      </c>
      <c r="BF20" s="368">
        <v>0</v>
      </c>
    </row>
    <row r="21" spans="1:58" ht="15.6" customHeight="1" x14ac:dyDescent="0.2">
      <c r="A21" s="371">
        <v>15</v>
      </c>
      <c r="B21" s="372" t="s">
        <v>19</v>
      </c>
      <c r="C21" s="373">
        <v>24231626</v>
      </c>
      <c r="D21" s="373">
        <v>0</v>
      </c>
      <c r="E21" s="373">
        <v>0</v>
      </c>
      <c r="F21" s="373">
        <v>0</v>
      </c>
      <c r="G21" s="373">
        <v>0</v>
      </c>
      <c r="H21" s="373">
        <v>0</v>
      </c>
      <c r="I21" s="373">
        <v>0</v>
      </c>
      <c r="J21" s="373">
        <v>0</v>
      </c>
      <c r="K21" s="373">
        <v>0</v>
      </c>
      <c r="L21" s="373">
        <v>0</v>
      </c>
      <c r="M21" s="373">
        <v>0</v>
      </c>
      <c r="N21" s="373">
        <v>0</v>
      </c>
      <c r="O21" s="373">
        <v>0</v>
      </c>
      <c r="P21" s="373">
        <v>-2003712</v>
      </c>
      <c r="Q21" s="373">
        <v>0</v>
      </c>
      <c r="R21" s="373">
        <v>0</v>
      </c>
      <c r="S21" s="373">
        <v>0</v>
      </c>
      <c r="T21" s="373">
        <v>0</v>
      </c>
      <c r="U21" s="373">
        <v>0</v>
      </c>
      <c r="V21" s="373">
        <v>0</v>
      </c>
      <c r="W21" s="373">
        <v>0</v>
      </c>
      <c r="X21" s="373">
        <v>0</v>
      </c>
      <c r="Y21" s="373">
        <v>0</v>
      </c>
      <c r="Z21" s="373">
        <v>0</v>
      </c>
      <c r="AA21" s="648">
        <v>0</v>
      </c>
      <c r="AB21" s="648">
        <v>0</v>
      </c>
      <c r="AC21" s="648">
        <v>0</v>
      </c>
      <c r="AD21" s="933">
        <v>0</v>
      </c>
      <c r="AE21" s="933">
        <v>0</v>
      </c>
      <c r="AF21" s="1168">
        <v>0</v>
      </c>
      <c r="AG21" s="1168">
        <v>0</v>
      </c>
      <c r="AH21" s="373">
        <v>-67630</v>
      </c>
      <c r="AI21" s="373">
        <v>-6393</v>
      </c>
      <c r="AJ21" s="374">
        <v>-2077735</v>
      </c>
      <c r="AK21" s="374">
        <v>22153891</v>
      </c>
      <c r="AL21" s="374">
        <v>7085</v>
      </c>
      <c r="AM21" s="375">
        <v>-33458</v>
      </c>
      <c r="AN21" s="373">
        <v>0</v>
      </c>
      <c r="AO21" s="373">
        <v>-33458</v>
      </c>
      <c r="AP21" s="373">
        <v>-1509105</v>
      </c>
      <c r="AQ21" s="373">
        <v>-141700</v>
      </c>
      <c r="AR21" s="375">
        <v>-1650805</v>
      </c>
      <c r="AS21" s="374">
        <v>20469628</v>
      </c>
      <c r="AT21" s="373">
        <v>0</v>
      </c>
      <c r="AU21" s="373">
        <v>190252</v>
      </c>
      <c r="AV21" s="1168">
        <v>520003</v>
      </c>
      <c r="AW21" s="1168">
        <v>416002</v>
      </c>
      <c r="AX21" s="374">
        <v>21595885</v>
      </c>
      <c r="AY21" s="373">
        <v>19969438</v>
      </c>
      <c r="AZ21" s="373">
        <v>1626447</v>
      </c>
      <c r="BA21" s="373">
        <v>1626447</v>
      </c>
      <c r="BB21" s="373">
        <v>12000</v>
      </c>
      <c r="BC21" s="373">
        <v>120982</v>
      </c>
      <c r="BD21" s="373">
        <v>0</v>
      </c>
      <c r="BE21" s="374">
        <v>21728867</v>
      </c>
      <c r="BF21" s="373">
        <v>0</v>
      </c>
    </row>
    <row r="22" spans="1:58" ht="15.6" customHeight="1" x14ac:dyDescent="0.2">
      <c r="A22" s="364">
        <v>16</v>
      </c>
      <c r="B22" s="365" t="s">
        <v>20</v>
      </c>
      <c r="C22" s="104">
        <v>12678646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  <c r="R22" s="104">
        <v>0</v>
      </c>
      <c r="S22" s="104">
        <v>0</v>
      </c>
      <c r="T22" s="104">
        <v>0</v>
      </c>
      <c r="U22" s="104">
        <v>0</v>
      </c>
      <c r="V22" s="104">
        <v>0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-23588</v>
      </c>
      <c r="AI22" s="104">
        <v>-21732</v>
      </c>
      <c r="AJ22" s="103">
        <v>-45320</v>
      </c>
      <c r="AK22" s="103">
        <v>12633326</v>
      </c>
      <c r="AL22" s="103">
        <v>2712</v>
      </c>
      <c r="AM22" s="105">
        <v>-6142</v>
      </c>
      <c r="AN22" s="104">
        <v>0</v>
      </c>
      <c r="AO22" s="104">
        <v>-6142</v>
      </c>
      <c r="AP22" s="104">
        <v>-143736</v>
      </c>
      <c r="AQ22" s="104">
        <v>37968</v>
      </c>
      <c r="AR22" s="105">
        <v>-105768</v>
      </c>
      <c r="AS22" s="103">
        <v>12521416</v>
      </c>
      <c r="AT22" s="104">
        <v>0</v>
      </c>
      <c r="AU22" s="104">
        <v>128915</v>
      </c>
      <c r="AV22" s="104">
        <v>701380</v>
      </c>
      <c r="AW22" s="104">
        <v>561104</v>
      </c>
      <c r="AX22" s="103">
        <v>13912815</v>
      </c>
      <c r="AY22" s="104">
        <v>12775596</v>
      </c>
      <c r="AZ22" s="104">
        <v>1137219</v>
      </c>
      <c r="BA22" s="104">
        <v>1137219</v>
      </c>
      <c r="BB22" s="104">
        <v>0</v>
      </c>
      <c r="BC22" s="104">
        <v>319084</v>
      </c>
      <c r="BD22" s="104">
        <v>739747</v>
      </c>
      <c r="BE22" s="103">
        <v>14971646</v>
      </c>
      <c r="BF22" s="104">
        <v>0</v>
      </c>
    </row>
    <row r="23" spans="1:58" ht="15.6" customHeight="1" x14ac:dyDescent="0.2">
      <c r="A23" s="366">
        <v>17</v>
      </c>
      <c r="B23" s="367" t="s">
        <v>21</v>
      </c>
      <c r="C23" s="368">
        <v>198205726</v>
      </c>
      <c r="D23" s="368">
        <v>-8638826</v>
      </c>
      <c r="E23" s="368">
        <v>-2364649</v>
      </c>
      <c r="F23" s="368">
        <v>0</v>
      </c>
      <c r="G23" s="368">
        <v>0</v>
      </c>
      <c r="H23" s="368">
        <v>0</v>
      </c>
      <c r="I23" s="368">
        <v>0</v>
      </c>
      <c r="J23" s="368">
        <v>-62</v>
      </c>
      <c r="K23" s="368">
        <v>0</v>
      </c>
      <c r="L23" s="368">
        <v>-3577</v>
      </c>
      <c r="M23" s="368">
        <v>-1668040</v>
      </c>
      <c r="N23" s="368">
        <v>0</v>
      </c>
      <c r="O23" s="368">
        <v>-2915268</v>
      </c>
      <c r="P23" s="368">
        <v>0</v>
      </c>
      <c r="Q23" s="368">
        <v>-942241</v>
      </c>
      <c r="R23" s="368">
        <v>-966079</v>
      </c>
      <c r="S23" s="368">
        <v>-152561</v>
      </c>
      <c r="T23" s="368">
        <v>0</v>
      </c>
      <c r="U23" s="368">
        <v>0</v>
      </c>
      <c r="V23" s="368">
        <v>-3577</v>
      </c>
      <c r="W23" s="368">
        <v>0</v>
      </c>
      <c r="X23" s="368">
        <v>-12094</v>
      </c>
      <c r="Y23" s="368">
        <v>-3043757</v>
      </c>
      <c r="Z23" s="368">
        <v>0</v>
      </c>
      <c r="AA23" s="368">
        <v>0</v>
      </c>
      <c r="AB23" s="368">
        <v>0</v>
      </c>
      <c r="AC23" s="368">
        <v>-2062948</v>
      </c>
      <c r="AD23" s="368">
        <v>0</v>
      </c>
      <c r="AE23" s="368">
        <v>0</v>
      </c>
      <c r="AF23" s="368">
        <v>-840970</v>
      </c>
      <c r="AG23" s="368">
        <v>0</v>
      </c>
      <c r="AH23" s="368">
        <v>-541373</v>
      </c>
      <c r="AI23" s="368">
        <v>-1323317</v>
      </c>
      <c r="AJ23" s="369">
        <v>-25479339</v>
      </c>
      <c r="AK23" s="369">
        <v>172726387</v>
      </c>
      <c r="AL23" s="369">
        <v>4382</v>
      </c>
      <c r="AM23" s="370">
        <v>-155996</v>
      </c>
      <c r="AN23" s="368">
        <v>0</v>
      </c>
      <c r="AO23" s="368">
        <v>-155996</v>
      </c>
      <c r="AP23" s="368">
        <v>170898</v>
      </c>
      <c r="AQ23" s="368">
        <v>157752</v>
      </c>
      <c r="AR23" s="370">
        <v>328650</v>
      </c>
      <c r="AS23" s="369">
        <v>172899041</v>
      </c>
      <c r="AT23" s="368">
        <v>399000</v>
      </c>
      <c r="AU23" s="368">
        <v>623562.43999999994</v>
      </c>
      <c r="AV23" s="368">
        <v>6691696</v>
      </c>
      <c r="AW23" s="368">
        <v>5353356</v>
      </c>
      <c r="AX23" s="369">
        <v>185966655</v>
      </c>
      <c r="AY23" s="368">
        <v>170568190</v>
      </c>
      <c r="AZ23" s="368">
        <v>15398465</v>
      </c>
      <c r="BA23" s="368">
        <v>15398465</v>
      </c>
      <c r="BB23" s="368">
        <v>64000</v>
      </c>
      <c r="BC23" s="368">
        <v>1515649</v>
      </c>
      <c r="BD23" s="368">
        <v>592567</v>
      </c>
      <c r="BE23" s="369">
        <v>188138871</v>
      </c>
      <c r="BF23" s="368">
        <v>0</v>
      </c>
    </row>
    <row r="24" spans="1:58" ht="15.6" customHeight="1" x14ac:dyDescent="0.2">
      <c r="A24" s="366">
        <v>18</v>
      </c>
      <c r="B24" s="367" t="s">
        <v>22</v>
      </c>
      <c r="C24" s="368">
        <v>5696374</v>
      </c>
      <c r="D24" s="368">
        <v>0</v>
      </c>
      <c r="E24" s="368">
        <v>0</v>
      </c>
      <c r="F24" s="368">
        <v>0</v>
      </c>
      <c r="G24" s="368">
        <v>0</v>
      </c>
      <c r="H24" s="368">
        <v>0</v>
      </c>
      <c r="I24" s="368">
        <v>0</v>
      </c>
      <c r="J24" s="368">
        <v>0</v>
      </c>
      <c r="K24" s="368">
        <v>0</v>
      </c>
      <c r="L24" s="368">
        <v>0</v>
      </c>
      <c r="M24" s="368">
        <v>0</v>
      </c>
      <c r="N24" s="368">
        <v>0</v>
      </c>
      <c r="O24" s="368">
        <v>0</v>
      </c>
      <c r="P24" s="368">
        <v>0</v>
      </c>
      <c r="Q24" s="368">
        <v>0</v>
      </c>
      <c r="R24" s="368">
        <v>0</v>
      </c>
      <c r="S24" s="368">
        <v>0</v>
      </c>
      <c r="T24" s="368">
        <v>0</v>
      </c>
      <c r="U24" s="368">
        <v>0</v>
      </c>
      <c r="V24" s="368">
        <v>0</v>
      </c>
      <c r="W24" s="368">
        <v>0</v>
      </c>
      <c r="X24" s="368">
        <v>0</v>
      </c>
      <c r="Y24" s="368">
        <v>0</v>
      </c>
      <c r="Z24" s="368">
        <v>0</v>
      </c>
      <c r="AA24" s="368">
        <v>0</v>
      </c>
      <c r="AB24" s="368">
        <v>0</v>
      </c>
      <c r="AC24" s="368">
        <v>0</v>
      </c>
      <c r="AD24" s="368">
        <v>0</v>
      </c>
      <c r="AE24" s="368">
        <v>0</v>
      </c>
      <c r="AF24" s="368">
        <v>0</v>
      </c>
      <c r="AG24" s="368">
        <v>0</v>
      </c>
      <c r="AH24" s="368">
        <v>-11030</v>
      </c>
      <c r="AI24" s="368">
        <v>-32110</v>
      </c>
      <c r="AJ24" s="369">
        <v>-43140</v>
      </c>
      <c r="AK24" s="369">
        <v>5653234</v>
      </c>
      <c r="AL24" s="369">
        <v>7093</v>
      </c>
      <c r="AM24" s="370">
        <v>-22268</v>
      </c>
      <c r="AN24" s="368">
        <v>0</v>
      </c>
      <c r="AO24" s="368">
        <v>-22268</v>
      </c>
      <c r="AP24" s="368">
        <v>-297906</v>
      </c>
      <c r="AQ24" s="368">
        <v>39012</v>
      </c>
      <c r="AR24" s="370">
        <v>-258894</v>
      </c>
      <c r="AS24" s="369">
        <v>5372072</v>
      </c>
      <c r="AT24" s="368">
        <v>42000</v>
      </c>
      <c r="AU24" s="368">
        <v>68639</v>
      </c>
      <c r="AV24" s="368">
        <v>117535</v>
      </c>
      <c r="AW24" s="368">
        <v>94028</v>
      </c>
      <c r="AX24" s="369">
        <v>5694274</v>
      </c>
      <c r="AY24" s="368">
        <v>5225902</v>
      </c>
      <c r="AZ24" s="368">
        <v>468372</v>
      </c>
      <c r="BA24" s="368">
        <v>468372</v>
      </c>
      <c r="BB24" s="368">
        <v>0</v>
      </c>
      <c r="BC24" s="368">
        <v>47477</v>
      </c>
      <c r="BD24" s="368">
        <v>0</v>
      </c>
      <c r="BE24" s="369">
        <v>5741751</v>
      </c>
      <c r="BF24" s="368">
        <v>0</v>
      </c>
    </row>
    <row r="25" spans="1:58" ht="15.6" customHeight="1" x14ac:dyDescent="0.2">
      <c r="A25" s="366">
        <v>19</v>
      </c>
      <c r="B25" s="367" t="s">
        <v>23</v>
      </c>
      <c r="C25" s="368">
        <v>9532245</v>
      </c>
      <c r="D25" s="368">
        <v>0</v>
      </c>
      <c r="E25" s="368">
        <v>-4956</v>
      </c>
      <c r="F25" s="368">
        <v>0</v>
      </c>
      <c r="G25" s="368">
        <v>0</v>
      </c>
      <c r="H25" s="368">
        <v>0</v>
      </c>
      <c r="I25" s="368">
        <v>0</v>
      </c>
      <c r="J25" s="368">
        <v>0</v>
      </c>
      <c r="K25" s="368">
        <v>0</v>
      </c>
      <c r="L25" s="368">
        <v>0</v>
      </c>
      <c r="M25" s="368">
        <v>-52773</v>
      </c>
      <c r="N25" s="368">
        <v>0</v>
      </c>
      <c r="O25" s="368">
        <v>0</v>
      </c>
      <c r="P25" s="368">
        <v>0</v>
      </c>
      <c r="Q25" s="368">
        <v>0</v>
      </c>
      <c r="R25" s="368">
        <v>-55150</v>
      </c>
      <c r="S25" s="368">
        <v>0</v>
      </c>
      <c r="T25" s="368">
        <v>0</v>
      </c>
      <c r="U25" s="368">
        <v>0</v>
      </c>
      <c r="V25" s="368">
        <v>0</v>
      </c>
      <c r="W25" s="368">
        <v>0</v>
      </c>
      <c r="X25" s="368">
        <v>0</v>
      </c>
      <c r="Y25" s="368">
        <v>0</v>
      </c>
      <c r="Z25" s="368">
        <v>0</v>
      </c>
      <c r="AA25" s="368">
        <v>0</v>
      </c>
      <c r="AB25" s="368">
        <v>0</v>
      </c>
      <c r="AC25" s="368">
        <v>0</v>
      </c>
      <c r="AD25" s="368">
        <v>0</v>
      </c>
      <c r="AE25" s="368">
        <v>0</v>
      </c>
      <c r="AF25" s="368">
        <v>-297</v>
      </c>
      <c r="AG25" s="368">
        <v>0</v>
      </c>
      <c r="AH25" s="368">
        <v>-45388</v>
      </c>
      <c r="AI25" s="368">
        <v>-157684</v>
      </c>
      <c r="AJ25" s="369">
        <v>-316248</v>
      </c>
      <c r="AK25" s="369">
        <v>9215997</v>
      </c>
      <c r="AL25" s="369">
        <v>5647</v>
      </c>
      <c r="AM25" s="370">
        <v>11233</v>
      </c>
      <c r="AN25" s="368">
        <v>11233</v>
      </c>
      <c r="AO25" s="368">
        <v>0</v>
      </c>
      <c r="AP25" s="368">
        <v>-169410</v>
      </c>
      <c r="AQ25" s="368">
        <v>8471</v>
      </c>
      <c r="AR25" s="370">
        <v>-160939</v>
      </c>
      <c r="AS25" s="369">
        <v>9066291</v>
      </c>
      <c r="AT25" s="368">
        <v>0</v>
      </c>
      <c r="AU25" s="368">
        <v>45430</v>
      </c>
      <c r="AV25" s="368">
        <v>252220</v>
      </c>
      <c r="AW25" s="368">
        <v>201776</v>
      </c>
      <c r="AX25" s="369">
        <v>9565717</v>
      </c>
      <c r="AY25" s="368">
        <v>8802575</v>
      </c>
      <c r="AZ25" s="368">
        <v>763142</v>
      </c>
      <c r="BA25" s="368">
        <v>763142</v>
      </c>
      <c r="BB25" s="368">
        <v>0</v>
      </c>
      <c r="BC25" s="368">
        <v>25305</v>
      </c>
      <c r="BD25" s="368">
        <v>0</v>
      </c>
      <c r="BE25" s="369">
        <v>9591022</v>
      </c>
      <c r="BF25" s="368">
        <v>0</v>
      </c>
    </row>
    <row r="26" spans="1:58" ht="15.6" customHeight="1" x14ac:dyDescent="0.2">
      <c r="A26" s="371">
        <v>20</v>
      </c>
      <c r="B26" s="372" t="s">
        <v>24</v>
      </c>
      <c r="C26" s="373">
        <v>36646636</v>
      </c>
      <c r="D26" s="373">
        <v>0</v>
      </c>
      <c r="E26" s="373">
        <v>0</v>
      </c>
      <c r="F26" s="373">
        <v>0</v>
      </c>
      <c r="G26" s="373">
        <v>0</v>
      </c>
      <c r="H26" s="373">
        <v>0</v>
      </c>
      <c r="I26" s="373">
        <v>0</v>
      </c>
      <c r="J26" s="373">
        <v>0</v>
      </c>
      <c r="K26" s="373">
        <v>0</v>
      </c>
      <c r="L26" s="373">
        <v>0</v>
      </c>
      <c r="M26" s="373">
        <v>0</v>
      </c>
      <c r="N26" s="373">
        <v>0</v>
      </c>
      <c r="O26" s="373">
        <v>0</v>
      </c>
      <c r="P26" s="373">
        <v>0</v>
      </c>
      <c r="Q26" s="373">
        <v>0</v>
      </c>
      <c r="R26" s="373">
        <v>0</v>
      </c>
      <c r="S26" s="373">
        <v>0</v>
      </c>
      <c r="T26" s="373">
        <v>0</v>
      </c>
      <c r="U26" s="373">
        <v>0</v>
      </c>
      <c r="V26" s="373">
        <v>0</v>
      </c>
      <c r="W26" s="373">
        <v>-5747</v>
      </c>
      <c r="X26" s="373">
        <v>0</v>
      </c>
      <c r="Y26" s="373">
        <v>0</v>
      </c>
      <c r="Z26" s="373">
        <v>0</v>
      </c>
      <c r="AA26" s="648">
        <v>0</v>
      </c>
      <c r="AB26" s="648">
        <v>0</v>
      </c>
      <c r="AC26" s="648">
        <v>0</v>
      </c>
      <c r="AD26" s="933">
        <v>0</v>
      </c>
      <c r="AE26" s="933">
        <v>0</v>
      </c>
      <c r="AF26" s="1168">
        <v>0</v>
      </c>
      <c r="AG26" s="1168">
        <v>0</v>
      </c>
      <c r="AH26" s="373">
        <v>-134239</v>
      </c>
      <c r="AI26" s="373">
        <v>-141506</v>
      </c>
      <c r="AJ26" s="374">
        <v>-281492</v>
      </c>
      <c r="AK26" s="374">
        <v>36365144</v>
      </c>
      <c r="AL26" s="374">
        <v>6637</v>
      </c>
      <c r="AM26" s="375">
        <v>-8661</v>
      </c>
      <c r="AN26" s="373">
        <v>0</v>
      </c>
      <c r="AO26" s="373">
        <v>-8661</v>
      </c>
      <c r="AP26" s="373">
        <v>-73007</v>
      </c>
      <c r="AQ26" s="373">
        <v>-195792</v>
      </c>
      <c r="AR26" s="375">
        <v>-268799</v>
      </c>
      <c r="AS26" s="374">
        <v>36087684</v>
      </c>
      <c r="AT26" s="373">
        <v>168000</v>
      </c>
      <c r="AU26" s="373">
        <v>88296.4</v>
      </c>
      <c r="AV26" s="1168">
        <v>803667</v>
      </c>
      <c r="AW26" s="1168">
        <v>642933</v>
      </c>
      <c r="AX26" s="374">
        <v>37790580</v>
      </c>
      <c r="AY26" s="373">
        <v>34726943</v>
      </c>
      <c r="AZ26" s="373">
        <v>3063637</v>
      </c>
      <c r="BA26" s="373">
        <v>3063637</v>
      </c>
      <c r="BB26" s="373">
        <v>44000</v>
      </c>
      <c r="BC26" s="373">
        <v>194246</v>
      </c>
      <c r="BD26" s="373">
        <v>539918</v>
      </c>
      <c r="BE26" s="374">
        <v>38568744</v>
      </c>
      <c r="BF26" s="373">
        <v>0</v>
      </c>
    </row>
    <row r="27" spans="1:58" ht="15.6" customHeight="1" x14ac:dyDescent="0.2">
      <c r="A27" s="364">
        <v>21</v>
      </c>
      <c r="B27" s="365" t="s">
        <v>25</v>
      </c>
      <c r="C27" s="104">
        <v>19861650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-6023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-24157</v>
      </c>
      <c r="AI27" s="104">
        <v>-87988</v>
      </c>
      <c r="AJ27" s="103">
        <v>-118168</v>
      </c>
      <c r="AK27" s="103">
        <v>19743482</v>
      </c>
      <c r="AL27" s="103">
        <v>7146</v>
      </c>
      <c r="AM27" s="105">
        <v>0</v>
      </c>
      <c r="AN27" s="104">
        <v>0</v>
      </c>
      <c r="AO27" s="104">
        <v>0</v>
      </c>
      <c r="AP27" s="104">
        <v>-264402</v>
      </c>
      <c r="AQ27" s="104">
        <v>-128628</v>
      </c>
      <c r="AR27" s="105">
        <v>-393030</v>
      </c>
      <c r="AS27" s="103">
        <v>19350452</v>
      </c>
      <c r="AT27" s="104">
        <v>0</v>
      </c>
      <c r="AU27" s="104">
        <v>40108</v>
      </c>
      <c r="AV27" s="104">
        <v>418150</v>
      </c>
      <c r="AW27" s="104">
        <v>334521</v>
      </c>
      <c r="AX27" s="103">
        <v>20143231</v>
      </c>
      <c r="AY27" s="104">
        <v>18567885</v>
      </c>
      <c r="AZ27" s="104">
        <v>1575346</v>
      </c>
      <c r="BA27" s="104">
        <v>1575346</v>
      </c>
      <c r="BB27" s="104">
        <v>0</v>
      </c>
      <c r="BC27" s="104">
        <v>25000</v>
      </c>
      <c r="BD27" s="104">
        <v>0</v>
      </c>
      <c r="BE27" s="103">
        <v>20168231</v>
      </c>
      <c r="BF27" s="104">
        <v>0</v>
      </c>
    </row>
    <row r="28" spans="1:58" ht="15.6" customHeight="1" x14ac:dyDescent="0.2">
      <c r="A28" s="366">
        <v>22</v>
      </c>
      <c r="B28" s="367" t="s">
        <v>26</v>
      </c>
      <c r="C28" s="368">
        <v>21913678</v>
      </c>
      <c r="D28" s="368">
        <v>0</v>
      </c>
      <c r="E28" s="368">
        <v>0</v>
      </c>
      <c r="F28" s="368">
        <v>0</v>
      </c>
      <c r="G28" s="368">
        <v>0</v>
      </c>
      <c r="H28" s="368">
        <v>0</v>
      </c>
      <c r="I28" s="368">
        <v>0</v>
      </c>
      <c r="J28" s="368">
        <v>0</v>
      </c>
      <c r="K28" s="368">
        <v>0</v>
      </c>
      <c r="L28" s="368">
        <v>0</v>
      </c>
      <c r="M28" s="368">
        <v>0</v>
      </c>
      <c r="N28" s="368">
        <v>0</v>
      </c>
      <c r="O28" s="368">
        <v>0</v>
      </c>
      <c r="P28" s="368">
        <v>0</v>
      </c>
      <c r="Q28" s="368">
        <v>0</v>
      </c>
      <c r="R28" s="368">
        <v>0</v>
      </c>
      <c r="S28" s="368">
        <v>0</v>
      </c>
      <c r="T28" s="368">
        <v>0</v>
      </c>
      <c r="U28" s="368">
        <v>0</v>
      </c>
      <c r="V28" s="368">
        <v>0</v>
      </c>
      <c r="W28" s="368">
        <v>0</v>
      </c>
      <c r="X28" s="368">
        <v>0</v>
      </c>
      <c r="Y28" s="368">
        <v>0</v>
      </c>
      <c r="Z28" s="368">
        <v>0</v>
      </c>
      <c r="AA28" s="368">
        <v>0</v>
      </c>
      <c r="AB28" s="368">
        <v>0</v>
      </c>
      <c r="AC28" s="368">
        <v>0</v>
      </c>
      <c r="AD28" s="368">
        <v>0</v>
      </c>
      <c r="AE28" s="368">
        <v>0</v>
      </c>
      <c r="AF28" s="368">
        <v>0</v>
      </c>
      <c r="AG28" s="368">
        <v>0</v>
      </c>
      <c r="AH28" s="368">
        <v>-56816</v>
      </c>
      <c r="AI28" s="368">
        <v>-123171</v>
      </c>
      <c r="AJ28" s="369">
        <v>-179987</v>
      </c>
      <c r="AK28" s="369">
        <v>21733691</v>
      </c>
      <c r="AL28" s="369">
        <v>7759</v>
      </c>
      <c r="AM28" s="370">
        <v>0</v>
      </c>
      <c r="AN28" s="368">
        <v>0</v>
      </c>
      <c r="AO28" s="368">
        <v>0</v>
      </c>
      <c r="AP28" s="368">
        <v>-23277</v>
      </c>
      <c r="AQ28" s="368">
        <v>-151301</v>
      </c>
      <c r="AR28" s="370">
        <v>-174578</v>
      </c>
      <c r="AS28" s="369">
        <v>21559113</v>
      </c>
      <c r="AT28" s="368">
        <v>0</v>
      </c>
      <c r="AU28" s="368">
        <v>94568</v>
      </c>
      <c r="AV28" s="368">
        <v>411522</v>
      </c>
      <c r="AW28" s="368">
        <v>329218</v>
      </c>
      <c r="AX28" s="369">
        <v>22394421</v>
      </c>
      <c r="AY28" s="368">
        <v>20543058</v>
      </c>
      <c r="AZ28" s="368">
        <v>1851363</v>
      </c>
      <c r="BA28" s="368">
        <v>1851363</v>
      </c>
      <c r="BB28" s="368">
        <v>0</v>
      </c>
      <c r="BC28" s="368">
        <v>117849</v>
      </c>
      <c r="BD28" s="368">
        <v>0</v>
      </c>
      <c r="BE28" s="369">
        <v>22512270</v>
      </c>
      <c r="BF28" s="368">
        <v>0</v>
      </c>
    </row>
    <row r="29" spans="1:58" ht="15.6" customHeight="1" x14ac:dyDescent="0.2">
      <c r="A29" s="366">
        <v>23</v>
      </c>
      <c r="B29" s="367" t="s">
        <v>27</v>
      </c>
      <c r="C29" s="368">
        <v>71198095</v>
      </c>
      <c r="D29" s="368">
        <v>0</v>
      </c>
      <c r="E29" s="368">
        <v>0</v>
      </c>
      <c r="F29" s="368">
        <v>0</v>
      </c>
      <c r="G29" s="368">
        <v>0</v>
      </c>
      <c r="H29" s="368">
        <v>0</v>
      </c>
      <c r="I29" s="368">
        <v>0</v>
      </c>
      <c r="J29" s="368">
        <v>0</v>
      </c>
      <c r="K29" s="368">
        <v>0</v>
      </c>
      <c r="L29" s="368">
        <v>0</v>
      </c>
      <c r="M29" s="368">
        <v>0</v>
      </c>
      <c r="N29" s="368">
        <v>0</v>
      </c>
      <c r="O29" s="368">
        <v>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8">
        <v>0</v>
      </c>
      <c r="V29" s="368">
        <v>-612343</v>
      </c>
      <c r="W29" s="368">
        <v>-43303</v>
      </c>
      <c r="X29" s="368">
        <v>-5640</v>
      </c>
      <c r="Y29" s="368">
        <v>0</v>
      </c>
      <c r="Z29" s="368">
        <v>0</v>
      </c>
      <c r="AA29" s="368">
        <v>0</v>
      </c>
      <c r="AB29" s="368">
        <v>-24690</v>
      </c>
      <c r="AC29" s="368">
        <v>0</v>
      </c>
      <c r="AD29" s="368">
        <v>0</v>
      </c>
      <c r="AE29" s="368">
        <v>0</v>
      </c>
      <c r="AF29" s="368">
        <v>0</v>
      </c>
      <c r="AG29" s="368">
        <v>0</v>
      </c>
      <c r="AH29" s="368">
        <v>-206237</v>
      </c>
      <c r="AI29" s="368">
        <v>-332497</v>
      </c>
      <c r="AJ29" s="369">
        <v>-1224710</v>
      </c>
      <c r="AK29" s="369">
        <v>69973385</v>
      </c>
      <c r="AL29" s="369">
        <v>6089</v>
      </c>
      <c r="AM29" s="370">
        <v>-46362</v>
      </c>
      <c r="AN29" s="368">
        <v>0</v>
      </c>
      <c r="AO29" s="368">
        <v>-46362</v>
      </c>
      <c r="AP29" s="368">
        <v>-2569558</v>
      </c>
      <c r="AQ29" s="368">
        <v>-274005</v>
      </c>
      <c r="AR29" s="370">
        <v>-2843563</v>
      </c>
      <c r="AS29" s="369">
        <v>67083460</v>
      </c>
      <c r="AT29" s="368">
        <v>210000</v>
      </c>
      <c r="AU29" s="368">
        <v>267280.5</v>
      </c>
      <c r="AV29" s="368">
        <v>1621626</v>
      </c>
      <c r="AW29" s="368">
        <v>1297300</v>
      </c>
      <c r="AX29" s="369">
        <v>70479667</v>
      </c>
      <c r="AY29" s="368">
        <v>65122928</v>
      </c>
      <c r="AZ29" s="368">
        <v>5356739</v>
      </c>
      <c r="BA29" s="368">
        <v>5356739</v>
      </c>
      <c r="BB29" s="368">
        <v>28000</v>
      </c>
      <c r="BC29" s="368">
        <v>463684</v>
      </c>
      <c r="BD29" s="368">
        <v>309089</v>
      </c>
      <c r="BE29" s="369">
        <v>71280440</v>
      </c>
      <c r="BF29" s="368">
        <v>0</v>
      </c>
    </row>
    <row r="30" spans="1:58" ht="15.6" customHeight="1" x14ac:dyDescent="0.2">
      <c r="A30" s="366">
        <v>24</v>
      </c>
      <c r="B30" s="367" t="s">
        <v>28</v>
      </c>
      <c r="C30" s="368">
        <v>11890001</v>
      </c>
      <c r="D30" s="368">
        <v>0</v>
      </c>
      <c r="E30" s="368">
        <v>-5209</v>
      </c>
      <c r="F30" s="368">
        <v>0</v>
      </c>
      <c r="G30" s="368">
        <v>0</v>
      </c>
      <c r="H30" s="368">
        <v>0</v>
      </c>
      <c r="I30" s="368">
        <v>0</v>
      </c>
      <c r="J30" s="368">
        <v>0</v>
      </c>
      <c r="K30" s="368">
        <v>0</v>
      </c>
      <c r="L30" s="368">
        <v>0</v>
      </c>
      <c r="M30" s="368">
        <v>-51466</v>
      </c>
      <c r="N30" s="368">
        <v>0</v>
      </c>
      <c r="O30" s="368">
        <v>0</v>
      </c>
      <c r="P30" s="368">
        <v>0</v>
      </c>
      <c r="Q30" s="368">
        <v>-2414</v>
      </c>
      <c r="R30" s="368">
        <v>0</v>
      </c>
      <c r="S30" s="368">
        <v>-463824</v>
      </c>
      <c r="T30" s="368">
        <v>0</v>
      </c>
      <c r="U30" s="368">
        <v>0</v>
      </c>
      <c r="V30" s="368">
        <v>0</v>
      </c>
      <c r="W30" s="368">
        <v>0</v>
      </c>
      <c r="X30" s="368">
        <v>0</v>
      </c>
      <c r="Y30" s="368">
        <v>0</v>
      </c>
      <c r="Z30" s="368">
        <v>0</v>
      </c>
      <c r="AA30" s="368">
        <v>0</v>
      </c>
      <c r="AB30" s="368">
        <v>0</v>
      </c>
      <c r="AC30" s="368">
        <v>0</v>
      </c>
      <c r="AD30" s="368">
        <v>0</v>
      </c>
      <c r="AE30" s="368">
        <v>0</v>
      </c>
      <c r="AF30" s="368">
        <v>0</v>
      </c>
      <c r="AG30" s="368">
        <v>0</v>
      </c>
      <c r="AH30" s="368">
        <v>-9129</v>
      </c>
      <c r="AI30" s="368">
        <v>-37509</v>
      </c>
      <c r="AJ30" s="369">
        <v>-569551</v>
      </c>
      <c r="AK30" s="369">
        <v>11320450</v>
      </c>
      <c r="AL30" s="369">
        <v>2844</v>
      </c>
      <c r="AM30" s="370">
        <v>0</v>
      </c>
      <c r="AN30" s="368">
        <v>0</v>
      </c>
      <c r="AO30" s="368">
        <v>0</v>
      </c>
      <c r="AP30" s="368">
        <v>-48348</v>
      </c>
      <c r="AQ30" s="368">
        <v>55458</v>
      </c>
      <c r="AR30" s="370">
        <v>7110</v>
      </c>
      <c r="AS30" s="369">
        <v>11327560</v>
      </c>
      <c r="AT30" s="368">
        <v>0</v>
      </c>
      <c r="AU30" s="368">
        <v>119470</v>
      </c>
      <c r="AV30" s="368">
        <v>764452</v>
      </c>
      <c r="AW30" s="368">
        <v>611561</v>
      </c>
      <c r="AX30" s="369">
        <v>12823043</v>
      </c>
      <c r="AY30" s="368">
        <v>11751278</v>
      </c>
      <c r="AZ30" s="368">
        <v>1071765</v>
      </c>
      <c r="BA30" s="368">
        <v>1071765</v>
      </c>
      <c r="BB30" s="368">
        <v>0</v>
      </c>
      <c r="BC30" s="368">
        <v>88929</v>
      </c>
      <c r="BD30" s="368">
        <v>90560</v>
      </c>
      <c r="BE30" s="369">
        <v>13002532</v>
      </c>
      <c r="BF30" s="368">
        <v>-13195</v>
      </c>
    </row>
    <row r="31" spans="1:58" ht="15.6" customHeight="1" x14ac:dyDescent="0.2">
      <c r="A31" s="371">
        <v>25</v>
      </c>
      <c r="B31" s="372" t="s">
        <v>29</v>
      </c>
      <c r="C31" s="373">
        <v>12604165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73">
        <v>0</v>
      </c>
      <c r="K31" s="373">
        <v>0</v>
      </c>
      <c r="L31" s="373">
        <v>0</v>
      </c>
      <c r="M31" s="373">
        <v>0</v>
      </c>
      <c r="N31" s="373">
        <v>0</v>
      </c>
      <c r="O31" s="373">
        <v>0</v>
      </c>
      <c r="P31" s="373">
        <v>0</v>
      </c>
      <c r="Q31" s="373">
        <v>0</v>
      </c>
      <c r="R31" s="373">
        <v>0</v>
      </c>
      <c r="S31" s="373">
        <v>0</v>
      </c>
      <c r="T31" s="373">
        <v>0</v>
      </c>
      <c r="U31" s="373">
        <v>0</v>
      </c>
      <c r="V31" s="373">
        <v>0</v>
      </c>
      <c r="W31" s="373">
        <v>0</v>
      </c>
      <c r="X31" s="373">
        <v>0</v>
      </c>
      <c r="Y31" s="373">
        <v>0</v>
      </c>
      <c r="Z31" s="373">
        <v>-140178</v>
      </c>
      <c r="AA31" s="648">
        <v>0</v>
      </c>
      <c r="AB31" s="648">
        <v>0</v>
      </c>
      <c r="AC31" s="648">
        <v>0</v>
      </c>
      <c r="AD31" s="933">
        <v>0</v>
      </c>
      <c r="AE31" s="933">
        <v>0</v>
      </c>
      <c r="AF31" s="1168">
        <v>0</v>
      </c>
      <c r="AG31" s="1168">
        <v>0</v>
      </c>
      <c r="AH31" s="373">
        <v>-76058</v>
      </c>
      <c r="AI31" s="373">
        <v>-28739</v>
      </c>
      <c r="AJ31" s="374">
        <v>-244975</v>
      </c>
      <c r="AK31" s="374">
        <v>12359190</v>
      </c>
      <c r="AL31" s="374">
        <v>5897</v>
      </c>
      <c r="AM31" s="375">
        <v>-5496</v>
      </c>
      <c r="AN31" s="373">
        <v>0</v>
      </c>
      <c r="AO31" s="373">
        <v>-5496</v>
      </c>
      <c r="AP31" s="373">
        <v>-306644</v>
      </c>
      <c r="AQ31" s="373">
        <v>-117940</v>
      </c>
      <c r="AR31" s="375">
        <v>-424584</v>
      </c>
      <c r="AS31" s="374">
        <v>11929110</v>
      </c>
      <c r="AT31" s="373">
        <v>0</v>
      </c>
      <c r="AU31" s="373">
        <v>154502</v>
      </c>
      <c r="AV31" s="1168">
        <v>288405</v>
      </c>
      <c r="AW31" s="1168">
        <v>230724</v>
      </c>
      <c r="AX31" s="374">
        <v>12602741</v>
      </c>
      <c r="AY31" s="373">
        <v>11547745</v>
      </c>
      <c r="AZ31" s="373">
        <v>1054996</v>
      </c>
      <c r="BA31" s="373">
        <v>1054996</v>
      </c>
      <c r="BB31" s="373">
        <v>0</v>
      </c>
      <c r="BC31" s="373">
        <v>49887</v>
      </c>
      <c r="BD31" s="373">
        <v>0</v>
      </c>
      <c r="BE31" s="374">
        <v>12652628</v>
      </c>
      <c r="BF31" s="373">
        <v>-12833</v>
      </c>
    </row>
    <row r="32" spans="1:58" ht="15.6" customHeight="1" x14ac:dyDescent="0.2">
      <c r="A32" s="364">
        <v>26</v>
      </c>
      <c r="B32" s="365" t="s">
        <v>30</v>
      </c>
      <c r="C32" s="104">
        <v>244487700</v>
      </c>
      <c r="D32" s="104">
        <v>0</v>
      </c>
      <c r="E32" s="104">
        <v>0</v>
      </c>
      <c r="F32" s="104">
        <v>0</v>
      </c>
      <c r="G32" s="104">
        <v>-192857</v>
      </c>
      <c r="H32" s="104">
        <v>-3399078</v>
      </c>
      <c r="I32" s="104">
        <v>-1143009</v>
      </c>
      <c r="J32" s="104">
        <v>0</v>
      </c>
      <c r="K32" s="104">
        <v>0</v>
      </c>
      <c r="L32" s="104">
        <v>0</v>
      </c>
      <c r="M32" s="104">
        <v>-7759</v>
      </c>
      <c r="N32" s="104">
        <v>-748583</v>
      </c>
      <c r="O32" s="104">
        <v>0</v>
      </c>
      <c r="P32" s="104">
        <v>0</v>
      </c>
      <c r="Q32" s="104">
        <v>0</v>
      </c>
      <c r="R32" s="104">
        <v>0</v>
      </c>
      <c r="S32" s="104">
        <v>-36933</v>
      </c>
      <c r="T32" s="104">
        <v>0</v>
      </c>
      <c r="U32" s="104">
        <v>0</v>
      </c>
      <c r="V32" s="104">
        <v>0</v>
      </c>
      <c r="W32" s="104">
        <v>0</v>
      </c>
      <c r="X32" s="104">
        <v>0</v>
      </c>
      <c r="Y32" s="104">
        <v>0</v>
      </c>
      <c r="Z32" s="104">
        <v>0</v>
      </c>
      <c r="AA32" s="104">
        <v>-37688</v>
      </c>
      <c r="AB32" s="104">
        <v>0</v>
      </c>
      <c r="AC32" s="104">
        <v>0</v>
      </c>
      <c r="AD32" s="104">
        <v>-62037</v>
      </c>
      <c r="AE32" s="104">
        <v>-5087656</v>
      </c>
      <c r="AF32" s="104">
        <v>0</v>
      </c>
      <c r="AG32" s="104">
        <v>0</v>
      </c>
      <c r="AH32" s="104">
        <v>-799682</v>
      </c>
      <c r="AI32" s="104">
        <v>-1140534</v>
      </c>
      <c r="AJ32" s="103">
        <v>-12655816</v>
      </c>
      <c r="AK32" s="103">
        <v>231831884</v>
      </c>
      <c r="AL32" s="103">
        <v>4917</v>
      </c>
      <c r="AM32" s="105">
        <v>-169622</v>
      </c>
      <c r="AN32" s="104">
        <v>0</v>
      </c>
      <c r="AO32" s="104">
        <v>-169622</v>
      </c>
      <c r="AP32" s="104">
        <v>-5865981</v>
      </c>
      <c r="AQ32" s="104">
        <v>-390902</v>
      </c>
      <c r="AR32" s="105">
        <v>-6256883</v>
      </c>
      <c r="AS32" s="103">
        <v>225405379</v>
      </c>
      <c r="AT32" s="104">
        <v>357000</v>
      </c>
      <c r="AU32" s="104">
        <v>1162123.1600000001</v>
      </c>
      <c r="AV32" s="104">
        <v>6448996</v>
      </c>
      <c r="AW32" s="104">
        <v>5159197</v>
      </c>
      <c r="AX32" s="103">
        <v>238532695</v>
      </c>
      <c r="AY32" s="104">
        <v>219779348</v>
      </c>
      <c r="AZ32" s="104">
        <v>18753347</v>
      </c>
      <c r="BA32" s="104">
        <v>18753347</v>
      </c>
      <c r="BB32" s="104">
        <v>52000</v>
      </c>
      <c r="BC32" s="104">
        <v>1536616</v>
      </c>
      <c r="BD32" s="104">
        <v>225884</v>
      </c>
      <c r="BE32" s="103">
        <v>240347195</v>
      </c>
      <c r="BF32" s="104">
        <v>0</v>
      </c>
    </row>
    <row r="33" spans="1:58" ht="15.6" customHeight="1" x14ac:dyDescent="0.2">
      <c r="A33" s="366">
        <v>27</v>
      </c>
      <c r="B33" s="367" t="s">
        <v>31</v>
      </c>
      <c r="C33" s="368">
        <v>36620920</v>
      </c>
      <c r="D33" s="368">
        <v>0</v>
      </c>
      <c r="E33" s="368">
        <v>0</v>
      </c>
      <c r="F33" s="368">
        <v>0</v>
      </c>
      <c r="G33" s="368">
        <v>0</v>
      </c>
      <c r="H33" s="368">
        <v>0</v>
      </c>
      <c r="I33" s="368">
        <v>0</v>
      </c>
      <c r="J33" s="368">
        <v>-6056</v>
      </c>
      <c r="K33" s="368">
        <v>0</v>
      </c>
      <c r="L33" s="368">
        <v>0</v>
      </c>
      <c r="M33" s="368">
        <v>0</v>
      </c>
      <c r="N33" s="368">
        <v>0</v>
      </c>
      <c r="O33" s="368">
        <v>0</v>
      </c>
      <c r="P33" s="368">
        <v>0</v>
      </c>
      <c r="Q33" s="368">
        <v>0</v>
      </c>
      <c r="R33" s="368">
        <v>0</v>
      </c>
      <c r="S33" s="368">
        <v>0</v>
      </c>
      <c r="T33" s="368">
        <v>0</v>
      </c>
      <c r="U33" s="368">
        <v>0</v>
      </c>
      <c r="V33" s="368">
        <v>0</v>
      </c>
      <c r="W33" s="368">
        <v>0</v>
      </c>
      <c r="X33" s="368">
        <v>0</v>
      </c>
      <c r="Y33" s="368">
        <v>0</v>
      </c>
      <c r="Z33" s="368">
        <v>0</v>
      </c>
      <c r="AA33" s="368">
        <v>0</v>
      </c>
      <c r="AB33" s="368">
        <v>0</v>
      </c>
      <c r="AC33" s="368">
        <v>0</v>
      </c>
      <c r="AD33" s="368">
        <v>0</v>
      </c>
      <c r="AE33" s="368">
        <v>0</v>
      </c>
      <c r="AF33" s="368">
        <v>0</v>
      </c>
      <c r="AG33" s="368">
        <v>0</v>
      </c>
      <c r="AH33" s="368">
        <v>-100346</v>
      </c>
      <c r="AI33" s="368">
        <v>-51834</v>
      </c>
      <c r="AJ33" s="369">
        <v>-158236</v>
      </c>
      <c r="AK33" s="369">
        <v>36462684</v>
      </c>
      <c r="AL33" s="369">
        <v>6794</v>
      </c>
      <c r="AM33" s="370">
        <v>5935</v>
      </c>
      <c r="AN33" s="368">
        <v>5935</v>
      </c>
      <c r="AO33" s="368">
        <v>0</v>
      </c>
      <c r="AP33" s="368">
        <v>-1250096</v>
      </c>
      <c r="AQ33" s="368">
        <v>-61146</v>
      </c>
      <c r="AR33" s="370">
        <v>-1311242</v>
      </c>
      <c r="AS33" s="369">
        <v>35157377</v>
      </c>
      <c r="AT33" s="368">
        <v>0</v>
      </c>
      <c r="AU33" s="368">
        <v>203922</v>
      </c>
      <c r="AV33" s="368">
        <v>785275</v>
      </c>
      <c r="AW33" s="368">
        <v>628220</v>
      </c>
      <c r="AX33" s="369">
        <v>36774794</v>
      </c>
      <c r="AY33" s="368">
        <v>33869069</v>
      </c>
      <c r="AZ33" s="368">
        <v>2905725</v>
      </c>
      <c r="BA33" s="368">
        <v>2905725</v>
      </c>
      <c r="BB33" s="368">
        <v>0</v>
      </c>
      <c r="BC33" s="368">
        <v>147010</v>
      </c>
      <c r="BD33" s="368">
        <v>0</v>
      </c>
      <c r="BE33" s="369">
        <v>36921804</v>
      </c>
      <c r="BF33" s="368">
        <v>0</v>
      </c>
    </row>
    <row r="34" spans="1:58" ht="15.6" customHeight="1" x14ac:dyDescent="0.2">
      <c r="A34" s="366">
        <v>28</v>
      </c>
      <c r="B34" s="367" t="s">
        <v>32</v>
      </c>
      <c r="C34" s="368">
        <v>152194841</v>
      </c>
      <c r="D34" s="368">
        <v>0</v>
      </c>
      <c r="E34" s="368">
        <v>0</v>
      </c>
      <c r="F34" s="368">
        <v>0</v>
      </c>
      <c r="G34" s="368">
        <v>0</v>
      </c>
      <c r="H34" s="368">
        <v>-4254</v>
      </c>
      <c r="I34" s="368">
        <v>0</v>
      </c>
      <c r="J34" s="368">
        <v>-12763</v>
      </c>
      <c r="K34" s="368">
        <v>-139</v>
      </c>
      <c r="L34" s="368">
        <v>0</v>
      </c>
      <c r="M34" s="368">
        <v>-3744</v>
      </c>
      <c r="N34" s="368">
        <v>0</v>
      </c>
      <c r="O34" s="368">
        <v>0</v>
      </c>
      <c r="P34" s="368">
        <v>0</v>
      </c>
      <c r="Q34" s="368">
        <v>0</v>
      </c>
      <c r="R34" s="368">
        <v>0</v>
      </c>
      <c r="S34" s="368">
        <v>-37036</v>
      </c>
      <c r="T34" s="368">
        <v>0</v>
      </c>
      <c r="U34" s="368">
        <v>0</v>
      </c>
      <c r="V34" s="368">
        <v>-4935611</v>
      </c>
      <c r="W34" s="368">
        <v>-3673428</v>
      </c>
      <c r="X34" s="368">
        <v>-2625448</v>
      </c>
      <c r="Y34" s="368">
        <v>0</v>
      </c>
      <c r="Z34" s="368">
        <v>0</v>
      </c>
      <c r="AA34" s="368">
        <v>0</v>
      </c>
      <c r="AB34" s="368">
        <v>-280041</v>
      </c>
      <c r="AC34" s="368">
        <v>0</v>
      </c>
      <c r="AD34" s="368">
        <v>0</v>
      </c>
      <c r="AE34" s="368">
        <v>0</v>
      </c>
      <c r="AF34" s="368">
        <v>0</v>
      </c>
      <c r="AG34" s="368">
        <v>0</v>
      </c>
      <c r="AH34" s="368">
        <v>-357581</v>
      </c>
      <c r="AI34" s="368">
        <v>-580120</v>
      </c>
      <c r="AJ34" s="369">
        <v>-12510165</v>
      </c>
      <c r="AK34" s="369">
        <v>139684676</v>
      </c>
      <c r="AL34" s="369">
        <v>4543</v>
      </c>
      <c r="AM34" s="370">
        <v>-76269</v>
      </c>
      <c r="AN34" s="368">
        <v>0</v>
      </c>
      <c r="AO34" s="368">
        <v>-76269</v>
      </c>
      <c r="AP34" s="368">
        <v>-195349</v>
      </c>
      <c r="AQ34" s="368">
        <v>-222607</v>
      </c>
      <c r="AR34" s="370">
        <v>-417956</v>
      </c>
      <c r="AS34" s="369">
        <v>139190451</v>
      </c>
      <c r="AT34" s="368">
        <v>546000</v>
      </c>
      <c r="AU34" s="368">
        <v>843169</v>
      </c>
      <c r="AV34" s="368">
        <v>4327472</v>
      </c>
      <c r="AW34" s="368">
        <v>3461979</v>
      </c>
      <c r="AX34" s="369">
        <v>148369071</v>
      </c>
      <c r="AY34" s="368">
        <v>136048328</v>
      </c>
      <c r="AZ34" s="368">
        <v>12320743</v>
      </c>
      <c r="BA34" s="368">
        <v>12320743</v>
      </c>
      <c r="BB34" s="368">
        <v>100000</v>
      </c>
      <c r="BC34" s="368">
        <v>1022563</v>
      </c>
      <c r="BD34" s="368">
        <v>0</v>
      </c>
      <c r="BE34" s="369">
        <v>149491634</v>
      </c>
      <c r="BF34" s="368">
        <v>0</v>
      </c>
    </row>
    <row r="35" spans="1:58" ht="15.6" customHeight="1" x14ac:dyDescent="0.2">
      <c r="A35" s="366">
        <v>29</v>
      </c>
      <c r="B35" s="367" t="s">
        <v>33</v>
      </c>
      <c r="C35" s="368">
        <v>73920553</v>
      </c>
      <c r="D35" s="368">
        <v>0</v>
      </c>
      <c r="E35" s="368">
        <v>0</v>
      </c>
      <c r="F35" s="368">
        <v>0</v>
      </c>
      <c r="G35" s="368">
        <v>0</v>
      </c>
      <c r="H35" s="368">
        <v>0</v>
      </c>
      <c r="I35" s="368">
        <v>0</v>
      </c>
      <c r="J35" s="368">
        <v>0</v>
      </c>
      <c r="K35" s="368">
        <v>0</v>
      </c>
      <c r="L35" s="368">
        <v>0</v>
      </c>
      <c r="M35" s="368">
        <v>0</v>
      </c>
      <c r="N35" s="368">
        <v>0</v>
      </c>
      <c r="O35" s="368">
        <v>0</v>
      </c>
      <c r="P35" s="368">
        <v>0</v>
      </c>
      <c r="Q35" s="368">
        <v>0</v>
      </c>
      <c r="R35" s="368">
        <v>0</v>
      </c>
      <c r="S35" s="368">
        <v>-361667</v>
      </c>
      <c r="T35" s="368">
        <v>0</v>
      </c>
      <c r="U35" s="368">
        <v>0</v>
      </c>
      <c r="V35" s="368">
        <v>-45698</v>
      </c>
      <c r="W35" s="368">
        <v>-15501</v>
      </c>
      <c r="X35" s="368">
        <v>0</v>
      </c>
      <c r="Y35" s="368">
        <v>0</v>
      </c>
      <c r="Z35" s="368">
        <v>0</v>
      </c>
      <c r="AA35" s="368">
        <v>0</v>
      </c>
      <c r="AB35" s="368">
        <v>0</v>
      </c>
      <c r="AC35" s="368">
        <v>0</v>
      </c>
      <c r="AD35" s="368">
        <v>0</v>
      </c>
      <c r="AE35" s="368">
        <v>0</v>
      </c>
      <c r="AF35" s="368">
        <v>0</v>
      </c>
      <c r="AG35" s="368">
        <v>0</v>
      </c>
      <c r="AH35" s="368">
        <v>-159518</v>
      </c>
      <c r="AI35" s="368">
        <v>-325328</v>
      </c>
      <c r="AJ35" s="369">
        <v>-907712</v>
      </c>
      <c r="AK35" s="369">
        <v>73012841</v>
      </c>
      <c r="AL35" s="369">
        <v>5269</v>
      </c>
      <c r="AM35" s="370">
        <v>-2260</v>
      </c>
      <c r="AN35" s="368">
        <v>0</v>
      </c>
      <c r="AO35" s="368">
        <v>-2260</v>
      </c>
      <c r="AP35" s="368">
        <v>-1749308</v>
      </c>
      <c r="AQ35" s="368">
        <v>-769274</v>
      </c>
      <c r="AR35" s="370">
        <v>-2518582</v>
      </c>
      <c r="AS35" s="369">
        <v>70491999</v>
      </c>
      <c r="AT35" s="368">
        <v>315000</v>
      </c>
      <c r="AU35" s="368">
        <v>117106.23999999999</v>
      </c>
      <c r="AV35" s="368">
        <v>1880004</v>
      </c>
      <c r="AW35" s="368">
        <v>1504002</v>
      </c>
      <c r="AX35" s="369">
        <v>74308111</v>
      </c>
      <c r="AY35" s="368">
        <v>68757024</v>
      </c>
      <c r="AZ35" s="368">
        <v>5551087</v>
      </c>
      <c r="BA35" s="368">
        <v>5551087</v>
      </c>
      <c r="BB35" s="368">
        <v>40000</v>
      </c>
      <c r="BC35" s="368">
        <v>604187</v>
      </c>
      <c r="BD35" s="368">
        <v>67508</v>
      </c>
      <c r="BE35" s="369">
        <v>75019806</v>
      </c>
      <c r="BF35" s="368">
        <v>0</v>
      </c>
    </row>
    <row r="36" spans="1:58" ht="15.6" customHeight="1" x14ac:dyDescent="0.2">
      <c r="A36" s="371">
        <v>30</v>
      </c>
      <c r="B36" s="372" t="s">
        <v>34</v>
      </c>
      <c r="C36" s="373">
        <v>16683788</v>
      </c>
      <c r="D36" s="373">
        <v>0</v>
      </c>
      <c r="E36" s="373">
        <v>0</v>
      </c>
      <c r="F36" s="373">
        <v>0</v>
      </c>
      <c r="G36" s="373">
        <v>0</v>
      </c>
      <c r="H36" s="373">
        <v>0</v>
      </c>
      <c r="I36" s="373">
        <v>0</v>
      </c>
      <c r="J36" s="373">
        <v>0</v>
      </c>
      <c r="K36" s="373">
        <v>0</v>
      </c>
      <c r="L36" s="373">
        <v>0</v>
      </c>
      <c r="M36" s="373">
        <v>0</v>
      </c>
      <c r="N36" s="373">
        <v>0</v>
      </c>
      <c r="O36" s="373">
        <v>0</v>
      </c>
      <c r="P36" s="373">
        <v>0</v>
      </c>
      <c r="Q36" s="373">
        <v>0</v>
      </c>
      <c r="R36" s="373">
        <v>0</v>
      </c>
      <c r="S36" s="373">
        <v>0</v>
      </c>
      <c r="T36" s="373">
        <v>0</v>
      </c>
      <c r="U36" s="373">
        <v>0</v>
      </c>
      <c r="V36" s="373">
        <v>0</v>
      </c>
      <c r="W36" s="373">
        <v>0</v>
      </c>
      <c r="X36" s="373">
        <v>0</v>
      </c>
      <c r="Y36" s="373">
        <v>0</v>
      </c>
      <c r="Z36" s="373">
        <v>0</v>
      </c>
      <c r="AA36" s="648">
        <v>0</v>
      </c>
      <c r="AB36" s="648">
        <v>0</v>
      </c>
      <c r="AC36" s="648">
        <v>0</v>
      </c>
      <c r="AD36" s="933">
        <v>0</v>
      </c>
      <c r="AE36" s="933">
        <v>0</v>
      </c>
      <c r="AF36" s="1168">
        <v>0</v>
      </c>
      <c r="AG36" s="1168">
        <v>0</v>
      </c>
      <c r="AH36" s="373">
        <v>-12023</v>
      </c>
      <c r="AI36" s="373">
        <v>-72173</v>
      </c>
      <c r="AJ36" s="374">
        <v>-84196</v>
      </c>
      <c r="AK36" s="374">
        <v>16599592</v>
      </c>
      <c r="AL36" s="374">
        <v>6851</v>
      </c>
      <c r="AM36" s="375">
        <v>-5334</v>
      </c>
      <c r="AN36" s="373">
        <v>0</v>
      </c>
      <c r="AO36" s="373">
        <v>-5334</v>
      </c>
      <c r="AP36" s="373">
        <v>27404</v>
      </c>
      <c r="AQ36" s="373">
        <v>-89063</v>
      </c>
      <c r="AR36" s="375">
        <v>-61659</v>
      </c>
      <c r="AS36" s="374">
        <v>16532599</v>
      </c>
      <c r="AT36" s="373">
        <v>0</v>
      </c>
      <c r="AU36" s="373">
        <v>67726</v>
      </c>
      <c r="AV36" s="1168">
        <v>359149</v>
      </c>
      <c r="AW36" s="1168">
        <v>287318</v>
      </c>
      <c r="AX36" s="374">
        <v>17246792</v>
      </c>
      <c r="AY36" s="373">
        <v>15823353</v>
      </c>
      <c r="AZ36" s="373">
        <v>1423439</v>
      </c>
      <c r="BA36" s="373">
        <v>1423439</v>
      </c>
      <c r="BB36" s="373">
        <v>0</v>
      </c>
      <c r="BC36" s="373">
        <v>75192</v>
      </c>
      <c r="BD36" s="373">
        <v>0</v>
      </c>
      <c r="BE36" s="374">
        <v>17321984</v>
      </c>
      <c r="BF36" s="373">
        <v>0</v>
      </c>
    </row>
    <row r="37" spans="1:58" ht="15.6" customHeight="1" x14ac:dyDescent="0.2">
      <c r="A37" s="364">
        <v>31</v>
      </c>
      <c r="B37" s="365" t="s">
        <v>35</v>
      </c>
      <c r="C37" s="104">
        <v>32982952</v>
      </c>
      <c r="D37" s="104">
        <v>0</v>
      </c>
      <c r="E37" s="104">
        <v>0</v>
      </c>
      <c r="F37" s="104">
        <v>-229925</v>
      </c>
      <c r="G37" s="104">
        <v>0</v>
      </c>
      <c r="H37" s="104">
        <v>0</v>
      </c>
      <c r="I37" s="104">
        <v>0</v>
      </c>
      <c r="J37" s="104">
        <v>0</v>
      </c>
      <c r="K37" s="104">
        <v>0</v>
      </c>
      <c r="L37" s="104">
        <v>0</v>
      </c>
      <c r="M37" s="104">
        <v>0</v>
      </c>
      <c r="N37" s="104">
        <v>0</v>
      </c>
      <c r="O37" s="104">
        <v>0</v>
      </c>
      <c r="P37" s="104">
        <v>0</v>
      </c>
      <c r="Q37" s="104">
        <v>0</v>
      </c>
      <c r="R37" s="104">
        <v>0</v>
      </c>
      <c r="S37" s="104">
        <v>0</v>
      </c>
      <c r="T37" s="104">
        <v>0</v>
      </c>
      <c r="U37" s="104">
        <v>-28968</v>
      </c>
      <c r="V37" s="104">
        <v>0</v>
      </c>
      <c r="W37" s="104">
        <v>0</v>
      </c>
      <c r="X37" s="104">
        <v>0</v>
      </c>
      <c r="Y37" s="104">
        <v>0</v>
      </c>
      <c r="Z37" s="104">
        <v>-2233679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-110303</v>
      </c>
      <c r="AI37" s="104">
        <v>-74630</v>
      </c>
      <c r="AJ37" s="103">
        <v>-2677505</v>
      </c>
      <c r="AK37" s="103">
        <v>30305447</v>
      </c>
      <c r="AL37" s="103">
        <v>5421</v>
      </c>
      <c r="AM37" s="105">
        <v>0</v>
      </c>
      <c r="AN37" s="104">
        <v>0</v>
      </c>
      <c r="AO37" s="104">
        <v>0</v>
      </c>
      <c r="AP37" s="104">
        <v>-37947</v>
      </c>
      <c r="AQ37" s="104">
        <v>2711</v>
      </c>
      <c r="AR37" s="105">
        <v>-35236</v>
      </c>
      <c r="AS37" s="103">
        <v>30270211</v>
      </c>
      <c r="AT37" s="104">
        <v>42000</v>
      </c>
      <c r="AU37" s="104">
        <v>186808</v>
      </c>
      <c r="AV37" s="104">
        <v>912130</v>
      </c>
      <c r="AW37" s="104">
        <v>729704</v>
      </c>
      <c r="AX37" s="103">
        <v>32140853</v>
      </c>
      <c r="AY37" s="104">
        <v>29434558</v>
      </c>
      <c r="AZ37" s="104">
        <v>2706295</v>
      </c>
      <c r="BA37" s="104">
        <v>2706295</v>
      </c>
      <c r="BB37" s="104">
        <v>16000</v>
      </c>
      <c r="BC37" s="104">
        <v>170628</v>
      </c>
      <c r="BD37" s="104">
        <v>0</v>
      </c>
      <c r="BE37" s="103">
        <v>32327481</v>
      </c>
      <c r="BF37" s="104">
        <v>0</v>
      </c>
    </row>
    <row r="38" spans="1:58" ht="15.6" customHeight="1" x14ac:dyDescent="0.2">
      <c r="A38" s="366">
        <v>32</v>
      </c>
      <c r="B38" s="367" t="s">
        <v>36</v>
      </c>
      <c r="C38" s="368">
        <v>171581757</v>
      </c>
      <c r="D38" s="368">
        <v>0</v>
      </c>
      <c r="E38" s="368">
        <v>-22855</v>
      </c>
      <c r="F38" s="368">
        <v>0</v>
      </c>
      <c r="G38" s="368">
        <v>0</v>
      </c>
      <c r="H38" s="368">
        <v>0</v>
      </c>
      <c r="I38" s="368">
        <v>0</v>
      </c>
      <c r="J38" s="368">
        <v>0</v>
      </c>
      <c r="K38" s="368">
        <v>0</v>
      </c>
      <c r="L38" s="368">
        <v>0</v>
      </c>
      <c r="M38" s="368">
        <v>-161483</v>
      </c>
      <c r="N38" s="368">
        <v>0</v>
      </c>
      <c r="O38" s="368">
        <v>-6113</v>
      </c>
      <c r="P38" s="368">
        <v>0</v>
      </c>
      <c r="Q38" s="368">
        <v>0</v>
      </c>
      <c r="R38" s="368">
        <v>-12624</v>
      </c>
      <c r="S38" s="368">
        <v>-23387</v>
      </c>
      <c r="T38" s="368">
        <v>0</v>
      </c>
      <c r="U38" s="368">
        <v>0</v>
      </c>
      <c r="V38" s="368">
        <v>0</v>
      </c>
      <c r="W38" s="368">
        <v>0</v>
      </c>
      <c r="X38" s="368">
        <v>0</v>
      </c>
      <c r="Y38" s="368">
        <v>-41662</v>
      </c>
      <c r="Z38" s="368">
        <v>0</v>
      </c>
      <c r="AA38" s="368">
        <v>0</v>
      </c>
      <c r="AB38" s="368">
        <v>0</v>
      </c>
      <c r="AC38" s="368">
        <v>0</v>
      </c>
      <c r="AD38" s="368">
        <v>0</v>
      </c>
      <c r="AE38" s="368">
        <v>0</v>
      </c>
      <c r="AF38" s="368">
        <v>-199</v>
      </c>
      <c r="AG38" s="368">
        <v>0</v>
      </c>
      <c r="AH38" s="368">
        <v>-572043</v>
      </c>
      <c r="AI38" s="368">
        <v>-1925686</v>
      </c>
      <c r="AJ38" s="369">
        <v>-2766052</v>
      </c>
      <c r="AK38" s="369">
        <v>168815705</v>
      </c>
      <c r="AL38" s="369">
        <v>6657</v>
      </c>
      <c r="AM38" s="370">
        <v>-82721</v>
      </c>
      <c r="AN38" s="368">
        <v>0</v>
      </c>
      <c r="AO38" s="368">
        <v>-82721</v>
      </c>
      <c r="AP38" s="368">
        <v>4133997</v>
      </c>
      <c r="AQ38" s="368">
        <v>-349493</v>
      </c>
      <c r="AR38" s="370">
        <v>3784504</v>
      </c>
      <c r="AS38" s="369">
        <v>172517488</v>
      </c>
      <c r="AT38" s="368">
        <v>0</v>
      </c>
      <c r="AU38" s="368">
        <v>538976.22</v>
      </c>
      <c r="AV38" s="368">
        <v>3677976</v>
      </c>
      <c r="AW38" s="368">
        <v>2942380</v>
      </c>
      <c r="AX38" s="369">
        <v>179676820</v>
      </c>
      <c r="AY38" s="368">
        <v>164173901</v>
      </c>
      <c r="AZ38" s="368">
        <v>15502919</v>
      </c>
      <c r="BA38" s="368">
        <v>15502919</v>
      </c>
      <c r="BB38" s="368">
        <v>0</v>
      </c>
      <c r="BC38" s="368">
        <v>1455881</v>
      </c>
      <c r="BD38" s="368">
        <v>86136</v>
      </c>
      <c r="BE38" s="369">
        <v>181218837</v>
      </c>
      <c r="BF38" s="368">
        <v>0</v>
      </c>
    </row>
    <row r="39" spans="1:58" ht="15.6" customHeight="1" x14ac:dyDescent="0.2">
      <c r="A39" s="366">
        <v>33</v>
      </c>
      <c r="B39" s="367" t="s">
        <v>37</v>
      </c>
      <c r="C39" s="368">
        <v>8852381</v>
      </c>
      <c r="D39" s="368">
        <v>0</v>
      </c>
      <c r="E39" s="368">
        <v>0</v>
      </c>
      <c r="F39" s="368">
        <v>0</v>
      </c>
      <c r="G39" s="368">
        <v>0</v>
      </c>
      <c r="H39" s="368">
        <v>0</v>
      </c>
      <c r="I39" s="368">
        <v>0</v>
      </c>
      <c r="J39" s="368">
        <v>0</v>
      </c>
      <c r="K39" s="368">
        <v>0</v>
      </c>
      <c r="L39" s="368">
        <v>0</v>
      </c>
      <c r="M39" s="368">
        <v>0</v>
      </c>
      <c r="N39" s="368">
        <v>0</v>
      </c>
      <c r="O39" s="368">
        <v>0</v>
      </c>
      <c r="P39" s="368">
        <v>0</v>
      </c>
      <c r="Q39" s="368">
        <v>0</v>
      </c>
      <c r="R39" s="368">
        <v>0</v>
      </c>
      <c r="S39" s="368">
        <v>0</v>
      </c>
      <c r="T39" s="368">
        <v>0</v>
      </c>
      <c r="U39" s="368">
        <v>0</v>
      </c>
      <c r="V39" s="368">
        <v>0</v>
      </c>
      <c r="W39" s="368">
        <v>0</v>
      </c>
      <c r="X39" s="368">
        <v>0</v>
      </c>
      <c r="Y39" s="368">
        <v>0</v>
      </c>
      <c r="Z39" s="368">
        <v>0</v>
      </c>
      <c r="AA39" s="368">
        <v>0</v>
      </c>
      <c r="AB39" s="368">
        <v>0</v>
      </c>
      <c r="AC39" s="368">
        <v>0</v>
      </c>
      <c r="AD39" s="368">
        <v>0</v>
      </c>
      <c r="AE39" s="368">
        <v>0</v>
      </c>
      <c r="AF39" s="368">
        <v>0</v>
      </c>
      <c r="AG39" s="368">
        <v>0</v>
      </c>
      <c r="AH39" s="368">
        <v>-9583</v>
      </c>
      <c r="AI39" s="368">
        <v>-1483527</v>
      </c>
      <c r="AJ39" s="369">
        <v>-1493110</v>
      </c>
      <c r="AK39" s="369">
        <v>7359271</v>
      </c>
      <c r="AL39" s="369">
        <v>6672</v>
      </c>
      <c r="AM39" s="370">
        <v>-63788</v>
      </c>
      <c r="AN39" s="368">
        <v>0</v>
      </c>
      <c r="AO39" s="368">
        <v>-63788</v>
      </c>
      <c r="AP39" s="368">
        <v>126768</v>
      </c>
      <c r="AQ39" s="368">
        <v>100080</v>
      </c>
      <c r="AR39" s="370">
        <v>226848</v>
      </c>
      <c r="AS39" s="369">
        <v>7522331</v>
      </c>
      <c r="AT39" s="368">
        <v>0</v>
      </c>
      <c r="AU39" s="368">
        <v>32267</v>
      </c>
      <c r="AV39" s="368">
        <v>189796</v>
      </c>
      <c r="AW39" s="368">
        <v>151836</v>
      </c>
      <c r="AX39" s="369">
        <v>7896230</v>
      </c>
      <c r="AY39" s="368">
        <v>7200388</v>
      </c>
      <c r="AZ39" s="368">
        <v>695842</v>
      </c>
      <c r="BA39" s="368">
        <v>695842</v>
      </c>
      <c r="BB39" s="368">
        <v>0</v>
      </c>
      <c r="BC39" s="368">
        <v>66275</v>
      </c>
      <c r="BD39" s="368">
        <v>0</v>
      </c>
      <c r="BE39" s="369">
        <v>7962505</v>
      </c>
      <c r="BF39" s="368">
        <v>0</v>
      </c>
    </row>
    <row r="40" spans="1:58" ht="15.6" customHeight="1" x14ac:dyDescent="0.2">
      <c r="A40" s="366">
        <v>34</v>
      </c>
      <c r="B40" s="367" t="s">
        <v>38</v>
      </c>
      <c r="C40" s="368">
        <v>23934072</v>
      </c>
      <c r="D40" s="368">
        <v>0</v>
      </c>
      <c r="E40" s="368">
        <v>0</v>
      </c>
      <c r="F40" s="368">
        <v>-18318</v>
      </c>
      <c r="G40" s="368">
        <v>0</v>
      </c>
      <c r="H40" s="368">
        <v>0</v>
      </c>
      <c r="I40" s="368">
        <v>0</v>
      </c>
      <c r="J40" s="368">
        <v>0</v>
      </c>
      <c r="K40" s="368">
        <v>0</v>
      </c>
      <c r="L40" s="368">
        <v>0</v>
      </c>
      <c r="M40" s="368">
        <v>0</v>
      </c>
      <c r="N40" s="368">
        <v>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8">
        <v>0</v>
      </c>
      <c r="V40" s="368">
        <v>0</v>
      </c>
      <c r="W40" s="368">
        <v>0</v>
      </c>
      <c r="X40" s="368">
        <v>0</v>
      </c>
      <c r="Y40" s="368">
        <v>0</v>
      </c>
      <c r="Z40" s="368">
        <v>0</v>
      </c>
      <c r="AA40" s="368">
        <v>0</v>
      </c>
      <c r="AB40" s="368">
        <v>0</v>
      </c>
      <c r="AC40" s="368">
        <v>0</v>
      </c>
      <c r="AD40" s="368">
        <v>0</v>
      </c>
      <c r="AE40" s="368">
        <v>0</v>
      </c>
      <c r="AF40" s="368">
        <v>0</v>
      </c>
      <c r="AG40" s="368">
        <v>0</v>
      </c>
      <c r="AH40" s="368">
        <v>-254608</v>
      </c>
      <c r="AI40" s="368">
        <v>-174368</v>
      </c>
      <c r="AJ40" s="369">
        <v>-447294</v>
      </c>
      <c r="AK40" s="369">
        <v>23486778</v>
      </c>
      <c r="AL40" s="369">
        <v>7167</v>
      </c>
      <c r="AM40" s="370">
        <v>-149516</v>
      </c>
      <c r="AN40" s="368">
        <v>0</v>
      </c>
      <c r="AO40" s="368">
        <v>-149516</v>
      </c>
      <c r="AP40" s="368">
        <v>-365517</v>
      </c>
      <c r="AQ40" s="368">
        <v>-93171</v>
      </c>
      <c r="AR40" s="370">
        <v>-458688</v>
      </c>
      <c r="AS40" s="369">
        <v>22878574</v>
      </c>
      <c r="AT40" s="368">
        <v>0</v>
      </c>
      <c r="AU40" s="368">
        <v>62879</v>
      </c>
      <c r="AV40" s="368">
        <v>466461</v>
      </c>
      <c r="AW40" s="368">
        <v>373168</v>
      </c>
      <c r="AX40" s="369">
        <v>23781082</v>
      </c>
      <c r="AY40" s="368">
        <v>21897621</v>
      </c>
      <c r="AZ40" s="368">
        <v>1883461</v>
      </c>
      <c r="BA40" s="368">
        <v>1883461</v>
      </c>
      <c r="BB40" s="368">
        <v>0</v>
      </c>
      <c r="BC40" s="368">
        <v>95195</v>
      </c>
      <c r="BD40" s="368">
        <v>0</v>
      </c>
      <c r="BE40" s="369">
        <v>23876277</v>
      </c>
      <c r="BF40" s="368">
        <v>-28438</v>
      </c>
    </row>
    <row r="41" spans="1:58" ht="15.6" customHeight="1" x14ac:dyDescent="0.2">
      <c r="A41" s="371">
        <v>35</v>
      </c>
      <c r="B41" s="372" t="s">
        <v>39</v>
      </c>
      <c r="C41" s="373">
        <v>30365171</v>
      </c>
      <c r="D41" s="373">
        <v>0</v>
      </c>
      <c r="E41" s="373">
        <v>0</v>
      </c>
      <c r="F41" s="373">
        <v>0</v>
      </c>
      <c r="G41" s="373">
        <v>0</v>
      </c>
      <c r="H41" s="373">
        <v>0</v>
      </c>
      <c r="I41" s="373">
        <v>0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3">
        <v>0</v>
      </c>
      <c r="P41" s="373">
        <v>0</v>
      </c>
      <c r="Q41" s="373">
        <v>0</v>
      </c>
      <c r="R41" s="373">
        <v>0</v>
      </c>
      <c r="S41" s="373">
        <v>0</v>
      </c>
      <c r="T41" s="373">
        <v>0</v>
      </c>
      <c r="U41" s="373">
        <v>0</v>
      </c>
      <c r="V41" s="373">
        <v>0</v>
      </c>
      <c r="W41" s="373">
        <v>0</v>
      </c>
      <c r="X41" s="373">
        <v>0</v>
      </c>
      <c r="Y41" s="373">
        <v>0</v>
      </c>
      <c r="Z41" s="373">
        <v>0</v>
      </c>
      <c r="AA41" s="648">
        <v>0</v>
      </c>
      <c r="AB41" s="648">
        <v>0</v>
      </c>
      <c r="AC41" s="648">
        <v>0</v>
      </c>
      <c r="AD41" s="933">
        <v>0</v>
      </c>
      <c r="AE41" s="933">
        <v>0</v>
      </c>
      <c r="AF41" s="1168">
        <v>0</v>
      </c>
      <c r="AG41" s="1168">
        <v>0</v>
      </c>
      <c r="AH41" s="373">
        <v>-102047</v>
      </c>
      <c r="AI41" s="373">
        <v>-57670</v>
      </c>
      <c r="AJ41" s="374">
        <v>-159717</v>
      </c>
      <c r="AK41" s="374">
        <v>30205454</v>
      </c>
      <c r="AL41" s="374">
        <v>5610</v>
      </c>
      <c r="AM41" s="375">
        <v>0</v>
      </c>
      <c r="AN41" s="373">
        <v>0</v>
      </c>
      <c r="AO41" s="373">
        <v>0</v>
      </c>
      <c r="AP41" s="373">
        <v>-1862520</v>
      </c>
      <c r="AQ41" s="373">
        <v>75735</v>
      </c>
      <c r="AR41" s="375">
        <v>-1786785</v>
      </c>
      <c r="AS41" s="374">
        <v>28418669</v>
      </c>
      <c r="AT41" s="373">
        <v>0</v>
      </c>
      <c r="AU41" s="373">
        <v>255426</v>
      </c>
      <c r="AV41" s="1168">
        <v>748351</v>
      </c>
      <c r="AW41" s="1168">
        <v>598681</v>
      </c>
      <c r="AX41" s="374">
        <v>30021127</v>
      </c>
      <c r="AY41" s="373">
        <v>27744940</v>
      </c>
      <c r="AZ41" s="373">
        <v>2276187</v>
      </c>
      <c r="BA41" s="373">
        <v>2276187</v>
      </c>
      <c r="BB41" s="373">
        <v>0</v>
      </c>
      <c r="BC41" s="373">
        <v>234011</v>
      </c>
      <c r="BD41" s="373">
        <v>0</v>
      </c>
      <c r="BE41" s="374">
        <v>30255138</v>
      </c>
      <c r="BF41" s="373">
        <v>0</v>
      </c>
    </row>
    <row r="42" spans="1:58" ht="15.6" customHeight="1" x14ac:dyDescent="0.2">
      <c r="A42" s="364">
        <v>36</v>
      </c>
      <c r="B42" s="365" t="s">
        <v>40</v>
      </c>
      <c r="C42" s="104">
        <v>205149669</v>
      </c>
      <c r="D42" s="104">
        <v>0</v>
      </c>
      <c r="E42" s="104">
        <v>0</v>
      </c>
      <c r="F42" s="104">
        <v>0</v>
      </c>
      <c r="G42" s="104">
        <v>-1407546</v>
      </c>
      <c r="H42" s="104">
        <v>-1114988</v>
      </c>
      <c r="I42" s="104">
        <v>-3054187</v>
      </c>
      <c r="J42" s="104">
        <v>0</v>
      </c>
      <c r="K42" s="104">
        <v>0</v>
      </c>
      <c r="L42" s="104">
        <v>0</v>
      </c>
      <c r="M42" s="104">
        <v>-7223</v>
      </c>
      <c r="N42" s="104">
        <v>-84351</v>
      </c>
      <c r="O42" s="104">
        <v>0</v>
      </c>
      <c r="P42" s="104">
        <v>0</v>
      </c>
      <c r="Q42" s="104">
        <v>0</v>
      </c>
      <c r="R42" s="104">
        <v>0</v>
      </c>
      <c r="S42" s="104">
        <v>-15205</v>
      </c>
      <c r="T42" s="104">
        <v>0</v>
      </c>
      <c r="U42" s="104">
        <v>0</v>
      </c>
      <c r="V42" s="104">
        <v>0</v>
      </c>
      <c r="W42" s="104">
        <v>0</v>
      </c>
      <c r="X42" s="104">
        <v>0</v>
      </c>
      <c r="Y42" s="104">
        <v>0</v>
      </c>
      <c r="Z42" s="104">
        <v>0</v>
      </c>
      <c r="AA42" s="104">
        <v>-447301</v>
      </c>
      <c r="AB42" s="104">
        <v>0</v>
      </c>
      <c r="AC42" s="104">
        <v>0</v>
      </c>
      <c r="AD42" s="104">
        <v>-704959</v>
      </c>
      <c r="AE42" s="104">
        <v>-534548</v>
      </c>
      <c r="AF42" s="104">
        <v>0</v>
      </c>
      <c r="AG42" s="104">
        <v>0</v>
      </c>
      <c r="AH42" s="104">
        <v>-398636</v>
      </c>
      <c r="AI42" s="104">
        <v>-345757</v>
      </c>
      <c r="AJ42" s="103">
        <v>-8114701</v>
      </c>
      <c r="AK42" s="103">
        <v>197034968</v>
      </c>
      <c r="AL42" s="103">
        <v>4496</v>
      </c>
      <c r="AM42" s="105">
        <v>-51762</v>
      </c>
      <c r="AN42" s="104">
        <v>0</v>
      </c>
      <c r="AO42" s="104">
        <v>-51762</v>
      </c>
      <c r="AP42" s="104">
        <v>-4720800</v>
      </c>
      <c r="AQ42" s="104">
        <v>-579984</v>
      </c>
      <c r="AR42" s="105">
        <v>-5300784</v>
      </c>
      <c r="AS42" s="103">
        <v>191682422</v>
      </c>
      <c r="AT42" s="104">
        <v>525000</v>
      </c>
      <c r="AU42" s="104">
        <v>796548.66</v>
      </c>
      <c r="AV42" s="104">
        <v>6312478</v>
      </c>
      <c r="AW42" s="104">
        <v>5049972</v>
      </c>
      <c r="AX42" s="103">
        <v>204366421</v>
      </c>
      <c r="AY42" s="104">
        <v>188600232</v>
      </c>
      <c r="AZ42" s="104">
        <v>15766189</v>
      </c>
      <c r="BA42" s="104">
        <v>15766189</v>
      </c>
      <c r="BB42" s="104">
        <v>46000</v>
      </c>
      <c r="BC42" s="104">
        <v>1075385</v>
      </c>
      <c r="BD42" s="104">
        <v>4126520</v>
      </c>
      <c r="BE42" s="103">
        <v>209614326</v>
      </c>
      <c r="BF42" s="104">
        <v>0</v>
      </c>
    </row>
    <row r="43" spans="1:58" ht="15.6" customHeight="1" x14ac:dyDescent="0.2">
      <c r="A43" s="366">
        <v>37</v>
      </c>
      <c r="B43" s="367" t="s">
        <v>41</v>
      </c>
      <c r="C43" s="368">
        <v>116904598</v>
      </c>
      <c r="D43" s="368">
        <v>0</v>
      </c>
      <c r="E43" s="368">
        <v>0</v>
      </c>
      <c r="F43" s="368">
        <v>-38952</v>
      </c>
      <c r="G43" s="368">
        <v>0</v>
      </c>
      <c r="H43" s="368">
        <v>0</v>
      </c>
      <c r="I43" s="368">
        <v>0</v>
      </c>
      <c r="J43" s="368">
        <v>0</v>
      </c>
      <c r="K43" s="368">
        <v>0</v>
      </c>
      <c r="L43" s="368">
        <v>0</v>
      </c>
      <c r="M43" s="368">
        <v>0</v>
      </c>
      <c r="N43" s="368">
        <v>-5851</v>
      </c>
      <c r="O43" s="368">
        <v>0</v>
      </c>
      <c r="P43" s="368">
        <v>-5851</v>
      </c>
      <c r="Q43" s="368">
        <v>-5851</v>
      </c>
      <c r="R43" s="368">
        <v>0</v>
      </c>
      <c r="S43" s="368">
        <v>0</v>
      </c>
      <c r="T43" s="368">
        <v>0</v>
      </c>
      <c r="U43" s="368">
        <v>0</v>
      </c>
      <c r="V43" s="368">
        <v>0</v>
      </c>
      <c r="W43" s="368">
        <v>0</v>
      </c>
      <c r="X43" s="368">
        <v>0</v>
      </c>
      <c r="Y43" s="368">
        <v>0</v>
      </c>
      <c r="Z43" s="368">
        <v>-76864</v>
      </c>
      <c r="AA43" s="368">
        <v>0</v>
      </c>
      <c r="AB43" s="368">
        <v>0</v>
      </c>
      <c r="AC43" s="368">
        <v>0</v>
      </c>
      <c r="AD43" s="368">
        <v>0</v>
      </c>
      <c r="AE43" s="368">
        <v>0</v>
      </c>
      <c r="AF43" s="368">
        <v>0</v>
      </c>
      <c r="AG43" s="368">
        <v>0</v>
      </c>
      <c r="AH43" s="368">
        <v>-434196</v>
      </c>
      <c r="AI43" s="368">
        <v>-584993</v>
      </c>
      <c r="AJ43" s="369">
        <v>-1152558</v>
      </c>
      <c r="AK43" s="369">
        <v>115752040</v>
      </c>
      <c r="AL43" s="369">
        <v>6447</v>
      </c>
      <c r="AM43" s="370">
        <v>-17328</v>
      </c>
      <c r="AN43" s="368">
        <v>0</v>
      </c>
      <c r="AO43" s="368">
        <v>-17328</v>
      </c>
      <c r="AP43" s="368">
        <v>-1308741</v>
      </c>
      <c r="AQ43" s="368">
        <v>-232092</v>
      </c>
      <c r="AR43" s="370">
        <v>-1540833</v>
      </c>
      <c r="AS43" s="369">
        <v>114193879</v>
      </c>
      <c r="AT43" s="368">
        <v>0</v>
      </c>
      <c r="AU43" s="368">
        <v>566272</v>
      </c>
      <c r="AV43" s="368">
        <v>2570841</v>
      </c>
      <c r="AW43" s="368">
        <v>2056674</v>
      </c>
      <c r="AX43" s="369">
        <v>119387666</v>
      </c>
      <c r="AY43" s="368">
        <v>109687327</v>
      </c>
      <c r="AZ43" s="368">
        <v>9700339</v>
      </c>
      <c r="BA43" s="368">
        <v>9700339</v>
      </c>
      <c r="BB43" s="368">
        <v>0</v>
      </c>
      <c r="BC43" s="368">
        <v>356439</v>
      </c>
      <c r="BD43" s="368">
        <v>0</v>
      </c>
      <c r="BE43" s="369">
        <v>119744105</v>
      </c>
      <c r="BF43" s="368">
        <v>0</v>
      </c>
    </row>
    <row r="44" spans="1:58" ht="15.6" customHeight="1" x14ac:dyDescent="0.2">
      <c r="A44" s="366">
        <v>38</v>
      </c>
      <c r="B44" s="367" t="s">
        <v>42</v>
      </c>
      <c r="C44" s="368">
        <v>10721602</v>
      </c>
      <c r="D44" s="368">
        <v>0</v>
      </c>
      <c r="E44" s="368">
        <v>0</v>
      </c>
      <c r="F44" s="368">
        <v>0</v>
      </c>
      <c r="G44" s="368">
        <v>0</v>
      </c>
      <c r="H44" s="368">
        <v>-39925</v>
      </c>
      <c r="I44" s="368">
        <v>-6793</v>
      </c>
      <c r="J44" s="368">
        <v>0</v>
      </c>
      <c r="K44" s="368">
        <v>0</v>
      </c>
      <c r="L44" s="368">
        <v>0</v>
      </c>
      <c r="M44" s="368">
        <v>0</v>
      </c>
      <c r="N44" s="368">
        <v>-2324</v>
      </c>
      <c r="O44" s="368">
        <v>0</v>
      </c>
      <c r="P44" s="368">
        <v>0</v>
      </c>
      <c r="Q44" s="368">
        <v>0</v>
      </c>
      <c r="R44" s="368">
        <v>0</v>
      </c>
      <c r="S44" s="368">
        <v>0</v>
      </c>
      <c r="T44" s="368">
        <v>0</v>
      </c>
      <c r="U44" s="368">
        <v>0</v>
      </c>
      <c r="V44" s="368">
        <v>0</v>
      </c>
      <c r="W44" s="368">
        <v>0</v>
      </c>
      <c r="X44" s="368">
        <v>0</v>
      </c>
      <c r="Y44" s="368">
        <v>0</v>
      </c>
      <c r="Z44" s="368">
        <v>0</v>
      </c>
      <c r="AA44" s="368">
        <v>0</v>
      </c>
      <c r="AB44" s="368">
        <v>0</v>
      </c>
      <c r="AC44" s="368">
        <v>0</v>
      </c>
      <c r="AD44" s="368">
        <v>-2485</v>
      </c>
      <c r="AE44" s="368">
        <v>-19880</v>
      </c>
      <c r="AF44" s="368">
        <v>0</v>
      </c>
      <c r="AG44" s="368">
        <v>0</v>
      </c>
      <c r="AH44" s="368">
        <v>-23851</v>
      </c>
      <c r="AI44" s="368">
        <v>-37179</v>
      </c>
      <c r="AJ44" s="369">
        <v>-132437</v>
      </c>
      <c r="AK44" s="369">
        <v>10589165</v>
      </c>
      <c r="AL44" s="369">
        <v>2820</v>
      </c>
      <c r="AM44" s="370">
        <v>-2786</v>
      </c>
      <c r="AN44" s="368">
        <v>0</v>
      </c>
      <c r="AO44" s="368">
        <v>-2786</v>
      </c>
      <c r="AP44" s="368">
        <v>-411720</v>
      </c>
      <c r="AQ44" s="368">
        <v>-8460</v>
      </c>
      <c r="AR44" s="370">
        <v>-420180</v>
      </c>
      <c r="AS44" s="369">
        <v>10166199</v>
      </c>
      <c r="AT44" s="368">
        <v>0</v>
      </c>
      <c r="AU44" s="368">
        <v>40008.19</v>
      </c>
      <c r="AV44" s="368">
        <v>624945</v>
      </c>
      <c r="AW44" s="368">
        <v>499956</v>
      </c>
      <c r="AX44" s="369">
        <v>11331108</v>
      </c>
      <c r="AY44" s="368">
        <v>10522607</v>
      </c>
      <c r="AZ44" s="368">
        <v>808501</v>
      </c>
      <c r="BA44" s="368">
        <v>808501</v>
      </c>
      <c r="BB44" s="368">
        <v>0</v>
      </c>
      <c r="BC44" s="368">
        <v>25000</v>
      </c>
      <c r="BD44" s="368">
        <v>84042</v>
      </c>
      <c r="BE44" s="369">
        <v>11440150</v>
      </c>
      <c r="BF44" s="368">
        <v>-29044</v>
      </c>
    </row>
    <row r="45" spans="1:58" ht="15.6" customHeight="1" x14ac:dyDescent="0.2">
      <c r="A45" s="366">
        <v>39</v>
      </c>
      <c r="B45" s="367" t="s">
        <v>43</v>
      </c>
      <c r="C45" s="368">
        <v>10003571</v>
      </c>
      <c r="D45" s="368">
        <v>0</v>
      </c>
      <c r="E45" s="368">
        <v>0</v>
      </c>
      <c r="F45" s="368">
        <v>0</v>
      </c>
      <c r="G45" s="368">
        <v>0</v>
      </c>
      <c r="H45" s="368">
        <v>0</v>
      </c>
      <c r="I45" s="368">
        <v>0</v>
      </c>
      <c r="J45" s="368">
        <v>0</v>
      </c>
      <c r="K45" s="368">
        <v>0</v>
      </c>
      <c r="L45" s="368">
        <v>0</v>
      </c>
      <c r="M45" s="368">
        <v>-38024</v>
      </c>
      <c r="N45" s="368">
        <v>0</v>
      </c>
      <c r="O45" s="368">
        <v>0</v>
      </c>
      <c r="P45" s="368">
        <v>0</v>
      </c>
      <c r="Q45" s="368">
        <v>0</v>
      </c>
      <c r="R45" s="368">
        <v>-13078</v>
      </c>
      <c r="S45" s="368">
        <v>0</v>
      </c>
      <c r="T45" s="368">
        <v>0</v>
      </c>
      <c r="U45" s="368">
        <v>0</v>
      </c>
      <c r="V45" s="368">
        <v>0</v>
      </c>
      <c r="W45" s="368">
        <v>0</v>
      </c>
      <c r="X45" s="368">
        <v>0</v>
      </c>
      <c r="Y45" s="368">
        <v>0</v>
      </c>
      <c r="Z45" s="368">
        <v>0</v>
      </c>
      <c r="AA45" s="368">
        <v>0</v>
      </c>
      <c r="AB45" s="368">
        <v>0</v>
      </c>
      <c r="AC45" s="368">
        <v>0</v>
      </c>
      <c r="AD45" s="368">
        <v>0</v>
      </c>
      <c r="AE45" s="368">
        <v>0</v>
      </c>
      <c r="AF45" s="368">
        <v>0</v>
      </c>
      <c r="AG45" s="368">
        <v>0</v>
      </c>
      <c r="AH45" s="368">
        <v>-42263</v>
      </c>
      <c r="AI45" s="368">
        <v>-75136</v>
      </c>
      <c r="AJ45" s="369">
        <v>-168501</v>
      </c>
      <c r="AK45" s="369">
        <v>9835070</v>
      </c>
      <c r="AL45" s="369">
        <v>3901</v>
      </c>
      <c r="AM45" s="370">
        <v>-11469</v>
      </c>
      <c r="AN45" s="368">
        <v>0</v>
      </c>
      <c r="AO45" s="368">
        <v>-11469</v>
      </c>
      <c r="AP45" s="368">
        <v>-159941</v>
      </c>
      <c r="AQ45" s="368">
        <v>11703</v>
      </c>
      <c r="AR45" s="370">
        <v>-148238</v>
      </c>
      <c r="AS45" s="369">
        <v>9675363</v>
      </c>
      <c r="AT45" s="368">
        <v>84000</v>
      </c>
      <c r="AU45" s="368">
        <v>24591</v>
      </c>
      <c r="AV45" s="368">
        <v>216699</v>
      </c>
      <c r="AW45" s="368">
        <v>173360</v>
      </c>
      <c r="AX45" s="369">
        <v>10174013</v>
      </c>
      <c r="AY45" s="368">
        <v>9405791</v>
      </c>
      <c r="AZ45" s="368">
        <v>768222</v>
      </c>
      <c r="BA45" s="368">
        <v>768222</v>
      </c>
      <c r="BB45" s="368">
        <v>0</v>
      </c>
      <c r="BC45" s="368">
        <v>94472</v>
      </c>
      <c r="BD45" s="368">
        <v>0</v>
      </c>
      <c r="BE45" s="369">
        <v>10268485</v>
      </c>
      <c r="BF45" s="368">
        <v>-33499</v>
      </c>
    </row>
    <row r="46" spans="1:58" ht="15.6" customHeight="1" x14ac:dyDescent="0.2">
      <c r="A46" s="371">
        <v>40</v>
      </c>
      <c r="B46" s="372" t="s">
        <v>44</v>
      </c>
      <c r="C46" s="373">
        <v>130655362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648">
        <v>0</v>
      </c>
      <c r="AB46" s="648">
        <v>0</v>
      </c>
      <c r="AC46" s="648">
        <v>0</v>
      </c>
      <c r="AD46" s="933">
        <v>0</v>
      </c>
      <c r="AE46" s="933">
        <v>0</v>
      </c>
      <c r="AF46" s="1168">
        <v>0</v>
      </c>
      <c r="AG46" s="1168">
        <v>0</v>
      </c>
      <c r="AH46" s="373">
        <v>-340194</v>
      </c>
      <c r="AI46" s="373">
        <v>-457824</v>
      </c>
      <c r="AJ46" s="374">
        <v>-798018</v>
      </c>
      <c r="AK46" s="374">
        <v>129857344</v>
      </c>
      <c r="AL46" s="374">
        <v>6117</v>
      </c>
      <c r="AM46" s="375">
        <v>-110269</v>
      </c>
      <c r="AN46" s="373">
        <v>0</v>
      </c>
      <c r="AO46" s="373">
        <v>-110269</v>
      </c>
      <c r="AP46" s="373">
        <v>-3131904</v>
      </c>
      <c r="AQ46" s="373">
        <v>-131516</v>
      </c>
      <c r="AR46" s="375">
        <v>-3263420</v>
      </c>
      <c r="AS46" s="374">
        <v>126483655</v>
      </c>
      <c r="AT46" s="373">
        <v>0</v>
      </c>
      <c r="AU46" s="373">
        <v>428248</v>
      </c>
      <c r="AV46" s="1168">
        <v>3185493</v>
      </c>
      <c r="AW46" s="1168">
        <v>2548395</v>
      </c>
      <c r="AX46" s="374">
        <v>132645791</v>
      </c>
      <c r="AY46" s="373">
        <v>122287769</v>
      </c>
      <c r="AZ46" s="373">
        <v>10358022</v>
      </c>
      <c r="BA46" s="373">
        <v>10358022</v>
      </c>
      <c r="BB46" s="373">
        <v>0</v>
      </c>
      <c r="BC46" s="373">
        <v>794577</v>
      </c>
      <c r="BD46" s="373">
        <v>338916</v>
      </c>
      <c r="BE46" s="374">
        <v>133779284</v>
      </c>
      <c r="BF46" s="373">
        <v>0</v>
      </c>
    </row>
    <row r="47" spans="1:58" ht="15.6" customHeight="1" x14ac:dyDescent="0.2">
      <c r="A47" s="364">
        <v>41</v>
      </c>
      <c r="B47" s="365" t="s">
        <v>45</v>
      </c>
      <c r="C47" s="104">
        <v>4350944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>
        <v>-8846</v>
      </c>
      <c r="AI47" s="104">
        <v>-6110</v>
      </c>
      <c r="AJ47" s="103">
        <v>-14956</v>
      </c>
      <c r="AK47" s="103">
        <v>4335988</v>
      </c>
      <c r="AL47" s="103">
        <v>3491</v>
      </c>
      <c r="AM47" s="105">
        <v>1387</v>
      </c>
      <c r="AN47" s="104">
        <v>1387</v>
      </c>
      <c r="AO47" s="104">
        <v>0</v>
      </c>
      <c r="AP47" s="104">
        <v>-209460</v>
      </c>
      <c r="AQ47" s="104">
        <v>-38401</v>
      </c>
      <c r="AR47" s="105">
        <v>-247861</v>
      </c>
      <c r="AS47" s="103">
        <v>4089514</v>
      </c>
      <c r="AT47" s="104">
        <v>0</v>
      </c>
      <c r="AU47" s="104">
        <v>26559.279999999999</v>
      </c>
      <c r="AV47" s="104">
        <v>227929</v>
      </c>
      <c r="AW47" s="104">
        <v>182343</v>
      </c>
      <c r="AX47" s="103">
        <v>4526345</v>
      </c>
      <c r="AY47" s="104">
        <v>4199520</v>
      </c>
      <c r="AZ47" s="104">
        <v>326825</v>
      </c>
      <c r="BA47" s="104">
        <v>326825</v>
      </c>
      <c r="BB47" s="104">
        <v>0</v>
      </c>
      <c r="BC47" s="104">
        <v>64347</v>
      </c>
      <c r="BD47" s="104">
        <v>0</v>
      </c>
      <c r="BE47" s="103">
        <v>4590692</v>
      </c>
      <c r="BF47" s="104">
        <v>0</v>
      </c>
    </row>
    <row r="48" spans="1:58" ht="15.6" customHeight="1" x14ac:dyDescent="0.2">
      <c r="A48" s="366">
        <v>42</v>
      </c>
      <c r="B48" s="367" t="s">
        <v>46</v>
      </c>
      <c r="C48" s="368">
        <v>15925529</v>
      </c>
      <c r="D48" s="368">
        <v>0</v>
      </c>
      <c r="E48" s="368">
        <v>0</v>
      </c>
      <c r="F48" s="368">
        <v>0</v>
      </c>
      <c r="G48" s="368">
        <v>0</v>
      </c>
      <c r="H48" s="368">
        <v>0</v>
      </c>
      <c r="I48" s="368">
        <v>0</v>
      </c>
      <c r="J48" s="368">
        <v>0</v>
      </c>
      <c r="K48" s="368">
        <v>0</v>
      </c>
      <c r="L48" s="368">
        <v>0</v>
      </c>
      <c r="M48" s="368">
        <v>0</v>
      </c>
      <c r="N48" s="368">
        <v>0</v>
      </c>
      <c r="O48" s="368">
        <v>0</v>
      </c>
      <c r="P48" s="368">
        <v>0</v>
      </c>
      <c r="Q48" s="368">
        <v>0</v>
      </c>
      <c r="R48" s="368">
        <v>0</v>
      </c>
      <c r="S48" s="368">
        <v>0</v>
      </c>
      <c r="T48" s="368">
        <v>0</v>
      </c>
      <c r="U48" s="368">
        <v>0</v>
      </c>
      <c r="V48" s="368">
        <v>0</v>
      </c>
      <c r="W48" s="368">
        <v>0</v>
      </c>
      <c r="X48" s="368">
        <v>0</v>
      </c>
      <c r="Y48" s="368">
        <v>0</v>
      </c>
      <c r="Z48" s="368">
        <v>0</v>
      </c>
      <c r="AA48" s="368">
        <v>0</v>
      </c>
      <c r="AB48" s="368">
        <v>0</v>
      </c>
      <c r="AC48" s="368">
        <v>0</v>
      </c>
      <c r="AD48" s="368">
        <v>0</v>
      </c>
      <c r="AE48" s="368">
        <v>0</v>
      </c>
      <c r="AF48" s="368">
        <v>0</v>
      </c>
      <c r="AG48" s="368">
        <v>0</v>
      </c>
      <c r="AH48" s="368">
        <v>-34387</v>
      </c>
      <c r="AI48" s="368">
        <v>-96940</v>
      </c>
      <c r="AJ48" s="369">
        <v>-131327</v>
      </c>
      <c r="AK48" s="369">
        <v>15794202</v>
      </c>
      <c r="AL48" s="369">
        <v>5911</v>
      </c>
      <c r="AM48" s="370">
        <v>-1926</v>
      </c>
      <c r="AN48" s="368">
        <v>0</v>
      </c>
      <c r="AO48" s="368">
        <v>-1926</v>
      </c>
      <c r="AP48" s="368">
        <v>-118220</v>
      </c>
      <c r="AQ48" s="368">
        <v>-59110</v>
      </c>
      <c r="AR48" s="370">
        <v>-177330</v>
      </c>
      <c r="AS48" s="369">
        <v>15614946</v>
      </c>
      <c r="AT48" s="368">
        <v>0</v>
      </c>
      <c r="AU48" s="368">
        <v>127729</v>
      </c>
      <c r="AV48" s="368">
        <v>348021</v>
      </c>
      <c r="AW48" s="368">
        <v>278416</v>
      </c>
      <c r="AX48" s="369">
        <v>16369112</v>
      </c>
      <c r="AY48" s="368">
        <v>14993658</v>
      </c>
      <c r="AZ48" s="368">
        <v>1375454</v>
      </c>
      <c r="BA48" s="368">
        <v>1375454</v>
      </c>
      <c r="BB48" s="368">
        <v>0</v>
      </c>
      <c r="BC48" s="368">
        <v>84109</v>
      </c>
      <c r="BD48" s="368">
        <v>0</v>
      </c>
      <c r="BE48" s="369">
        <v>16453221</v>
      </c>
      <c r="BF48" s="368">
        <v>0</v>
      </c>
    </row>
    <row r="49" spans="1:58" ht="15.6" customHeight="1" x14ac:dyDescent="0.2">
      <c r="A49" s="366">
        <v>43</v>
      </c>
      <c r="B49" s="367" t="s">
        <v>47</v>
      </c>
      <c r="C49" s="368">
        <v>24533464</v>
      </c>
      <c r="D49" s="368">
        <v>0</v>
      </c>
      <c r="E49" s="368">
        <v>0</v>
      </c>
      <c r="F49" s="368">
        <v>0</v>
      </c>
      <c r="G49" s="368">
        <v>0</v>
      </c>
      <c r="H49" s="368">
        <v>0</v>
      </c>
      <c r="I49" s="368">
        <v>0</v>
      </c>
      <c r="J49" s="368">
        <v>0</v>
      </c>
      <c r="K49" s="368">
        <v>0</v>
      </c>
      <c r="L49" s="368">
        <v>0</v>
      </c>
      <c r="M49" s="368">
        <v>0</v>
      </c>
      <c r="N49" s="368">
        <v>0</v>
      </c>
      <c r="O49" s="368">
        <v>0</v>
      </c>
      <c r="P49" s="368">
        <v>-5343</v>
      </c>
      <c r="Q49" s="368">
        <v>0</v>
      </c>
      <c r="R49" s="368">
        <v>0</v>
      </c>
      <c r="S49" s="368">
        <v>0</v>
      </c>
      <c r="T49" s="368">
        <v>0</v>
      </c>
      <c r="U49" s="368">
        <v>0</v>
      </c>
      <c r="V49" s="368">
        <v>0</v>
      </c>
      <c r="W49" s="368">
        <v>0</v>
      </c>
      <c r="X49" s="368">
        <v>0</v>
      </c>
      <c r="Y49" s="368">
        <v>0</v>
      </c>
      <c r="Z49" s="368">
        <v>0</v>
      </c>
      <c r="AA49" s="368">
        <v>0</v>
      </c>
      <c r="AB49" s="368">
        <v>0</v>
      </c>
      <c r="AC49" s="368">
        <v>0</v>
      </c>
      <c r="AD49" s="368">
        <v>0</v>
      </c>
      <c r="AE49" s="368">
        <v>0</v>
      </c>
      <c r="AF49" s="368">
        <v>0</v>
      </c>
      <c r="AG49" s="368">
        <v>0</v>
      </c>
      <c r="AH49" s="368">
        <v>-11268</v>
      </c>
      <c r="AI49" s="368">
        <v>-69956</v>
      </c>
      <c r="AJ49" s="369">
        <v>-86567</v>
      </c>
      <c r="AK49" s="369">
        <v>24446897</v>
      </c>
      <c r="AL49" s="369">
        <v>6230</v>
      </c>
      <c r="AM49" s="370">
        <v>-27127</v>
      </c>
      <c r="AN49" s="368">
        <v>0</v>
      </c>
      <c r="AO49" s="368">
        <v>-27127</v>
      </c>
      <c r="AP49" s="368">
        <v>-685300</v>
      </c>
      <c r="AQ49" s="368">
        <v>-127715</v>
      </c>
      <c r="AR49" s="370">
        <v>-813015</v>
      </c>
      <c r="AS49" s="369">
        <v>23606755</v>
      </c>
      <c r="AT49" s="368">
        <v>0</v>
      </c>
      <c r="AU49" s="368">
        <v>108206</v>
      </c>
      <c r="AV49" s="368">
        <v>626491</v>
      </c>
      <c r="AW49" s="368">
        <v>501193</v>
      </c>
      <c r="AX49" s="369">
        <v>24842645</v>
      </c>
      <c r="AY49" s="368">
        <v>22899997</v>
      </c>
      <c r="AZ49" s="368">
        <v>1942648</v>
      </c>
      <c r="BA49" s="368">
        <v>1942648</v>
      </c>
      <c r="BB49" s="368">
        <v>0</v>
      </c>
      <c r="BC49" s="368">
        <v>191354</v>
      </c>
      <c r="BD49" s="368">
        <v>66816</v>
      </c>
      <c r="BE49" s="369">
        <v>25100815</v>
      </c>
      <c r="BF49" s="368">
        <v>0</v>
      </c>
    </row>
    <row r="50" spans="1:58" ht="15.6" customHeight="1" x14ac:dyDescent="0.2">
      <c r="A50" s="366">
        <v>44</v>
      </c>
      <c r="B50" s="367" t="s">
        <v>48</v>
      </c>
      <c r="C50" s="368">
        <v>45680981</v>
      </c>
      <c r="D50" s="368">
        <v>0</v>
      </c>
      <c r="E50" s="368">
        <v>0</v>
      </c>
      <c r="F50" s="368">
        <v>0</v>
      </c>
      <c r="G50" s="368">
        <v>-26862</v>
      </c>
      <c r="H50" s="368">
        <v>-22710</v>
      </c>
      <c r="I50" s="368">
        <v>-32820</v>
      </c>
      <c r="J50" s="368">
        <v>0</v>
      </c>
      <c r="K50" s="368">
        <v>0</v>
      </c>
      <c r="L50" s="368">
        <v>0</v>
      </c>
      <c r="M50" s="368">
        <v>0</v>
      </c>
      <c r="N50" s="368">
        <v>0</v>
      </c>
      <c r="O50" s="368">
        <v>0</v>
      </c>
      <c r="P50" s="368">
        <v>0</v>
      </c>
      <c r="Q50" s="368">
        <v>0</v>
      </c>
      <c r="R50" s="368">
        <v>0</v>
      </c>
      <c r="S50" s="368">
        <v>0</v>
      </c>
      <c r="T50" s="368">
        <v>0</v>
      </c>
      <c r="U50" s="368">
        <v>0</v>
      </c>
      <c r="V50" s="368">
        <v>-10999</v>
      </c>
      <c r="W50" s="368">
        <v>0</v>
      </c>
      <c r="X50" s="368">
        <v>0</v>
      </c>
      <c r="Y50" s="368">
        <v>0</v>
      </c>
      <c r="Z50" s="368">
        <v>0</v>
      </c>
      <c r="AA50" s="368">
        <v>-4847</v>
      </c>
      <c r="AB50" s="368">
        <v>0</v>
      </c>
      <c r="AC50" s="368">
        <v>0</v>
      </c>
      <c r="AD50" s="368">
        <v>0</v>
      </c>
      <c r="AE50" s="368">
        <v>-26846</v>
      </c>
      <c r="AF50" s="368">
        <v>0</v>
      </c>
      <c r="AG50" s="368">
        <v>0</v>
      </c>
      <c r="AH50" s="368">
        <v>-118101</v>
      </c>
      <c r="AI50" s="368">
        <v>-42174</v>
      </c>
      <c r="AJ50" s="369">
        <v>-285359</v>
      </c>
      <c r="AK50" s="369">
        <v>45395622</v>
      </c>
      <c r="AL50" s="369">
        <v>6018</v>
      </c>
      <c r="AM50" s="370">
        <v>-15745</v>
      </c>
      <c r="AN50" s="368">
        <v>0</v>
      </c>
      <c r="AO50" s="368">
        <v>-15745</v>
      </c>
      <c r="AP50" s="368">
        <v>-824466</v>
      </c>
      <c r="AQ50" s="368">
        <v>231693</v>
      </c>
      <c r="AR50" s="370">
        <v>-592773</v>
      </c>
      <c r="AS50" s="369">
        <v>44787104</v>
      </c>
      <c r="AT50" s="368">
        <v>0</v>
      </c>
      <c r="AU50" s="368">
        <v>287322</v>
      </c>
      <c r="AV50" s="368">
        <v>963069</v>
      </c>
      <c r="AW50" s="368">
        <v>770455</v>
      </c>
      <c r="AX50" s="369">
        <v>46807950</v>
      </c>
      <c r="AY50" s="368">
        <v>42930743</v>
      </c>
      <c r="AZ50" s="368">
        <v>3877207</v>
      </c>
      <c r="BA50" s="368">
        <v>3877207</v>
      </c>
      <c r="BB50" s="368">
        <v>0</v>
      </c>
      <c r="BC50" s="368">
        <v>258834</v>
      </c>
      <c r="BD50" s="368">
        <v>415340</v>
      </c>
      <c r="BE50" s="369">
        <v>47482124</v>
      </c>
      <c r="BF50" s="368">
        <v>0</v>
      </c>
    </row>
    <row r="51" spans="1:58" ht="15.6" customHeight="1" x14ac:dyDescent="0.2">
      <c r="A51" s="371">
        <v>45</v>
      </c>
      <c r="B51" s="372" t="s">
        <v>49</v>
      </c>
      <c r="C51" s="373">
        <v>27207582</v>
      </c>
      <c r="D51" s="373">
        <v>0</v>
      </c>
      <c r="E51" s="373">
        <v>0</v>
      </c>
      <c r="F51" s="373">
        <v>0</v>
      </c>
      <c r="G51" s="373">
        <v>0</v>
      </c>
      <c r="H51" s="373">
        <v>-5286</v>
      </c>
      <c r="I51" s="373">
        <v>-16440</v>
      </c>
      <c r="J51" s="373">
        <v>0</v>
      </c>
      <c r="K51" s="373">
        <v>0</v>
      </c>
      <c r="L51" s="373">
        <v>0</v>
      </c>
      <c r="M51" s="373">
        <v>0</v>
      </c>
      <c r="N51" s="373">
        <v>-7992</v>
      </c>
      <c r="O51" s="373">
        <v>0</v>
      </c>
      <c r="P51" s="373">
        <v>0</v>
      </c>
      <c r="Q51" s="373">
        <v>0</v>
      </c>
      <c r="R51" s="373">
        <v>0</v>
      </c>
      <c r="S51" s="373">
        <v>-9711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648">
        <v>-4604</v>
      </c>
      <c r="AB51" s="648">
        <v>0</v>
      </c>
      <c r="AC51" s="648">
        <v>0</v>
      </c>
      <c r="AD51" s="933">
        <v>0</v>
      </c>
      <c r="AE51" s="933">
        <v>0</v>
      </c>
      <c r="AF51" s="1168">
        <v>0</v>
      </c>
      <c r="AG51" s="1168">
        <v>0</v>
      </c>
      <c r="AH51" s="373">
        <v>-68228</v>
      </c>
      <c r="AI51" s="373">
        <v>-44921</v>
      </c>
      <c r="AJ51" s="374">
        <v>-157182</v>
      </c>
      <c r="AK51" s="374">
        <v>27050400</v>
      </c>
      <c r="AL51" s="374">
        <v>2910</v>
      </c>
      <c r="AM51" s="375">
        <v>-2651</v>
      </c>
      <c r="AN51" s="373">
        <v>0</v>
      </c>
      <c r="AO51" s="373">
        <v>-2651</v>
      </c>
      <c r="AP51" s="373">
        <v>-686760</v>
      </c>
      <c r="AQ51" s="373">
        <v>-32010</v>
      </c>
      <c r="AR51" s="375">
        <v>-718770</v>
      </c>
      <c r="AS51" s="374">
        <v>26328979</v>
      </c>
      <c r="AT51" s="373">
        <v>0</v>
      </c>
      <c r="AU51" s="373">
        <v>257718</v>
      </c>
      <c r="AV51" s="1168">
        <v>1742566</v>
      </c>
      <c r="AW51" s="1168">
        <v>1394052</v>
      </c>
      <c r="AX51" s="374">
        <v>29723315</v>
      </c>
      <c r="AY51" s="373">
        <v>27350887</v>
      </c>
      <c r="AZ51" s="373">
        <v>2372428</v>
      </c>
      <c r="BA51" s="373">
        <v>2372428</v>
      </c>
      <c r="BB51" s="373">
        <v>0</v>
      </c>
      <c r="BC51" s="373">
        <v>332339</v>
      </c>
      <c r="BD51" s="373">
        <v>0</v>
      </c>
      <c r="BE51" s="374">
        <v>30055654</v>
      </c>
      <c r="BF51" s="373">
        <v>0</v>
      </c>
    </row>
    <row r="52" spans="1:58" ht="15.6" customHeight="1" x14ac:dyDescent="0.2">
      <c r="A52" s="364">
        <v>46</v>
      </c>
      <c r="B52" s="365" t="s">
        <v>50</v>
      </c>
      <c r="C52" s="104">
        <v>9733881</v>
      </c>
      <c r="D52" s="104">
        <v>0</v>
      </c>
      <c r="E52" s="104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-6760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-27041</v>
      </c>
      <c r="AI52" s="104">
        <v>-65094</v>
      </c>
      <c r="AJ52" s="103">
        <v>-98895</v>
      </c>
      <c r="AK52" s="103">
        <v>9634986</v>
      </c>
      <c r="AL52" s="103">
        <v>8356</v>
      </c>
      <c r="AM52" s="105">
        <v>-8886</v>
      </c>
      <c r="AN52" s="104">
        <v>0</v>
      </c>
      <c r="AO52" s="104">
        <v>-8886</v>
      </c>
      <c r="AP52" s="104">
        <v>-768752</v>
      </c>
      <c r="AQ52" s="104">
        <v>-79382</v>
      </c>
      <c r="AR52" s="105">
        <v>-848134</v>
      </c>
      <c r="AS52" s="103">
        <v>8777966</v>
      </c>
      <c r="AT52" s="104">
        <v>0</v>
      </c>
      <c r="AU52" s="104">
        <v>73711</v>
      </c>
      <c r="AV52" s="104">
        <v>143339</v>
      </c>
      <c r="AW52" s="104">
        <v>114672</v>
      </c>
      <c r="AX52" s="103">
        <v>9109688</v>
      </c>
      <c r="AY52" s="104">
        <v>8457408</v>
      </c>
      <c r="AZ52" s="104">
        <v>652280</v>
      </c>
      <c r="BA52" s="104">
        <v>652280</v>
      </c>
      <c r="BB52" s="104">
        <v>0</v>
      </c>
      <c r="BC52" s="104">
        <v>29643</v>
      </c>
      <c r="BD52" s="104">
        <v>0</v>
      </c>
      <c r="BE52" s="103">
        <v>9139331</v>
      </c>
      <c r="BF52" s="104">
        <v>0</v>
      </c>
    </row>
    <row r="53" spans="1:58" ht="15.6" customHeight="1" x14ac:dyDescent="0.2">
      <c r="A53" s="366">
        <v>47</v>
      </c>
      <c r="B53" s="367" t="s">
        <v>51</v>
      </c>
      <c r="C53" s="368">
        <v>9648785</v>
      </c>
      <c r="D53" s="368">
        <v>0</v>
      </c>
      <c r="E53" s="368">
        <v>0</v>
      </c>
      <c r="F53" s="368">
        <v>0</v>
      </c>
      <c r="G53" s="368">
        <v>0</v>
      </c>
      <c r="H53" s="368">
        <v>0</v>
      </c>
      <c r="I53" s="368">
        <v>0</v>
      </c>
      <c r="J53" s="368">
        <v>0</v>
      </c>
      <c r="K53" s="368">
        <v>0</v>
      </c>
      <c r="L53" s="368">
        <v>0</v>
      </c>
      <c r="M53" s="368">
        <v>0</v>
      </c>
      <c r="N53" s="368">
        <v>0</v>
      </c>
      <c r="O53" s="368">
        <v>0</v>
      </c>
      <c r="P53" s="368">
        <v>0</v>
      </c>
      <c r="Q53" s="368">
        <v>0</v>
      </c>
      <c r="R53" s="368">
        <v>0</v>
      </c>
      <c r="S53" s="368">
        <v>0</v>
      </c>
      <c r="T53" s="368">
        <v>0</v>
      </c>
      <c r="U53" s="368">
        <v>0</v>
      </c>
      <c r="V53" s="368">
        <v>0</v>
      </c>
      <c r="W53" s="368">
        <v>0</v>
      </c>
      <c r="X53" s="368">
        <v>0</v>
      </c>
      <c r="Y53" s="368">
        <v>0</v>
      </c>
      <c r="Z53" s="368">
        <v>0</v>
      </c>
      <c r="AA53" s="368">
        <v>0</v>
      </c>
      <c r="AB53" s="368">
        <v>0</v>
      </c>
      <c r="AC53" s="368">
        <v>0</v>
      </c>
      <c r="AD53" s="368">
        <v>0</v>
      </c>
      <c r="AE53" s="368">
        <v>0</v>
      </c>
      <c r="AF53" s="368">
        <v>0</v>
      </c>
      <c r="AG53" s="368">
        <v>0</v>
      </c>
      <c r="AH53" s="368">
        <v>-11890</v>
      </c>
      <c r="AI53" s="368">
        <v>-20124</v>
      </c>
      <c r="AJ53" s="369">
        <v>-32014</v>
      </c>
      <c r="AK53" s="369">
        <v>9616771</v>
      </c>
      <c r="AL53" s="369">
        <v>2871</v>
      </c>
      <c r="AM53" s="370">
        <v>-8967</v>
      </c>
      <c r="AN53" s="368">
        <v>0</v>
      </c>
      <c r="AO53" s="368">
        <v>-8967</v>
      </c>
      <c r="AP53" s="368">
        <v>-347391</v>
      </c>
      <c r="AQ53" s="368">
        <v>-14355</v>
      </c>
      <c r="AR53" s="370">
        <v>-361746</v>
      </c>
      <c r="AS53" s="369">
        <v>9246058</v>
      </c>
      <c r="AT53" s="368">
        <v>0</v>
      </c>
      <c r="AU53" s="368">
        <v>20200</v>
      </c>
      <c r="AV53" s="368">
        <v>521387</v>
      </c>
      <c r="AW53" s="368">
        <v>417109</v>
      </c>
      <c r="AX53" s="369">
        <v>10204754</v>
      </c>
      <c r="AY53" s="368">
        <v>9495692</v>
      </c>
      <c r="AZ53" s="368">
        <v>709062</v>
      </c>
      <c r="BA53" s="368">
        <v>709062</v>
      </c>
      <c r="BB53" s="368">
        <v>0</v>
      </c>
      <c r="BC53" s="368">
        <v>94713</v>
      </c>
      <c r="BD53" s="368">
        <v>150010</v>
      </c>
      <c r="BE53" s="369">
        <v>10449477</v>
      </c>
      <c r="BF53" s="368">
        <v>-29643</v>
      </c>
    </row>
    <row r="54" spans="1:58" ht="15.6" customHeight="1" x14ac:dyDescent="0.2">
      <c r="A54" s="366">
        <v>48</v>
      </c>
      <c r="B54" s="367" t="s">
        <v>89</v>
      </c>
      <c r="C54" s="368">
        <v>26910513</v>
      </c>
      <c r="D54" s="368">
        <v>0</v>
      </c>
      <c r="E54" s="368">
        <v>0</v>
      </c>
      <c r="F54" s="368">
        <v>0</v>
      </c>
      <c r="G54" s="368">
        <v>-4234</v>
      </c>
      <c r="H54" s="368">
        <v>0</v>
      </c>
      <c r="I54" s="368">
        <v>-7979</v>
      </c>
      <c r="J54" s="368">
        <v>0</v>
      </c>
      <c r="K54" s="368">
        <v>0</v>
      </c>
      <c r="L54" s="368">
        <v>0</v>
      </c>
      <c r="M54" s="368">
        <v>0</v>
      </c>
      <c r="N54" s="368">
        <v>-8468</v>
      </c>
      <c r="O54" s="368">
        <v>0</v>
      </c>
      <c r="P54" s="368">
        <v>0</v>
      </c>
      <c r="Q54" s="368">
        <v>0</v>
      </c>
      <c r="R54" s="368">
        <v>0</v>
      </c>
      <c r="S54" s="368">
        <v>-8246</v>
      </c>
      <c r="T54" s="368">
        <v>0</v>
      </c>
      <c r="U54" s="368">
        <v>0</v>
      </c>
      <c r="V54" s="368">
        <v>0</v>
      </c>
      <c r="W54" s="368">
        <v>0</v>
      </c>
      <c r="X54" s="368">
        <v>0</v>
      </c>
      <c r="Y54" s="368">
        <v>0</v>
      </c>
      <c r="Z54" s="368">
        <v>0</v>
      </c>
      <c r="AA54" s="368">
        <v>-3745</v>
      </c>
      <c r="AB54" s="368">
        <v>0</v>
      </c>
      <c r="AC54" s="368">
        <v>0</v>
      </c>
      <c r="AD54" s="368">
        <v>0</v>
      </c>
      <c r="AE54" s="368">
        <v>0</v>
      </c>
      <c r="AF54" s="368">
        <v>0</v>
      </c>
      <c r="AG54" s="368">
        <v>0</v>
      </c>
      <c r="AH54" s="368">
        <v>-97138</v>
      </c>
      <c r="AI54" s="368">
        <v>-220832</v>
      </c>
      <c r="AJ54" s="369">
        <v>-350642</v>
      </c>
      <c r="AK54" s="369">
        <v>26559871</v>
      </c>
      <c r="AL54" s="369">
        <v>4868</v>
      </c>
      <c r="AM54" s="370">
        <v>-46187</v>
      </c>
      <c r="AN54" s="368">
        <v>0</v>
      </c>
      <c r="AO54" s="368">
        <v>-46187</v>
      </c>
      <c r="AP54" s="368">
        <v>-2648192</v>
      </c>
      <c r="AQ54" s="368">
        <v>-533046</v>
      </c>
      <c r="AR54" s="370">
        <v>-3181238</v>
      </c>
      <c r="AS54" s="369">
        <v>23332446</v>
      </c>
      <c r="AT54" s="368">
        <v>0</v>
      </c>
      <c r="AU54" s="368">
        <v>203461</v>
      </c>
      <c r="AV54" s="368">
        <v>810189</v>
      </c>
      <c r="AW54" s="368">
        <v>648152</v>
      </c>
      <c r="AX54" s="369">
        <v>24994248</v>
      </c>
      <c r="AY54" s="368">
        <v>23436560</v>
      </c>
      <c r="AZ54" s="368">
        <v>1557688</v>
      </c>
      <c r="BA54" s="368">
        <v>1557688</v>
      </c>
      <c r="BB54" s="368">
        <v>0</v>
      </c>
      <c r="BC54" s="368">
        <v>151348</v>
      </c>
      <c r="BD54" s="368">
        <v>0</v>
      </c>
      <c r="BE54" s="369">
        <v>25145596</v>
      </c>
      <c r="BF54" s="368">
        <v>0</v>
      </c>
    </row>
    <row r="55" spans="1:58" ht="15.6" customHeight="1" x14ac:dyDescent="0.2">
      <c r="A55" s="366">
        <v>49</v>
      </c>
      <c r="B55" s="367" t="s">
        <v>52</v>
      </c>
      <c r="C55" s="368">
        <v>76767710</v>
      </c>
      <c r="D55" s="368">
        <v>0</v>
      </c>
      <c r="E55" s="368">
        <v>0</v>
      </c>
      <c r="F55" s="368">
        <v>0</v>
      </c>
      <c r="G55" s="368">
        <v>0</v>
      </c>
      <c r="H55" s="368">
        <v>0</v>
      </c>
      <c r="I55" s="368">
        <v>0</v>
      </c>
      <c r="J55" s="368">
        <v>0</v>
      </c>
      <c r="K55" s="368">
        <v>-1381753</v>
      </c>
      <c r="L55" s="368">
        <v>0</v>
      </c>
      <c r="M55" s="368">
        <v>-9802</v>
      </c>
      <c r="N55" s="368">
        <v>0</v>
      </c>
      <c r="O55" s="368">
        <v>0</v>
      </c>
      <c r="P55" s="368">
        <v>0</v>
      </c>
      <c r="Q55" s="368">
        <v>0</v>
      </c>
      <c r="R55" s="368">
        <v>0</v>
      </c>
      <c r="S55" s="368">
        <v>-20513</v>
      </c>
      <c r="T55" s="368">
        <v>0</v>
      </c>
      <c r="U55" s="368">
        <v>0</v>
      </c>
      <c r="V55" s="368">
        <v>-48901</v>
      </c>
      <c r="W55" s="368">
        <v>-532347</v>
      </c>
      <c r="X55" s="368">
        <v>-112427</v>
      </c>
      <c r="Y55" s="368">
        <v>0</v>
      </c>
      <c r="Z55" s="368">
        <v>0</v>
      </c>
      <c r="AA55" s="368">
        <v>0</v>
      </c>
      <c r="AB55" s="368">
        <v>0</v>
      </c>
      <c r="AC55" s="368">
        <v>0</v>
      </c>
      <c r="AD55" s="368">
        <v>0</v>
      </c>
      <c r="AE55" s="368">
        <v>0</v>
      </c>
      <c r="AF55" s="368">
        <v>0</v>
      </c>
      <c r="AG55" s="368">
        <v>0</v>
      </c>
      <c r="AH55" s="368">
        <v>-486298</v>
      </c>
      <c r="AI55" s="368">
        <v>-465221</v>
      </c>
      <c r="AJ55" s="369">
        <v>-3057262</v>
      </c>
      <c r="AK55" s="369">
        <v>73710448</v>
      </c>
      <c r="AL55" s="369">
        <v>6035</v>
      </c>
      <c r="AM55" s="370">
        <v>-62754</v>
      </c>
      <c r="AN55" s="368">
        <v>0</v>
      </c>
      <c r="AO55" s="368">
        <v>-62754</v>
      </c>
      <c r="AP55" s="368">
        <v>-2806275</v>
      </c>
      <c r="AQ55" s="368">
        <v>36210</v>
      </c>
      <c r="AR55" s="370">
        <v>-2770065</v>
      </c>
      <c r="AS55" s="369">
        <v>70877629</v>
      </c>
      <c r="AT55" s="368">
        <v>0</v>
      </c>
      <c r="AU55" s="368">
        <v>558036</v>
      </c>
      <c r="AV55" s="368">
        <v>1775031</v>
      </c>
      <c r="AW55" s="368">
        <v>1420024</v>
      </c>
      <c r="AX55" s="369">
        <v>74630720</v>
      </c>
      <c r="AY55" s="368">
        <v>68676311</v>
      </c>
      <c r="AZ55" s="368">
        <v>5954409</v>
      </c>
      <c r="BA55" s="368">
        <v>5954409</v>
      </c>
      <c r="BB55" s="368">
        <v>18000</v>
      </c>
      <c r="BC55" s="368">
        <v>650338.5</v>
      </c>
      <c r="BD55" s="368">
        <v>91294</v>
      </c>
      <c r="BE55" s="369">
        <v>75390352.5</v>
      </c>
      <c r="BF55" s="368">
        <v>0</v>
      </c>
    </row>
    <row r="56" spans="1:58" ht="15.6" customHeight="1" x14ac:dyDescent="0.2">
      <c r="A56" s="371">
        <v>50</v>
      </c>
      <c r="B56" s="372" t="s">
        <v>53</v>
      </c>
      <c r="C56" s="373">
        <v>43046001</v>
      </c>
      <c r="D56" s="373">
        <v>0</v>
      </c>
      <c r="E56" s="373">
        <v>0</v>
      </c>
      <c r="F56" s="373">
        <v>0</v>
      </c>
      <c r="G56" s="373">
        <v>0</v>
      </c>
      <c r="H56" s="373">
        <v>0</v>
      </c>
      <c r="I56" s="373">
        <v>0</v>
      </c>
      <c r="J56" s="373">
        <v>0</v>
      </c>
      <c r="K56" s="373">
        <v>0</v>
      </c>
      <c r="L56" s="373">
        <v>0</v>
      </c>
      <c r="M56" s="373">
        <v>0</v>
      </c>
      <c r="N56" s="373">
        <v>0</v>
      </c>
      <c r="O56" s="373">
        <v>0</v>
      </c>
      <c r="P56" s="373">
        <v>0</v>
      </c>
      <c r="Q56" s="373">
        <v>0</v>
      </c>
      <c r="R56" s="373">
        <v>0</v>
      </c>
      <c r="S56" s="373">
        <v>-205568</v>
      </c>
      <c r="T56" s="373">
        <v>0</v>
      </c>
      <c r="U56" s="373">
        <v>0</v>
      </c>
      <c r="V56" s="373">
        <v>-369271</v>
      </c>
      <c r="W56" s="373">
        <v>-234258</v>
      </c>
      <c r="X56" s="373">
        <v>-144122</v>
      </c>
      <c r="Y56" s="373">
        <v>0</v>
      </c>
      <c r="Z56" s="373">
        <v>0</v>
      </c>
      <c r="AA56" s="648">
        <v>0</v>
      </c>
      <c r="AB56" s="648">
        <v>-16099</v>
      </c>
      <c r="AC56" s="648">
        <v>0</v>
      </c>
      <c r="AD56" s="933">
        <v>0</v>
      </c>
      <c r="AE56" s="933">
        <v>0</v>
      </c>
      <c r="AF56" s="1168">
        <v>0</v>
      </c>
      <c r="AG56" s="1168">
        <v>0</v>
      </c>
      <c r="AH56" s="373">
        <v>-151397</v>
      </c>
      <c r="AI56" s="373">
        <v>-100266</v>
      </c>
      <c r="AJ56" s="374">
        <v>-1220981</v>
      </c>
      <c r="AK56" s="374">
        <v>41825020</v>
      </c>
      <c r="AL56" s="374">
        <v>5894</v>
      </c>
      <c r="AM56" s="375">
        <v>-69091</v>
      </c>
      <c r="AN56" s="373">
        <v>0</v>
      </c>
      <c r="AO56" s="373">
        <v>-69091</v>
      </c>
      <c r="AP56" s="373">
        <v>-530460</v>
      </c>
      <c r="AQ56" s="373">
        <v>-247548</v>
      </c>
      <c r="AR56" s="375">
        <v>-778008</v>
      </c>
      <c r="AS56" s="374">
        <v>40977921</v>
      </c>
      <c r="AT56" s="373">
        <v>168000</v>
      </c>
      <c r="AU56" s="373">
        <v>175908.5</v>
      </c>
      <c r="AV56" s="1168">
        <v>945349</v>
      </c>
      <c r="AW56" s="1168">
        <v>756279</v>
      </c>
      <c r="AX56" s="374">
        <v>43023458</v>
      </c>
      <c r="AY56" s="373">
        <v>39585668</v>
      </c>
      <c r="AZ56" s="373">
        <v>3437790</v>
      </c>
      <c r="BA56" s="373">
        <v>3437790</v>
      </c>
      <c r="BB56" s="373">
        <v>30000</v>
      </c>
      <c r="BC56" s="373">
        <v>223648</v>
      </c>
      <c r="BD56" s="373">
        <v>0</v>
      </c>
      <c r="BE56" s="374">
        <v>43277106</v>
      </c>
      <c r="BF56" s="373">
        <v>0</v>
      </c>
    </row>
    <row r="57" spans="1:58" ht="15.6" customHeight="1" x14ac:dyDescent="0.2">
      <c r="A57" s="364">
        <v>51</v>
      </c>
      <c r="B57" s="365" t="s">
        <v>54</v>
      </c>
      <c r="C57" s="104">
        <v>45350450</v>
      </c>
      <c r="D57" s="104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0</v>
      </c>
      <c r="Q57" s="104">
        <v>0</v>
      </c>
      <c r="R57" s="104">
        <v>0</v>
      </c>
      <c r="S57" s="104">
        <v>-61975</v>
      </c>
      <c r="T57" s="104">
        <v>0</v>
      </c>
      <c r="U57" s="104">
        <v>0</v>
      </c>
      <c r="V57" s="104">
        <v>-5232</v>
      </c>
      <c r="W57" s="104">
        <v>0</v>
      </c>
      <c r="X57" s="104">
        <v>-5070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-76267</v>
      </c>
      <c r="AI57" s="104">
        <v>-122002</v>
      </c>
      <c r="AJ57" s="103">
        <v>-270546</v>
      </c>
      <c r="AK57" s="103">
        <v>45079904</v>
      </c>
      <c r="AL57" s="103">
        <v>5861</v>
      </c>
      <c r="AM57" s="105">
        <v>-37195</v>
      </c>
      <c r="AN57" s="104">
        <v>0</v>
      </c>
      <c r="AO57" s="104">
        <v>-37195</v>
      </c>
      <c r="AP57" s="104">
        <v>-175830</v>
      </c>
      <c r="AQ57" s="104">
        <v>-108429</v>
      </c>
      <c r="AR57" s="105">
        <v>-284259</v>
      </c>
      <c r="AS57" s="103">
        <v>44758450</v>
      </c>
      <c r="AT57" s="104">
        <v>0</v>
      </c>
      <c r="AU57" s="104">
        <v>213167</v>
      </c>
      <c r="AV57" s="104">
        <v>1182881</v>
      </c>
      <c r="AW57" s="104">
        <v>946305</v>
      </c>
      <c r="AX57" s="103">
        <v>47100803</v>
      </c>
      <c r="AY57" s="104">
        <v>43235387</v>
      </c>
      <c r="AZ57" s="104">
        <v>3865416</v>
      </c>
      <c r="BA57" s="104">
        <v>3865416</v>
      </c>
      <c r="BB57" s="104">
        <v>0</v>
      </c>
      <c r="BC57" s="104">
        <v>341497</v>
      </c>
      <c r="BD57" s="104">
        <v>52646</v>
      </c>
      <c r="BE57" s="103">
        <v>47494946</v>
      </c>
      <c r="BF57" s="104">
        <v>-45489</v>
      </c>
    </row>
    <row r="58" spans="1:58" ht="15.6" customHeight="1" x14ac:dyDescent="0.2">
      <c r="A58" s="366">
        <v>52</v>
      </c>
      <c r="B58" s="367" t="s">
        <v>55</v>
      </c>
      <c r="C58" s="368">
        <v>213143165</v>
      </c>
      <c r="D58" s="368">
        <v>0</v>
      </c>
      <c r="E58" s="368">
        <v>0</v>
      </c>
      <c r="F58" s="368">
        <v>0</v>
      </c>
      <c r="G58" s="368">
        <v>0</v>
      </c>
      <c r="H58" s="368">
        <v>-19743</v>
      </c>
      <c r="I58" s="368">
        <v>-70541</v>
      </c>
      <c r="J58" s="368">
        <v>0</v>
      </c>
      <c r="K58" s="368">
        <v>0</v>
      </c>
      <c r="L58" s="368">
        <v>0</v>
      </c>
      <c r="M58" s="368">
        <v>-18720</v>
      </c>
      <c r="N58" s="368">
        <v>0</v>
      </c>
      <c r="O58" s="368">
        <v>0</v>
      </c>
      <c r="P58" s="368">
        <v>0</v>
      </c>
      <c r="Q58" s="368">
        <v>0</v>
      </c>
      <c r="R58" s="368">
        <v>0</v>
      </c>
      <c r="S58" s="368">
        <v>-9543</v>
      </c>
      <c r="T58" s="368">
        <v>0</v>
      </c>
      <c r="U58" s="368">
        <v>0</v>
      </c>
      <c r="V58" s="368">
        <v>-5073</v>
      </c>
      <c r="W58" s="368">
        <v>0</v>
      </c>
      <c r="X58" s="368">
        <v>0</v>
      </c>
      <c r="Y58" s="368">
        <v>0</v>
      </c>
      <c r="Z58" s="368">
        <v>0</v>
      </c>
      <c r="AA58" s="368">
        <v>0</v>
      </c>
      <c r="AB58" s="368">
        <v>0</v>
      </c>
      <c r="AC58" s="368">
        <v>0</v>
      </c>
      <c r="AD58" s="368">
        <v>-4471</v>
      </c>
      <c r="AE58" s="368">
        <v>-14249</v>
      </c>
      <c r="AF58" s="368">
        <v>0</v>
      </c>
      <c r="AG58" s="368">
        <v>0</v>
      </c>
      <c r="AH58" s="368">
        <v>-703090</v>
      </c>
      <c r="AI58" s="368">
        <v>-1997011</v>
      </c>
      <c r="AJ58" s="369">
        <v>-2842441</v>
      </c>
      <c r="AK58" s="369">
        <v>210300724</v>
      </c>
      <c r="AL58" s="369">
        <v>5750</v>
      </c>
      <c r="AM58" s="370">
        <v>-116190</v>
      </c>
      <c r="AN58" s="368">
        <v>0</v>
      </c>
      <c r="AO58" s="368">
        <v>-116190</v>
      </c>
      <c r="AP58" s="368">
        <v>-1794000</v>
      </c>
      <c r="AQ58" s="368">
        <v>-158125</v>
      </c>
      <c r="AR58" s="370">
        <v>-1952125</v>
      </c>
      <c r="AS58" s="369">
        <v>208232409</v>
      </c>
      <c r="AT58" s="368">
        <v>0</v>
      </c>
      <c r="AU58" s="368">
        <v>1038373</v>
      </c>
      <c r="AV58" s="368">
        <v>5868530</v>
      </c>
      <c r="AW58" s="368">
        <v>4694823</v>
      </c>
      <c r="AX58" s="369">
        <v>219834135</v>
      </c>
      <c r="AY58" s="368">
        <v>201806094</v>
      </c>
      <c r="AZ58" s="368">
        <v>18028041</v>
      </c>
      <c r="BA58" s="368">
        <v>18028041</v>
      </c>
      <c r="BB58" s="368">
        <v>0</v>
      </c>
      <c r="BC58" s="368">
        <v>1004488</v>
      </c>
      <c r="BD58" s="368">
        <v>570042</v>
      </c>
      <c r="BE58" s="369">
        <v>221408665</v>
      </c>
      <c r="BF58" s="368">
        <v>0</v>
      </c>
    </row>
    <row r="59" spans="1:58" ht="15.6" customHeight="1" x14ac:dyDescent="0.2">
      <c r="A59" s="366">
        <v>53</v>
      </c>
      <c r="B59" s="367" t="s">
        <v>56</v>
      </c>
      <c r="C59" s="368">
        <v>117960041</v>
      </c>
      <c r="D59" s="368">
        <v>0</v>
      </c>
      <c r="E59" s="368">
        <v>-5155</v>
      </c>
      <c r="F59" s="368">
        <v>0</v>
      </c>
      <c r="G59" s="368">
        <v>0</v>
      </c>
      <c r="H59" s="368">
        <v>-5556</v>
      </c>
      <c r="I59" s="368">
        <v>-4878</v>
      </c>
      <c r="J59" s="368">
        <v>0</v>
      </c>
      <c r="K59" s="368">
        <v>0</v>
      </c>
      <c r="L59" s="368">
        <v>0</v>
      </c>
      <c r="M59" s="368">
        <v>-38262</v>
      </c>
      <c r="N59" s="368">
        <v>-5556</v>
      </c>
      <c r="O59" s="368">
        <v>0</v>
      </c>
      <c r="P59" s="368">
        <v>0</v>
      </c>
      <c r="Q59" s="368">
        <v>0</v>
      </c>
      <c r="R59" s="368">
        <v>0</v>
      </c>
      <c r="S59" s="368">
        <v>-11112</v>
      </c>
      <c r="T59" s="368">
        <v>0</v>
      </c>
      <c r="U59" s="368">
        <v>0</v>
      </c>
      <c r="V59" s="368">
        <v>0</v>
      </c>
      <c r="W59" s="368">
        <v>0</v>
      </c>
      <c r="X59" s="368">
        <v>0</v>
      </c>
      <c r="Y59" s="368">
        <v>0</v>
      </c>
      <c r="Z59" s="368">
        <v>0</v>
      </c>
      <c r="AA59" s="368">
        <v>0</v>
      </c>
      <c r="AB59" s="368">
        <v>0</v>
      </c>
      <c r="AC59" s="368">
        <v>0</v>
      </c>
      <c r="AD59" s="368">
        <v>0</v>
      </c>
      <c r="AE59" s="368">
        <v>0</v>
      </c>
      <c r="AF59" s="368">
        <v>0</v>
      </c>
      <c r="AG59" s="368">
        <v>0</v>
      </c>
      <c r="AH59" s="368">
        <v>-471676</v>
      </c>
      <c r="AI59" s="368">
        <v>-1341991</v>
      </c>
      <c r="AJ59" s="369">
        <v>-1884186</v>
      </c>
      <c r="AK59" s="369">
        <v>116075855</v>
      </c>
      <c r="AL59" s="369">
        <v>6183</v>
      </c>
      <c r="AM59" s="370">
        <v>-7027</v>
      </c>
      <c r="AN59" s="368">
        <v>0</v>
      </c>
      <c r="AO59" s="368">
        <v>-7027</v>
      </c>
      <c r="AP59" s="368">
        <v>-822339</v>
      </c>
      <c r="AQ59" s="368">
        <v>-250412</v>
      </c>
      <c r="AR59" s="370">
        <v>-1072751</v>
      </c>
      <c r="AS59" s="369">
        <v>114996077</v>
      </c>
      <c r="AT59" s="368">
        <v>0</v>
      </c>
      <c r="AU59" s="368">
        <v>985165</v>
      </c>
      <c r="AV59" s="368">
        <v>2794099</v>
      </c>
      <c r="AW59" s="368">
        <v>2235280</v>
      </c>
      <c r="AX59" s="369">
        <v>121010621</v>
      </c>
      <c r="AY59" s="368">
        <v>110673491</v>
      </c>
      <c r="AZ59" s="368">
        <v>10337130</v>
      </c>
      <c r="BA59" s="368">
        <v>10337130</v>
      </c>
      <c r="BB59" s="368">
        <v>0</v>
      </c>
      <c r="BC59" s="368">
        <v>859406</v>
      </c>
      <c r="BD59" s="368">
        <v>58563</v>
      </c>
      <c r="BE59" s="369">
        <v>121928590</v>
      </c>
      <c r="BF59" s="368">
        <v>0</v>
      </c>
    </row>
    <row r="60" spans="1:58" ht="15.6" customHeight="1" x14ac:dyDescent="0.2">
      <c r="A60" s="366">
        <v>54</v>
      </c>
      <c r="B60" s="367" t="s">
        <v>57</v>
      </c>
      <c r="C60" s="368">
        <v>2361335</v>
      </c>
      <c r="D60" s="368">
        <v>0</v>
      </c>
      <c r="E60" s="368">
        <v>0</v>
      </c>
      <c r="F60" s="368">
        <v>0</v>
      </c>
      <c r="G60" s="368">
        <v>0</v>
      </c>
      <c r="H60" s="368">
        <v>0</v>
      </c>
      <c r="I60" s="368">
        <v>0</v>
      </c>
      <c r="J60" s="368">
        <v>0</v>
      </c>
      <c r="K60" s="368">
        <v>0</v>
      </c>
      <c r="L60" s="368">
        <v>0</v>
      </c>
      <c r="M60" s="368">
        <v>0</v>
      </c>
      <c r="N60" s="368">
        <v>0</v>
      </c>
      <c r="O60" s="368">
        <v>0</v>
      </c>
      <c r="P60" s="368">
        <v>-286652</v>
      </c>
      <c r="Q60" s="368">
        <v>0</v>
      </c>
      <c r="R60" s="368">
        <v>0</v>
      </c>
      <c r="S60" s="368">
        <v>0</v>
      </c>
      <c r="T60" s="368">
        <v>0</v>
      </c>
      <c r="U60" s="368">
        <v>0</v>
      </c>
      <c r="V60" s="368">
        <v>0</v>
      </c>
      <c r="W60" s="368">
        <v>0</v>
      </c>
      <c r="X60" s="368">
        <v>0</v>
      </c>
      <c r="Y60" s="368">
        <v>0</v>
      </c>
      <c r="Z60" s="368">
        <v>0</v>
      </c>
      <c r="AA60" s="368">
        <v>0</v>
      </c>
      <c r="AB60" s="368">
        <v>0</v>
      </c>
      <c r="AC60" s="368">
        <v>0</v>
      </c>
      <c r="AD60" s="368">
        <v>0</v>
      </c>
      <c r="AE60" s="368">
        <v>0</v>
      </c>
      <c r="AF60" s="368">
        <v>0</v>
      </c>
      <c r="AG60" s="368">
        <v>0</v>
      </c>
      <c r="AH60" s="368">
        <v>-4782</v>
      </c>
      <c r="AI60" s="368">
        <v>-36628</v>
      </c>
      <c r="AJ60" s="369">
        <v>-328062</v>
      </c>
      <c r="AK60" s="369">
        <v>2033273</v>
      </c>
      <c r="AL60" s="369">
        <v>5928</v>
      </c>
      <c r="AM60" s="370">
        <v>474</v>
      </c>
      <c r="AN60" s="368">
        <v>474</v>
      </c>
      <c r="AO60" s="368">
        <v>0</v>
      </c>
      <c r="AP60" s="368">
        <v>-148200</v>
      </c>
      <c r="AQ60" s="368">
        <v>-8892</v>
      </c>
      <c r="AR60" s="370">
        <v>-157092</v>
      </c>
      <c r="AS60" s="369">
        <v>1876655</v>
      </c>
      <c r="AT60" s="368">
        <v>0</v>
      </c>
      <c r="AU60" s="368">
        <v>9558</v>
      </c>
      <c r="AV60" s="368">
        <v>77608</v>
      </c>
      <c r="AW60" s="368">
        <v>62085</v>
      </c>
      <c r="AX60" s="369">
        <v>2025906</v>
      </c>
      <c r="AY60" s="368">
        <v>1885581</v>
      </c>
      <c r="AZ60" s="368">
        <v>140325</v>
      </c>
      <c r="BA60" s="368">
        <v>140325</v>
      </c>
      <c r="BB60" s="368">
        <v>0</v>
      </c>
      <c r="BC60" s="368">
        <v>25000</v>
      </c>
      <c r="BD60" s="368">
        <v>0</v>
      </c>
      <c r="BE60" s="369">
        <v>2050906</v>
      </c>
      <c r="BF60" s="368">
        <v>0</v>
      </c>
    </row>
    <row r="61" spans="1:58" ht="15.6" customHeight="1" x14ac:dyDescent="0.2">
      <c r="A61" s="371">
        <v>55</v>
      </c>
      <c r="B61" s="372" t="s">
        <v>58</v>
      </c>
      <c r="C61" s="373">
        <v>90695153</v>
      </c>
      <c r="D61" s="373">
        <v>0</v>
      </c>
      <c r="E61" s="373">
        <v>0</v>
      </c>
      <c r="F61" s="373">
        <v>0</v>
      </c>
      <c r="G61" s="373">
        <v>-5543</v>
      </c>
      <c r="H61" s="373">
        <v>0</v>
      </c>
      <c r="I61" s="373">
        <v>0</v>
      </c>
      <c r="J61" s="373">
        <v>0</v>
      </c>
      <c r="K61" s="373">
        <v>0</v>
      </c>
      <c r="L61" s="373">
        <v>0</v>
      </c>
      <c r="M61" s="373">
        <v>0</v>
      </c>
      <c r="N61" s="373">
        <v>0</v>
      </c>
      <c r="O61" s="373">
        <v>0</v>
      </c>
      <c r="P61" s="373">
        <v>0</v>
      </c>
      <c r="Q61" s="373">
        <v>0</v>
      </c>
      <c r="R61" s="373">
        <v>0</v>
      </c>
      <c r="S61" s="373">
        <v>-397530</v>
      </c>
      <c r="T61" s="373">
        <v>0</v>
      </c>
      <c r="U61" s="373">
        <v>0</v>
      </c>
      <c r="V61" s="373">
        <v>-51229</v>
      </c>
      <c r="W61" s="373">
        <v>0</v>
      </c>
      <c r="X61" s="373">
        <v>0</v>
      </c>
      <c r="Y61" s="373">
        <v>0</v>
      </c>
      <c r="Z61" s="373">
        <v>0</v>
      </c>
      <c r="AA61" s="648">
        <v>0</v>
      </c>
      <c r="AB61" s="648">
        <v>0</v>
      </c>
      <c r="AC61" s="648">
        <v>0</v>
      </c>
      <c r="AD61" s="933">
        <v>0</v>
      </c>
      <c r="AE61" s="933">
        <v>0</v>
      </c>
      <c r="AF61" s="1168">
        <v>0</v>
      </c>
      <c r="AG61" s="1168">
        <v>0</v>
      </c>
      <c r="AH61" s="373">
        <v>-457726</v>
      </c>
      <c r="AI61" s="373">
        <v>-687416</v>
      </c>
      <c r="AJ61" s="374">
        <v>-1599444</v>
      </c>
      <c r="AK61" s="374">
        <v>89095709</v>
      </c>
      <c r="AL61" s="374">
        <v>5537</v>
      </c>
      <c r="AM61" s="375">
        <v>-25055</v>
      </c>
      <c r="AN61" s="373">
        <v>0</v>
      </c>
      <c r="AO61" s="373">
        <v>-25055</v>
      </c>
      <c r="AP61" s="373">
        <v>-7330988</v>
      </c>
      <c r="AQ61" s="373">
        <v>-1439620</v>
      </c>
      <c r="AR61" s="375">
        <v>-8770608</v>
      </c>
      <c r="AS61" s="374">
        <v>80300046</v>
      </c>
      <c r="AT61" s="373">
        <v>0</v>
      </c>
      <c r="AU61" s="373">
        <v>236188.82</v>
      </c>
      <c r="AV61" s="1168">
        <v>2134482</v>
      </c>
      <c r="AW61" s="1168">
        <v>1707586</v>
      </c>
      <c r="AX61" s="374">
        <v>84378303</v>
      </c>
      <c r="AY61" s="373">
        <v>79002141</v>
      </c>
      <c r="AZ61" s="373">
        <v>5376162</v>
      </c>
      <c r="BA61" s="373">
        <v>5376162</v>
      </c>
      <c r="BB61" s="373">
        <v>0</v>
      </c>
      <c r="BC61" s="373">
        <v>576472</v>
      </c>
      <c r="BD61" s="373">
        <v>583785</v>
      </c>
      <c r="BE61" s="374">
        <v>85538560</v>
      </c>
      <c r="BF61" s="373">
        <v>0</v>
      </c>
    </row>
    <row r="62" spans="1:58" ht="15.6" customHeight="1" x14ac:dyDescent="0.2">
      <c r="A62" s="364">
        <v>56</v>
      </c>
      <c r="B62" s="365" t="s">
        <v>59</v>
      </c>
      <c r="C62" s="104">
        <v>19807848</v>
      </c>
      <c r="D62" s="104">
        <v>0</v>
      </c>
      <c r="E62" s="104">
        <v>0</v>
      </c>
      <c r="F62" s="104">
        <v>-5410947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-823474</v>
      </c>
      <c r="V62" s="104">
        <v>0</v>
      </c>
      <c r="W62" s="104">
        <v>0</v>
      </c>
      <c r="X62" s="104">
        <v>0</v>
      </c>
      <c r="Y62" s="104">
        <v>0</v>
      </c>
      <c r="Z62" s="104">
        <v>-300273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-70931</v>
      </c>
      <c r="AI62" s="104">
        <v>-60006</v>
      </c>
      <c r="AJ62" s="103">
        <v>-6665631</v>
      </c>
      <c r="AK62" s="103">
        <v>13142217</v>
      </c>
      <c r="AL62" s="103">
        <v>7073</v>
      </c>
      <c r="AM62" s="105">
        <v>-1597</v>
      </c>
      <c r="AN62" s="104">
        <v>0</v>
      </c>
      <c r="AO62" s="104">
        <v>-1597</v>
      </c>
      <c r="AP62" s="104">
        <v>-495110</v>
      </c>
      <c r="AQ62" s="104">
        <v>42438</v>
      </c>
      <c r="AR62" s="105">
        <v>-452672</v>
      </c>
      <c r="AS62" s="103">
        <v>12687948</v>
      </c>
      <c r="AT62" s="104">
        <v>0</v>
      </c>
      <c r="AU62" s="104">
        <v>9150</v>
      </c>
      <c r="AV62" s="104">
        <v>275545</v>
      </c>
      <c r="AW62" s="104">
        <v>220436</v>
      </c>
      <c r="AX62" s="103">
        <v>13193079</v>
      </c>
      <c r="AY62" s="104">
        <v>12206060</v>
      </c>
      <c r="AZ62" s="104">
        <v>987019</v>
      </c>
      <c r="BA62" s="104">
        <v>987019</v>
      </c>
      <c r="BB62" s="104">
        <v>0</v>
      </c>
      <c r="BC62" s="104">
        <v>63383</v>
      </c>
      <c r="BD62" s="104">
        <v>0</v>
      </c>
      <c r="BE62" s="103">
        <v>13256462</v>
      </c>
      <c r="BF62" s="104">
        <v>0</v>
      </c>
    </row>
    <row r="63" spans="1:58" ht="15.6" customHeight="1" x14ac:dyDescent="0.2">
      <c r="A63" s="366">
        <v>57</v>
      </c>
      <c r="B63" s="367" t="s">
        <v>60</v>
      </c>
      <c r="C63" s="368">
        <v>57884426</v>
      </c>
      <c r="D63" s="368">
        <v>0</v>
      </c>
      <c r="E63" s="368">
        <v>0</v>
      </c>
      <c r="F63" s="368">
        <v>0</v>
      </c>
      <c r="G63" s="368">
        <v>0</v>
      </c>
      <c r="H63" s="368">
        <v>0</v>
      </c>
      <c r="I63" s="368">
        <v>0</v>
      </c>
      <c r="J63" s="368">
        <v>0</v>
      </c>
      <c r="K63" s="368">
        <v>0</v>
      </c>
      <c r="L63" s="368">
        <v>0</v>
      </c>
      <c r="M63" s="368">
        <v>0</v>
      </c>
      <c r="N63" s="368">
        <v>0</v>
      </c>
      <c r="O63" s="368">
        <v>0</v>
      </c>
      <c r="P63" s="368">
        <v>0</v>
      </c>
      <c r="Q63" s="368">
        <v>0</v>
      </c>
      <c r="R63" s="368">
        <v>0</v>
      </c>
      <c r="S63" s="368">
        <v>0</v>
      </c>
      <c r="T63" s="368">
        <v>0</v>
      </c>
      <c r="U63" s="368">
        <v>0</v>
      </c>
      <c r="V63" s="368">
        <v>-182831</v>
      </c>
      <c r="W63" s="368">
        <v>-15702</v>
      </c>
      <c r="X63" s="368">
        <v>0</v>
      </c>
      <c r="Y63" s="368">
        <v>0</v>
      </c>
      <c r="Z63" s="368">
        <v>0</v>
      </c>
      <c r="AA63" s="368">
        <v>0</v>
      </c>
      <c r="AB63" s="368">
        <v>-5729</v>
      </c>
      <c r="AC63" s="368">
        <v>0</v>
      </c>
      <c r="AD63" s="368">
        <v>0</v>
      </c>
      <c r="AE63" s="368">
        <v>0</v>
      </c>
      <c r="AF63" s="368">
        <v>0</v>
      </c>
      <c r="AG63" s="368">
        <v>0</v>
      </c>
      <c r="AH63" s="368">
        <v>-143618</v>
      </c>
      <c r="AI63" s="368">
        <v>-100731</v>
      </c>
      <c r="AJ63" s="369">
        <v>-448611</v>
      </c>
      <c r="AK63" s="369">
        <v>57435815</v>
      </c>
      <c r="AL63" s="369">
        <v>6234</v>
      </c>
      <c r="AM63" s="370">
        <v>0</v>
      </c>
      <c r="AN63" s="368">
        <v>0</v>
      </c>
      <c r="AO63" s="368">
        <v>0</v>
      </c>
      <c r="AP63" s="368">
        <v>-1215630</v>
      </c>
      <c r="AQ63" s="368">
        <v>-34287</v>
      </c>
      <c r="AR63" s="370">
        <v>-1249917</v>
      </c>
      <c r="AS63" s="369">
        <v>56185898</v>
      </c>
      <c r="AT63" s="368">
        <v>42000</v>
      </c>
      <c r="AU63" s="368">
        <v>157211.5</v>
      </c>
      <c r="AV63" s="368">
        <v>1278881</v>
      </c>
      <c r="AW63" s="368">
        <v>1023106</v>
      </c>
      <c r="AX63" s="369">
        <v>58687097</v>
      </c>
      <c r="AY63" s="368">
        <v>54081282</v>
      </c>
      <c r="AZ63" s="368">
        <v>4605815</v>
      </c>
      <c r="BA63" s="368">
        <v>4605815</v>
      </c>
      <c r="BB63" s="368">
        <v>12000</v>
      </c>
      <c r="BC63" s="368">
        <v>195933</v>
      </c>
      <c r="BD63" s="368">
        <v>155577</v>
      </c>
      <c r="BE63" s="369">
        <v>59050607</v>
      </c>
      <c r="BF63" s="368">
        <v>0</v>
      </c>
    </row>
    <row r="64" spans="1:58" ht="15.6" customHeight="1" x14ac:dyDescent="0.2">
      <c r="A64" s="366">
        <v>58</v>
      </c>
      <c r="B64" s="367" t="s">
        <v>61</v>
      </c>
      <c r="C64" s="368">
        <v>53232565</v>
      </c>
      <c r="D64" s="368">
        <v>0</v>
      </c>
      <c r="E64" s="368">
        <v>0</v>
      </c>
      <c r="F64" s="368">
        <v>0</v>
      </c>
      <c r="G64" s="368">
        <v>0</v>
      </c>
      <c r="H64" s="368">
        <v>0</v>
      </c>
      <c r="I64" s="368">
        <v>0</v>
      </c>
      <c r="J64" s="368">
        <v>0</v>
      </c>
      <c r="K64" s="368">
        <v>0</v>
      </c>
      <c r="L64" s="368">
        <v>0</v>
      </c>
      <c r="M64" s="368">
        <v>0</v>
      </c>
      <c r="N64" s="368">
        <v>0</v>
      </c>
      <c r="O64" s="368">
        <v>0</v>
      </c>
      <c r="P64" s="368">
        <v>0</v>
      </c>
      <c r="Q64" s="368">
        <v>0</v>
      </c>
      <c r="R64" s="368">
        <v>0</v>
      </c>
      <c r="S64" s="368">
        <v>0</v>
      </c>
      <c r="T64" s="368">
        <v>0</v>
      </c>
      <c r="U64" s="368">
        <v>0</v>
      </c>
      <c r="V64" s="368">
        <v>0</v>
      </c>
      <c r="W64" s="368">
        <v>0</v>
      </c>
      <c r="X64" s="368">
        <v>0</v>
      </c>
      <c r="Y64" s="368">
        <v>0</v>
      </c>
      <c r="Z64" s="368">
        <v>0</v>
      </c>
      <c r="AA64" s="368">
        <v>0</v>
      </c>
      <c r="AB64" s="368">
        <v>0</v>
      </c>
      <c r="AC64" s="368">
        <v>0</v>
      </c>
      <c r="AD64" s="368">
        <v>0</v>
      </c>
      <c r="AE64" s="368">
        <v>0</v>
      </c>
      <c r="AF64" s="368">
        <v>0</v>
      </c>
      <c r="AG64" s="368">
        <v>0</v>
      </c>
      <c r="AH64" s="368">
        <v>-232842</v>
      </c>
      <c r="AI64" s="368">
        <v>-149730</v>
      </c>
      <c r="AJ64" s="369">
        <v>-382572</v>
      </c>
      <c r="AK64" s="369">
        <v>52849993</v>
      </c>
      <c r="AL64" s="369">
        <v>6902</v>
      </c>
      <c r="AM64" s="370">
        <v>-11067</v>
      </c>
      <c r="AN64" s="368">
        <v>0</v>
      </c>
      <c r="AO64" s="368">
        <v>-11067</v>
      </c>
      <c r="AP64" s="368">
        <v>-993888</v>
      </c>
      <c r="AQ64" s="368">
        <v>-265727</v>
      </c>
      <c r="AR64" s="370">
        <v>-1259615</v>
      </c>
      <c r="AS64" s="369">
        <v>51579311</v>
      </c>
      <c r="AT64" s="368">
        <v>0</v>
      </c>
      <c r="AU64" s="368">
        <v>125225</v>
      </c>
      <c r="AV64" s="368">
        <v>1055322</v>
      </c>
      <c r="AW64" s="368">
        <v>844258</v>
      </c>
      <c r="AX64" s="369">
        <v>53604116</v>
      </c>
      <c r="AY64" s="368">
        <v>49414292</v>
      </c>
      <c r="AZ64" s="368">
        <v>4189824</v>
      </c>
      <c r="BA64" s="368">
        <v>4189824</v>
      </c>
      <c r="BB64" s="368">
        <v>0</v>
      </c>
      <c r="BC64" s="368">
        <v>136406</v>
      </c>
      <c r="BD64" s="368">
        <v>0</v>
      </c>
      <c r="BE64" s="369">
        <v>53740522</v>
      </c>
      <c r="BF64" s="368">
        <v>0</v>
      </c>
    </row>
    <row r="65" spans="1:58" ht="15.6" customHeight="1" x14ac:dyDescent="0.2">
      <c r="A65" s="366">
        <v>59</v>
      </c>
      <c r="B65" s="367" t="s">
        <v>62</v>
      </c>
      <c r="C65" s="368">
        <v>36088935</v>
      </c>
      <c r="D65" s="368">
        <v>0</v>
      </c>
      <c r="E65" s="368">
        <v>0</v>
      </c>
      <c r="F65" s="368">
        <v>0</v>
      </c>
      <c r="G65" s="368">
        <v>0</v>
      </c>
      <c r="H65" s="368">
        <v>0</v>
      </c>
      <c r="I65" s="368">
        <v>0</v>
      </c>
      <c r="J65" s="368">
        <v>0</v>
      </c>
      <c r="K65" s="368">
        <v>0</v>
      </c>
      <c r="L65" s="368">
        <v>0</v>
      </c>
      <c r="M65" s="368">
        <v>0</v>
      </c>
      <c r="N65" s="368">
        <v>0</v>
      </c>
      <c r="O65" s="368">
        <v>0</v>
      </c>
      <c r="P65" s="368">
        <v>0</v>
      </c>
      <c r="Q65" s="368">
        <v>0</v>
      </c>
      <c r="R65" s="368">
        <v>0</v>
      </c>
      <c r="S65" s="368">
        <v>0</v>
      </c>
      <c r="T65" s="368">
        <v>0</v>
      </c>
      <c r="U65" s="368">
        <v>0</v>
      </c>
      <c r="V65" s="368">
        <v>0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-148070</v>
      </c>
      <c r="AI65" s="368">
        <v>-310890</v>
      </c>
      <c r="AJ65" s="369">
        <v>-458960</v>
      </c>
      <c r="AK65" s="369">
        <v>35629975</v>
      </c>
      <c r="AL65" s="369">
        <v>7488</v>
      </c>
      <c r="AM65" s="370">
        <v>-9132</v>
      </c>
      <c r="AN65" s="368">
        <v>0</v>
      </c>
      <c r="AO65" s="368">
        <v>-9132</v>
      </c>
      <c r="AP65" s="368">
        <v>-763776</v>
      </c>
      <c r="AQ65" s="368">
        <v>-56160</v>
      </c>
      <c r="AR65" s="370">
        <v>-819936</v>
      </c>
      <c r="AS65" s="369">
        <v>34800907</v>
      </c>
      <c r="AT65" s="368">
        <v>0</v>
      </c>
      <c r="AU65" s="368">
        <v>135405</v>
      </c>
      <c r="AV65" s="368">
        <v>722152</v>
      </c>
      <c r="AW65" s="368">
        <v>577723</v>
      </c>
      <c r="AX65" s="369">
        <v>36236187</v>
      </c>
      <c r="AY65" s="368">
        <v>33354245</v>
      </c>
      <c r="AZ65" s="368">
        <v>2881942</v>
      </c>
      <c r="BA65" s="368">
        <v>2881942</v>
      </c>
      <c r="BB65" s="368">
        <v>0</v>
      </c>
      <c r="BC65" s="368">
        <v>160024</v>
      </c>
      <c r="BD65" s="368">
        <v>0</v>
      </c>
      <c r="BE65" s="369">
        <v>36396211</v>
      </c>
      <c r="BF65" s="368">
        <v>-5001</v>
      </c>
    </row>
    <row r="66" spans="1:58" ht="15.6" customHeight="1" x14ac:dyDescent="0.2">
      <c r="A66" s="371">
        <v>60</v>
      </c>
      <c r="B66" s="372" t="s">
        <v>63</v>
      </c>
      <c r="C66" s="373">
        <v>35417151</v>
      </c>
      <c r="D66" s="373">
        <v>0</v>
      </c>
      <c r="E66" s="373">
        <v>0</v>
      </c>
      <c r="F66" s="373">
        <v>0</v>
      </c>
      <c r="G66" s="373">
        <v>0</v>
      </c>
      <c r="H66" s="373">
        <v>0</v>
      </c>
      <c r="I66" s="373">
        <v>0</v>
      </c>
      <c r="J66" s="373">
        <v>0</v>
      </c>
      <c r="K66" s="373">
        <v>0</v>
      </c>
      <c r="L66" s="373">
        <v>0</v>
      </c>
      <c r="M66" s="373">
        <v>0</v>
      </c>
      <c r="N66" s="373">
        <v>0</v>
      </c>
      <c r="O66" s="373">
        <v>0</v>
      </c>
      <c r="P66" s="373">
        <v>0</v>
      </c>
      <c r="Q66" s="373">
        <v>0</v>
      </c>
      <c r="R66" s="373">
        <v>0</v>
      </c>
      <c r="S66" s="373">
        <v>0</v>
      </c>
      <c r="T66" s="373">
        <v>0</v>
      </c>
      <c r="U66" s="373">
        <v>0</v>
      </c>
      <c r="V66" s="373">
        <v>0</v>
      </c>
      <c r="W66" s="373">
        <v>0</v>
      </c>
      <c r="X66" s="373">
        <v>0</v>
      </c>
      <c r="Y66" s="373">
        <v>0</v>
      </c>
      <c r="Z66" s="373">
        <v>-5519</v>
      </c>
      <c r="AA66" s="648">
        <v>0</v>
      </c>
      <c r="AB66" s="648">
        <v>0</v>
      </c>
      <c r="AC66" s="648">
        <v>0</v>
      </c>
      <c r="AD66" s="933">
        <v>0</v>
      </c>
      <c r="AE66" s="933">
        <v>0</v>
      </c>
      <c r="AF66" s="1168">
        <v>0</v>
      </c>
      <c r="AG66" s="1168">
        <v>0</v>
      </c>
      <c r="AH66" s="373">
        <v>-48837</v>
      </c>
      <c r="AI66" s="373">
        <v>-194220</v>
      </c>
      <c r="AJ66" s="374">
        <v>-248576</v>
      </c>
      <c r="AK66" s="374">
        <v>35168575</v>
      </c>
      <c r="AL66" s="374">
        <v>6371</v>
      </c>
      <c r="AM66" s="375">
        <v>-24744</v>
      </c>
      <c r="AN66" s="373">
        <v>0</v>
      </c>
      <c r="AO66" s="373">
        <v>-24744</v>
      </c>
      <c r="AP66" s="373">
        <v>-1312426</v>
      </c>
      <c r="AQ66" s="373">
        <v>-89194</v>
      </c>
      <c r="AR66" s="375">
        <v>-1401620</v>
      </c>
      <c r="AS66" s="374">
        <v>33742211</v>
      </c>
      <c r="AT66" s="373">
        <v>0</v>
      </c>
      <c r="AU66" s="373">
        <v>157980</v>
      </c>
      <c r="AV66" s="1168">
        <v>738819</v>
      </c>
      <c r="AW66" s="1168">
        <v>591055</v>
      </c>
      <c r="AX66" s="374">
        <v>35230065</v>
      </c>
      <c r="AY66" s="373">
        <v>32530371</v>
      </c>
      <c r="AZ66" s="373">
        <v>2699694</v>
      </c>
      <c r="BA66" s="373">
        <v>2699694</v>
      </c>
      <c r="BB66" s="373">
        <v>0</v>
      </c>
      <c r="BC66" s="373">
        <v>220997</v>
      </c>
      <c r="BD66" s="373">
        <v>0</v>
      </c>
      <c r="BE66" s="374">
        <v>35451062</v>
      </c>
      <c r="BF66" s="373">
        <v>0</v>
      </c>
    </row>
    <row r="67" spans="1:58" ht="15.6" customHeight="1" x14ac:dyDescent="0.2">
      <c r="A67" s="364">
        <v>61</v>
      </c>
      <c r="B67" s="365" t="s">
        <v>64</v>
      </c>
      <c r="C67" s="104">
        <v>15567787</v>
      </c>
      <c r="D67" s="104">
        <v>0</v>
      </c>
      <c r="E67" s="104">
        <v>-9599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-75425</v>
      </c>
      <c r="N67" s="104">
        <v>0</v>
      </c>
      <c r="O67" s="104">
        <v>-3481</v>
      </c>
      <c r="P67" s="104">
        <v>0</v>
      </c>
      <c r="Q67" s="104">
        <v>0</v>
      </c>
      <c r="R67" s="104">
        <v>-17743</v>
      </c>
      <c r="S67" s="104">
        <v>-197038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-3481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-41379</v>
      </c>
      <c r="AI67" s="104">
        <v>-94399</v>
      </c>
      <c r="AJ67" s="103">
        <v>-442545</v>
      </c>
      <c r="AK67" s="103">
        <v>15125242</v>
      </c>
      <c r="AL67" s="103">
        <v>4004</v>
      </c>
      <c r="AM67" s="105">
        <v>17798</v>
      </c>
      <c r="AN67" s="104">
        <v>17798</v>
      </c>
      <c r="AO67" s="104">
        <v>0</v>
      </c>
      <c r="AP67" s="104">
        <v>408408</v>
      </c>
      <c r="AQ67" s="104">
        <v>-22022</v>
      </c>
      <c r="AR67" s="105">
        <v>386386</v>
      </c>
      <c r="AS67" s="103">
        <v>15529426</v>
      </c>
      <c r="AT67" s="104">
        <v>0</v>
      </c>
      <c r="AU67" s="104">
        <v>131588</v>
      </c>
      <c r="AV67" s="104">
        <v>675933</v>
      </c>
      <c r="AW67" s="104">
        <v>540747</v>
      </c>
      <c r="AX67" s="103">
        <v>16877694</v>
      </c>
      <c r="AY67" s="104">
        <v>15367313</v>
      </c>
      <c r="AZ67" s="104">
        <v>1510381</v>
      </c>
      <c r="BA67" s="104">
        <v>1510381</v>
      </c>
      <c r="BB67" s="104">
        <v>0</v>
      </c>
      <c r="BC67" s="104">
        <v>141467</v>
      </c>
      <c r="BD67" s="104">
        <v>170373</v>
      </c>
      <c r="BE67" s="103">
        <v>17189534</v>
      </c>
      <c r="BF67" s="104">
        <v>0</v>
      </c>
    </row>
    <row r="68" spans="1:58" ht="15.6" customHeight="1" x14ac:dyDescent="0.2">
      <c r="A68" s="366">
        <v>62</v>
      </c>
      <c r="B68" s="367" t="s">
        <v>65</v>
      </c>
      <c r="C68" s="368">
        <v>12646113</v>
      </c>
      <c r="D68" s="368">
        <v>0</v>
      </c>
      <c r="E68" s="368">
        <v>0</v>
      </c>
      <c r="F68" s="368">
        <v>0</v>
      </c>
      <c r="G68" s="368">
        <v>0</v>
      </c>
      <c r="H68" s="368">
        <v>0</v>
      </c>
      <c r="I68" s="368">
        <v>0</v>
      </c>
      <c r="J68" s="368">
        <v>0</v>
      </c>
      <c r="K68" s="368">
        <v>0</v>
      </c>
      <c r="L68" s="368">
        <v>0</v>
      </c>
      <c r="M68" s="368">
        <v>0</v>
      </c>
      <c r="N68" s="368">
        <v>0</v>
      </c>
      <c r="O68" s="368">
        <v>0</v>
      </c>
      <c r="P68" s="368">
        <v>0</v>
      </c>
      <c r="Q68" s="368">
        <v>0</v>
      </c>
      <c r="R68" s="368">
        <v>0</v>
      </c>
      <c r="S68" s="368">
        <v>0</v>
      </c>
      <c r="T68" s="368">
        <v>0</v>
      </c>
      <c r="U68" s="368">
        <v>0</v>
      </c>
      <c r="V68" s="368">
        <v>0</v>
      </c>
      <c r="W68" s="368">
        <v>0</v>
      </c>
      <c r="X68" s="368">
        <v>0</v>
      </c>
      <c r="Y68" s="368">
        <v>0</v>
      </c>
      <c r="Z68" s="368">
        <v>0</v>
      </c>
      <c r="AA68" s="368">
        <v>0</v>
      </c>
      <c r="AB68" s="368">
        <v>0</v>
      </c>
      <c r="AC68" s="368">
        <v>0</v>
      </c>
      <c r="AD68" s="368">
        <v>0</v>
      </c>
      <c r="AE68" s="368">
        <v>0</v>
      </c>
      <c r="AF68" s="368">
        <v>0</v>
      </c>
      <c r="AG68" s="368">
        <v>0</v>
      </c>
      <c r="AH68" s="368">
        <v>-16809</v>
      </c>
      <c r="AI68" s="368">
        <v>-96461</v>
      </c>
      <c r="AJ68" s="369">
        <v>-113270</v>
      </c>
      <c r="AK68" s="369">
        <v>12532843</v>
      </c>
      <c r="AL68" s="369">
        <v>6890</v>
      </c>
      <c r="AM68" s="370">
        <v>0</v>
      </c>
      <c r="AN68" s="368">
        <v>0</v>
      </c>
      <c r="AO68" s="368">
        <v>0</v>
      </c>
      <c r="AP68" s="368">
        <v>-337610</v>
      </c>
      <c r="AQ68" s="368">
        <v>3445</v>
      </c>
      <c r="AR68" s="370">
        <v>-334165</v>
      </c>
      <c r="AS68" s="369">
        <v>12198678</v>
      </c>
      <c r="AT68" s="368">
        <v>0</v>
      </c>
      <c r="AU68" s="368">
        <v>103270</v>
      </c>
      <c r="AV68" s="368">
        <v>205337</v>
      </c>
      <c r="AW68" s="368">
        <v>164269</v>
      </c>
      <c r="AX68" s="369">
        <v>12671554</v>
      </c>
      <c r="AY68" s="368">
        <v>11639576</v>
      </c>
      <c r="AZ68" s="368">
        <v>1031978</v>
      </c>
      <c r="BA68" s="368">
        <v>1031978</v>
      </c>
      <c r="BB68" s="368">
        <v>0</v>
      </c>
      <c r="BC68" s="368">
        <v>45549</v>
      </c>
      <c r="BD68" s="368">
        <v>0</v>
      </c>
      <c r="BE68" s="369">
        <v>12717103</v>
      </c>
      <c r="BF68" s="368">
        <v>0</v>
      </c>
    </row>
    <row r="69" spans="1:58" ht="15.6" customHeight="1" x14ac:dyDescent="0.2">
      <c r="A69" s="366">
        <v>63</v>
      </c>
      <c r="B69" s="367" t="s">
        <v>66</v>
      </c>
      <c r="C69" s="368">
        <v>8239038</v>
      </c>
      <c r="D69" s="368">
        <v>0</v>
      </c>
      <c r="E69" s="368">
        <v>0</v>
      </c>
      <c r="F69" s="368">
        <v>0</v>
      </c>
      <c r="G69" s="368">
        <v>0</v>
      </c>
      <c r="H69" s="368">
        <v>0</v>
      </c>
      <c r="I69" s="368">
        <v>0</v>
      </c>
      <c r="J69" s="368">
        <v>0</v>
      </c>
      <c r="K69" s="368">
        <v>0</v>
      </c>
      <c r="L69" s="368">
        <v>0</v>
      </c>
      <c r="M69" s="368">
        <v>-12053</v>
      </c>
      <c r="N69" s="368">
        <v>0</v>
      </c>
      <c r="O69" s="368">
        <v>0</v>
      </c>
      <c r="P69" s="368">
        <v>0</v>
      </c>
      <c r="Q69" s="368">
        <v>0</v>
      </c>
      <c r="R69" s="368">
        <v>0</v>
      </c>
      <c r="S69" s="368">
        <v>0</v>
      </c>
      <c r="T69" s="368">
        <v>0</v>
      </c>
      <c r="U69" s="368">
        <v>0</v>
      </c>
      <c r="V69" s="368">
        <v>0</v>
      </c>
      <c r="W69" s="368">
        <v>0</v>
      </c>
      <c r="X69" s="368">
        <v>0</v>
      </c>
      <c r="Y69" s="368">
        <v>0</v>
      </c>
      <c r="Z69" s="368">
        <v>0</v>
      </c>
      <c r="AA69" s="368">
        <v>0</v>
      </c>
      <c r="AB69" s="368">
        <v>0</v>
      </c>
      <c r="AC69" s="368">
        <v>0</v>
      </c>
      <c r="AD69" s="368">
        <v>0</v>
      </c>
      <c r="AE69" s="368">
        <v>0</v>
      </c>
      <c r="AF69" s="368">
        <v>0</v>
      </c>
      <c r="AG69" s="368">
        <v>0</v>
      </c>
      <c r="AH69" s="368">
        <v>-36064</v>
      </c>
      <c r="AI69" s="368">
        <v>-26861</v>
      </c>
      <c r="AJ69" s="369">
        <v>-74978</v>
      </c>
      <c r="AK69" s="369">
        <v>8164060</v>
      </c>
      <c r="AL69" s="369">
        <v>3982</v>
      </c>
      <c r="AM69" s="370">
        <v>0</v>
      </c>
      <c r="AN69" s="368">
        <v>0</v>
      </c>
      <c r="AO69" s="368">
        <v>0</v>
      </c>
      <c r="AP69" s="368">
        <v>63712</v>
      </c>
      <c r="AQ69" s="368">
        <v>-9955</v>
      </c>
      <c r="AR69" s="370">
        <v>53757</v>
      </c>
      <c r="AS69" s="369">
        <v>8217817</v>
      </c>
      <c r="AT69" s="368">
        <v>0</v>
      </c>
      <c r="AU69" s="368">
        <v>67353</v>
      </c>
      <c r="AV69" s="368">
        <v>376819</v>
      </c>
      <c r="AW69" s="368">
        <v>301456</v>
      </c>
      <c r="AX69" s="369">
        <v>8963445</v>
      </c>
      <c r="AY69" s="368">
        <v>8193664</v>
      </c>
      <c r="AZ69" s="368">
        <v>769781</v>
      </c>
      <c r="BA69" s="368">
        <v>769781</v>
      </c>
      <c r="BB69" s="368">
        <v>0</v>
      </c>
      <c r="BC69" s="368">
        <v>71577</v>
      </c>
      <c r="BD69" s="368">
        <v>0</v>
      </c>
      <c r="BE69" s="369">
        <v>9035022</v>
      </c>
      <c r="BF69" s="368">
        <v>-4338</v>
      </c>
    </row>
    <row r="70" spans="1:58" ht="15.6" customHeight="1" x14ac:dyDescent="0.2">
      <c r="A70" s="366">
        <v>64</v>
      </c>
      <c r="B70" s="367" t="s">
        <v>67</v>
      </c>
      <c r="C70" s="368">
        <v>13511806</v>
      </c>
      <c r="D70" s="368">
        <v>0</v>
      </c>
      <c r="E70" s="368">
        <v>0</v>
      </c>
      <c r="F70" s="368">
        <v>0</v>
      </c>
      <c r="G70" s="368">
        <v>0</v>
      </c>
      <c r="H70" s="368">
        <v>0</v>
      </c>
      <c r="I70" s="368">
        <v>0</v>
      </c>
      <c r="J70" s="368">
        <v>0</v>
      </c>
      <c r="K70" s="368">
        <v>0</v>
      </c>
      <c r="L70" s="368">
        <v>0</v>
      </c>
      <c r="M70" s="368">
        <v>0</v>
      </c>
      <c r="N70" s="368">
        <v>0</v>
      </c>
      <c r="O70" s="368">
        <v>0</v>
      </c>
      <c r="P70" s="368">
        <v>0</v>
      </c>
      <c r="Q70" s="368">
        <v>0</v>
      </c>
      <c r="R70" s="368">
        <v>0</v>
      </c>
      <c r="S70" s="368">
        <v>0</v>
      </c>
      <c r="T70" s="368">
        <v>0</v>
      </c>
      <c r="U70" s="368">
        <v>0</v>
      </c>
      <c r="V70" s="368">
        <v>0</v>
      </c>
      <c r="W70" s="368">
        <v>0</v>
      </c>
      <c r="X70" s="368">
        <v>0</v>
      </c>
      <c r="Y70" s="368">
        <v>0</v>
      </c>
      <c r="Z70" s="368">
        <v>-5867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-47936</v>
      </c>
      <c r="AI70" s="368">
        <v>-36839</v>
      </c>
      <c r="AJ70" s="369">
        <v>-90642</v>
      </c>
      <c r="AK70" s="369">
        <v>13421164</v>
      </c>
      <c r="AL70" s="369">
        <v>7139</v>
      </c>
      <c r="AM70" s="370">
        <v>-8516</v>
      </c>
      <c r="AN70" s="368">
        <v>0</v>
      </c>
      <c r="AO70" s="368">
        <v>-8516</v>
      </c>
      <c r="AP70" s="368">
        <v>-35695</v>
      </c>
      <c r="AQ70" s="368">
        <v>46404</v>
      </c>
      <c r="AR70" s="370">
        <v>10709</v>
      </c>
      <c r="AS70" s="369">
        <v>13423357</v>
      </c>
      <c r="AT70" s="368">
        <v>0</v>
      </c>
      <c r="AU70" s="368">
        <v>96895</v>
      </c>
      <c r="AV70" s="368">
        <v>295454</v>
      </c>
      <c r="AW70" s="368">
        <v>236362</v>
      </c>
      <c r="AX70" s="369">
        <v>14052068</v>
      </c>
      <c r="AY70" s="368">
        <v>12845727</v>
      </c>
      <c r="AZ70" s="368">
        <v>1206341</v>
      </c>
      <c r="BA70" s="368">
        <v>1206341</v>
      </c>
      <c r="BB70" s="368">
        <v>0</v>
      </c>
      <c r="BC70" s="368">
        <v>137852</v>
      </c>
      <c r="BD70" s="368">
        <v>0</v>
      </c>
      <c r="BE70" s="369">
        <v>14189920</v>
      </c>
      <c r="BF70" s="368">
        <v>0</v>
      </c>
    </row>
    <row r="71" spans="1:58" ht="15.6" customHeight="1" x14ac:dyDescent="0.2">
      <c r="A71" s="371">
        <v>65</v>
      </c>
      <c r="B71" s="372" t="s">
        <v>68</v>
      </c>
      <c r="C71" s="373">
        <v>46678740</v>
      </c>
      <c r="D71" s="373">
        <v>0</v>
      </c>
      <c r="E71" s="373">
        <v>0</v>
      </c>
      <c r="F71" s="373">
        <v>0</v>
      </c>
      <c r="G71" s="373">
        <v>0</v>
      </c>
      <c r="H71" s="373">
        <v>0</v>
      </c>
      <c r="I71" s="373">
        <v>0</v>
      </c>
      <c r="J71" s="373">
        <v>0</v>
      </c>
      <c r="K71" s="373">
        <v>0</v>
      </c>
      <c r="L71" s="373">
        <v>0</v>
      </c>
      <c r="M71" s="373">
        <v>0</v>
      </c>
      <c r="N71" s="373">
        <v>0</v>
      </c>
      <c r="O71" s="373">
        <v>0</v>
      </c>
      <c r="P71" s="373">
        <v>0</v>
      </c>
      <c r="Q71" s="373">
        <v>0</v>
      </c>
      <c r="R71" s="373">
        <v>0</v>
      </c>
      <c r="S71" s="373">
        <v>0</v>
      </c>
      <c r="T71" s="373">
        <v>0</v>
      </c>
      <c r="U71" s="373">
        <v>0</v>
      </c>
      <c r="V71" s="373">
        <v>0</v>
      </c>
      <c r="W71" s="373">
        <v>0</v>
      </c>
      <c r="X71" s="373">
        <v>0</v>
      </c>
      <c r="Y71" s="373">
        <v>0</v>
      </c>
      <c r="Z71" s="373">
        <v>0</v>
      </c>
      <c r="AA71" s="648">
        <v>0</v>
      </c>
      <c r="AB71" s="648">
        <v>0</v>
      </c>
      <c r="AC71" s="648">
        <v>0</v>
      </c>
      <c r="AD71" s="933">
        <v>0</v>
      </c>
      <c r="AE71" s="933">
        <v>0</v>
      </c>
      <c r="AF71" s="1168">
        <v>0</v>
      </c>
      <c r="AG71" s="1168">
        <v>0</v>
      </c>
      <c r="AH71" s="373">
        <v>-30583</v>
      </c>
      <c r="AI71" s="373">
        <v>-25080</v>
      </c>
      <c r="AJ71" s="374">
        <v>-55663</v>
      </c>
      <c r="AK71" s="374">
        <v>46623077</v>
      </c>
      <c r="AL71" s="374">
        <v>5967</v>
      </c>
      <c r="AM71" s="375">
        <v>7079</v>
      </c>
      <c r="AN71" s="373">
        <v>7079</v>
      </c>
      <c r="AO71" s="373">
        <v>0</v>
      </c>
      <c r="AP71" s="373">
        <v>202878</v>
      </c>
      <c r="AQ71" s="373">
        <v>-149175</v>
      </c>
      <c r="AR71" s="375">
        <v>53703</v>
      </c>
      <c r="AS71" s="374">
        <v>46683859</v>
      </c>
      <c r="AT71" s="373">
        <v>0</v>
      </c>
      <c r="AU71" s="373">
        <v>107005</v>
      </c>
      <c r="AV71" s="1168">
        <v>1267271</v>
      </c>
      <c r="AW71" s="1168">
        <v>1013816</v>
      </c>
      <c r="AX71" s="374">
        <v>49071951</v>
      </c>
      <c r="AY71" s="373">
        <v>45062353</v>
      </c>
      <c r="AZ71" s="373">
        <v>4009598</v>
      </c>
      <c r="BA71" s="373">
        <v>4009598</v>
      </c>
      <c r="BB71" s="373">
        <v>0</v>
      </c>
      <c r="BC71" s="373">
        <v>234011</v>
      </c>
      <c r="BD71" s="373">
        <v>42615</v>
      </c>
      <c r="BE71" s="374">
        <v>49348577</v>
      </c>
      <c r="BF71" s="373">
        <v>0</v>
      </c>
    </row>
    <row r="72" spans="1:58" ht="15.6" customHeight="1" x14ac:dyDescent="0.2">
      <c r="A72" s="364">
        <v>66</v>
      </c>
      <c r="B72" s="365" t="s">
        <v>69</v>
      </c>
      <c r="C72" s="104">
        <v>13639079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0</v>
      </c>
      <c r="Q72" s="104">
        <v>0</v>
      </c>
      <c r="R72" s="104">
        <v>0</v>
      </c>
      <c r="S72" s="104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-88808</v>
      </c>
      <c r="AI72" s="104">
        <v>-144663</v>
      </c>
      <c r="AJ72" s="103">
        <v>-233471</v>
      </c>
      <c r="AK72" s="103">
        <v>13405608</v>
      </c>
      <c r="AL72" s="103">
        <v>7246</v>
      </c>
      <c r="AM72" s="105">
        <v>-5429</v>
      </c>
      <c r="AN72" s="104">
        <v>0</v>
      </c>
      <c r="AO72" s="104">
        <v>-5429</v>
      </c>
      <c r="AP72" s="104">
        <v>-340562</v>
      </c>
      <c r="AQ72" s="104">
        <v>3623</v>
      </c>
      <c r="AR72" s="105">
        <v>-336939</v>
      </c>
      <c r="AS72" s="103">
        <v>13063240</v>
      </c>
      <c r="AT72" s="104">
        <v>0</v>
      </c>
      <c r="AU72" s="104">
        <v>85791</v>
      </c>
      <c r="AV72" s="104">
        <v>309812</v>
      </c>
      <c r="AW72" s="104">
        <v>247848</v>
      </c>
      <c r="AX72" s="103">
        <v>13706691</v>
      </c>
      <c r="AY72" s="104">
        <v>12580997</v>
      </c>
      <c r="AZ72" s="104">
        <v>1125694</v>
      </c>
      <c r="BA72" s="104">
        <v>1125694</v>
      </c>
      <c r="BB72" s="104">
        <v>0</v>
      </c>
      <c r="BC72" s="104">
        <v>55671</v>
      </c>
      <c r="BD72" s="104">
        <v>0</v>
      </c>
      <c r="BE72" s="103">
        <v>13762362</v>
      </c>
      <c r="BF72" s="104">
        <v>0</v>
      </c>
    </row>
    <row r="73" spans="1:58" ht="15.6" customHeight="1" x14ac:dyDescent="0.2">
      <c r="A73" s="366">
        <v>67</v>
      </c>
      <c r="B73" s="367" t="s">
        <v>3</v>
      </c>
      <c r="C73" s="368">
        <v>32615173</v>
      </c>
      <c r="D73" s="368">
        <v>0</v>
      </c>
      <c r="E73" s="368">
        <v>-22230</v>
      </c>
      <c r="F73" s="368">
        <v>0</v>
      </c>
      <c r="G73" s="368">
        <v>0</v>
      </c>
      <c r="H73" s="368">
        <v>0</v>
      </c>
      <c r="I73" s="368">
        <v>0</v>
      </c>
      <c r="J73" s="368">
        <v>0</v>
      </c>
      <c r="K73" s="368">
        <v>0</v>
      </c>
      <c r="L73" s="368">
        <v>0</v>
      </c>
      <c r="M73" s="368">
        <v>-62626</v>
      </c>
      <c r="N73" s="368">
        <v>0</v>
      </c>
      <c r="O73" s="368">
        <v>0</v>
      </c>
      <c r="P73" s="368">
        <v>0</v>
      </c>
      <c r="Q73" s="368">
        <v>-33256</v>
      </c>
      <c r="R73" s="368">
        <v>-103299</v>
      </c>
      <c r="S73" s="368">
        <v>0</v>
      </c>
      <c r="T73" s="368">
        <v>0</v>
      </c>
      <c r="U73" s="368">
        <v>0</v>
      </c>
      <c r="V73" s="368">
        <v>0</v>
      </c>
      <c r="W73" s="368">
        <v>0</v>
      </c>
      <c r="X73" s="368">
        <v>0</v>
      </c>
      <c r="Y73" s="368">
        <v>0</v>
      </c>
      <c r="Z73" s="368">
        <v>0</v>
      </c>
      <c r="AA73" s="368">
        <v>0</v>
      </c>
      <c r="AB73" s="368">
        <v>0</v>
      </c>
      <c r="AC73" s="368">
        <v>0</v>
      </c>
      <c r="AD73" s="368">
        <v>0</v>
      </c>
      <c r="AE73" s="368">
        <v>0</v>
      </c>
      <c r="AF73" s="368">
        <v>-355</v>
      </c>
      <c r="AG73" s="368">
        <v>0</v>
      </c>
      <c r="AH73" s="368">
        <v>-61284</v>
      </c>
      <c r="AI73" s="368">
        <v>-173716</v>
      </c>
      <c r="AJ73" s="369">
        <v>-456766</v>
      </c>
      <c r="AK73" s="369">
        <v>32158407</v>
      </c>
      <c r="AL73" s="369">
        <v>6072</v>
      </c>
      <c r="AM73" s="370">
        <v>6283</v>
      </c>
      <c r="AN73" s="368">
        <v>6283</v>
      </c>
      <c r="AO73" s="368">
        <v>0</v>
      </c>
      <c r="AP73" s="368">
        <v>267168</v>
      </c>
      <c r="AQ73" s="368">
        <v>-170016</v>
      </c>
      <c r="AR73" s="370">
        <v>97152</v>
      </c>
      <c r="AS73" s="369">
        <v>32261842</v>
      </c>
      <c r="AT73" s="368">
        <v>0</v>
      </c>
      <c r="AU73" s="368">
        <v>144196</v>
      </c>
      <c r="AV73" s="368">
        <v>633425</v>
      </c>
      <c r="AW73" s="368">
        <v>506741</v>
      </c>
      <c r="AX73" s="369">
        <v>33546204</v>
      </c>
      <c r="AY73" s="368">
        <v>30732195</v>
      </c>
      <c r="AZ73" s="368">
        <v>2814009</v>
      </c>
      <c r="BA73" s="368">
        <v>2814009</v>
      </c>
      <c r="BB73" s="368">
        <v>0</v>
      </c>
      <c r="BC73" s="368">
        <v>125561</v>
      </c>
      <c r="BD73" s="368">
        <v>0</v>
      </c>
      <c r="BE73" s="369">
        <v>33671765</v>
      </c>
      <c r="BF73" s="368">
        <v>0</v>
      </c>
    </row>
    <row r="74" spans="1:58" ht="15.6" customHeight="1" x14ac:dyDescent="0.2">
      <c r="A74" s="366">
        <v>68</v>
      </c>
      <c r="B74" s="367" t="s">
        <v>2</v>
      </c>
      <c r="C74" s="368">
        <v>11157248</v>
      </c>
      <c r="D74" s="368">
        <v>0</v>
      </c>
      <c r="E74" s="368">
        <v>-73890</v>
      </c>
      <c r="F74" s="368">
        <v>0</v>
      </c>
      <c r="G74" s="368">
        <v>0</v>
      </c>
      <c r="H74" s="368">
        <v>0</v>
      </c>
      <c r="I74" s="368">
        <v>0</v>
      </c>
      <c r="J74" s="368">
        <v>0</v>
      </c>
      <c r="K74" s="368">
        <v>0</v>
      </c>
      <c r="L74" s="368">
        <v>0</v>
      </c>
      <c r="M74" s="368">
        <v>-154970</v>
      </c>
      <c r="N74" s="368">
        <v>0</v>
      </c>
      <c r="O74" s="368">
        <v>-6740</v>
      </c>
      <c r="P74" s="368">
        <v>0</v>
      </c>
      <c r="Q74" s="368">
        <v>-971111</v>
      </c>
      <c r="R74" s="368">
        <v>-1629860</v>
      </c>
      <c r="S74" s="368">
        <v>0</v>
      </c>
      <c r="T74" s="368">
        <v>0</v>
      </c>
      <c r="U74" s="368">
        <v>0</v>
      </c>
      <c r="V74" s="368">
        <v>0</v>
      </c>
      <c r="W74" s="368">
        <v>0</v>
      </c>
      <c r="X74" s="368">
        <v>0</v>
      </c>
      <c r="Y74" s="368">
        <v>-52594</v>
      </c>
      <c r="Z74" s="368">
        <v>0</v>
      </c>
      <c r="AA74" s="368">
        <v>0</v>
      </c>
      <c r="AB74" s="368">
        <v>0</v>
      </c>
      <c r="AC74" s="368">
        <v>-46762</v>
      </c>
      <c r="AD74" s="368">
        <v>0</v>
      </c>
      <c r="AE74" s="368">
        <v>0</v>
      </c>
      <c r="AF74" s="368">
        <v>-9584</v>
      </c>
      <c r="AG74" s="368">
        <v>0</v>
      </c>
      <c r="AH74" s="368">
        <v>-24202</v>
      </c>
      <c r="AI74" s="368">
        <v>-66223</v>
      </c>
      <c r="AJ74" s="369">
        <v>-3035936</v>
      </c>
      <c r="AK74" s="369">
        <v>8121312</v>
      </c>
      <c r="AL74" s="369">
        <v>7451</v>
      </c>
      <c r="AM74" s="370">
        <v>-43480</v>
      </c>
      <c r="AN74" s="368">
        <v>0</v>
      </c>
      <c r="AO74" s="368">
        <v>-43480</v>
      </c>
      <c r="AP74" s="368">
        <v>-998434</v>
      </c>
      <c r="AQ74" s="368">
        <v>14902</v>
      </c>
      <c r="AR74" s="370">
        <v>-983532</v>
      </c>
      <c r="AS74" s="369">
        <v>7094300</v>
      </c>
      <c r="AT74" s="368">
        <v>0</v>
      </c>
      <c r="AU74" s="368">
        <v>9817.75</v>
      </c>
      <c r="AV74" s="368">
        <v>158574</v>
      </c>
      <c r="AW74" s="368">
        <v>126859</v>
      </c>
      <c r="AX74" s="369">
        <v>7389551</v>
      </c>
      <c r="AY74" s="368">
        <v>6965648</v>
      </c>
      <c r="AZ74" s="368">
        <v>423903</v>
      </c>
      <c r="BA74" s="368">
        <v>423903</v>
      </c>
      <c r="BB74" s="368">
        <v>0</v>
      </c>
      <c r="BC74" s="368">
        <v>42175</v>
      </c>
      <c r="BD74" s="368">
        <v>20713</v>
      </c>
      <c r="BE74" s="369">
        <v>7452439</v>
      </c>
      <c r="BF74" s="368">
        <v>0</v>
      </c>
    </row>
    <row r="75" spans="1:58" ht="15.6" customHeight="1" x14ac:dyDescent="0.2">
      <c r="A75" s="376">
        <v>69</v>
      </c>
      <c r="B75" s="377" t="s">
        <v>91</v>
      </c>
      <c r="C75" s="378">
        <v>32254380</v>
      </c>
      <c r="D75" s="379">
        <v>0</v>
      </c>
      <c r="E75" s="379">
        <v>-23183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-123529</v>
      </c>
      <c r="N75" s="379">
        <v>0</v>
      </c>
      <c r="O75" s="379">
        <v>-12504</v>
      </c>
      <c r="P75" s="379">
        <v>0</v>
      </c>
      <c r="Q75" s="379">
        <v>0</v>
      </c>
      <c r="R75" s="379">
        <v>-60667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-17941</v>
      </c>
      <c r="Z75" s="379">
        <v>0</v>
      </c>
      <c r="AA75" s="634">
        <v>0</v>
      </c>
      <c r="AB75" s="634">
        <v>0</v>
      </c>
      <c r="AC75" s="634">
        <v>0</v>
      </c>
      <c r="AD75" s="934">
        <v>0</v>
      </c>
      <c r="AE75" s="934">
        <v>0</v>
      </c>
      <c r="AF75" s="934">
        <v>-196</v>
      </c>
      <c r="AG75" s="934">
        <v>0</v>
      </c>
      <c r="AH75" s="379">
        <v>-50379</v>
      </c>
      <c r="AI75" s="379">
        <v>-107657</v>
      </c>
      <c r="AJ75" s="380">
        <v>-396056</v>
      </c>
      <c r="AK75" s="380">
        <v>31858324</v>
      </c>
      <c r="AL75" s="380">
        <v>6773</v>
      </c>
      <c r="AM75" s="381">
        <v>-3084</v>
      </c>
      <c r="AN75" s="378">
        <v>0</v>
      </c>
      <c r="AO75" s="378">
        <v>-3084</v>
      </c>
      <c r="AP75" s="379">
        <v>223509</v>
      </c>
      <c r="AQ75" s="379">
        <v>50798</v>
      </c>
      <c r="AR75" s="382">
        <v>274307</v>
      </c>
      <c r="AS75" s="380">
        <v>32129547</v>
      </c>
      <c r="AT75" s="379">
        <v>0</v>
      </c>
      <c r="AU75" s="379">
        <v>145374</v>
      </c>
      <c r="AV75" s="934">
        <v>527274</v>
      </c>
      <c r="AW75" s="934">
        <v>421818</v>
      </c>
      <c r="AX75" s="380">
        <v>33224013</v>
      </c>
      <c r="AY75" s="379">
        <v>30393517</v>
      </c>
      <c r="AZ75" s="379">
        <v>2830496</v>
      </c>
      <c r="BA75" s="379">
        <v>2830496</v>
      </c>
      <c r="BB75" s="379">
        <v>0</v>
      </c>
      <c r="BC75" s="379">
        <v>266546</v>
      </c>
      <c r="BD75" s="379">
        <v>0</v>
      </c>
      <c r="BE75" s="380">
        <v>33490559</v>
      </c>
      <c r="BF75" s="379">
        <v>0</v>
      </c>
    </row>
    <row r="76" spans="1:58" ht="15.6" customHeight="1" thickBot="1" x14ac:dyDescent="0.25">
      <c r="A76" s="509"/>
      <c r="B76" s="510" t="s">
        <v>70</v>
      </c>
      <c r="C76" s="511">
        <v>3613778878</v>
      </c>
      <c r="D76" s="511">
        <v>-13802447</v>
      </c>
      <c r="E76" s="511">
        <v>-2544806</v>
      </c>
      <c r="F76" s="511">
        <v>-5714842</v>
      </c>
      <c r="G76" s="511">
        <v>-1637042</v>
      </c>
      <c r="H76" s="511">
        <v>-4611540</v>
      </c>
      <c r="I76" s="511">
        <v>-4336647</v>
      </c>
      <c r="J76" s="511">
        <v>-3437652</v>
      </c>
      <c r="K76" s="511">
        <v>-1382076</v>
      </c>
      <c r="L76" s="511">
        <v>-2356941</v>
      </c>
      <c r="M76" s="511">
        <v>-2594218</v>
      </c>
      <c r="N76" s="511">
        <v>-863125</v>
      </c>
      <c r="O76" s="511">
        <v>-2944106</v>
      </c>
      <c r="P76" s="511">
        <v>-2902147</v>
      </c>
      <c r="Q76" s="511">
        <v>-1954873</v>
      </c>
      <c r="R76" s="511">
        <v>-2865260</v>
      </c>
      <c r="S76" s="511">
        <v>-2163886</v>
      </c>
      <c r="T76" s="511">
        <v>-2170926</v>
      </c>
      <c r="U76" s="511">
        <v>-1149258</v>
      </c>
      <c r="V76" s="511">
        <v>-6326675</v>
      </c>
      <c r="W76" s="511">
        <v>-4670753</v>
      </c>
      <c r="X76" s="511">
        <v>-2947616</v>
      </c>
      <c r="Y76" s="511">
        <v>-3172377</v>
      </c>
      <c r="Z76" s="511">
        <v>-3210722</v>
      </c>
      <c r="AA76" s="511">
        <v>-498185</v>
      </c>
      <c r="AB76" s="511">
        <v>-342181</v>
      </c>
      <c r="AC76" s="511">
        <v>-2109710</v>
      </c>
      <c r="AD76" s="635">
        <v>-773952</v>
      </c>
      <c r="AE76" s="635">
        <v>-5683179</v>
      </c>
      <c r="AF76" s="1169">
        <v>-851601</v>
      </c>
      <c r="AG76" s="1169">
        <v>-1543335</v>
      </c>
      <c r="AH76" s="511">
        <v>-10833175</v>
      </c>
      <c r="AI76" s="511">
        <v>-19237481</v>
      </c>
      <c r="AJ76" s="512">
        <v>-121632734</v>
      </c>
      <c r="AK76" s="512">
        <v>3492146144</v>
      </c>
      <c r="AL76" s="512">
        <v>5447</v>
      </c>
      <c r="AM76" s="513">
        <v>-1982697</v>
      </c>
      <c r="AN76" s="511">
        <v>180456</v>
      </c>
      <c r="AO76" s="511">
        <v>-2163153</v>
      </c>
      <c r="AP76" s="511">
        <v>-54348621</v>
      </c>
      <c r="AQ76" s="511">
        <v>-8554385</v>
      </c>
      <c r="AR76" s="513">
        <v>-62903006</v>
      </c>
      <c r="AS76" s="512">
        <v>3427260441</v>
      </c>
      <c r="AT76" s="511">
        <v>3843000</v>
      </c>
      <c r="AU76" s="511">
        <v>17449135.079999998</v>
      </c>
      <c r="AV76" s="511">
        <v>94922206</v>
      </c>
      <c r="AW76" s="511">
        <v>75937753</v>
      </c>
      <c r="AX76" s="512">
        <v>3619412535</v>
      </c>
      <c r="AY76" s="511">
        <v>3328185530</v>
      </c>
      <c r="AZ76" s="511">
        <v>291227005</v>
      </c>
      <c r="BA76" s="511">
        <v>291227005</v>
      </c>
      <c r="BB76" s="511">
        <v>614000</v>
      </c>
      <c r="BC76" s="511">
        <v>21959345.5</v>
      </c>
      <c r="BD76" s="511">
        <v>11658480</v>
      </c>
      <c r="BE76" s="512">
        <v>3653644360.5</v>
      </c>
      <c r="BF76" s="511">
        <v>-201480</v>
      </c>
    </row>
    <row r="77" spans="1:58" ht="15.6" customHeight="1" thickTop="1" thickBot="1" x14ac:dyDescent="0.25">
      <c r="C77" s="511"/>
      <c r="D77" s="511"/>
      <c r="E77" s="511"/>
      <c r="F77" s="511"/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1"/>
      <c r="V77" s="511"/>
      <c r="W77" s="511"/>
      <c r="X77" s="511"/>
      <c r="Y77" s="511"/>
      <c r="Z77" s="511"/>
      <c r="AA77" s="635"/>
      <c r="AB77" s="635"/>
      <c r="AC77" s="635"/>
      <c r="AD77" s="511"/>
      <c r="AE77" s="511"/>
      <c r="AF77" s="1169"/>
      <c r="AG77" s="1169"/>
      <c r="AH77" s="511"/>
      <c r="AI77" s="511"/>
      <c r="AJ77" s="512"/>
      <c r="AK77" s="512"/>
      <c r="AL77" s="512"/>
      <c r="AM77" s="513"/>
      <c r="AN77" s="511"/>
      <c r="AO77" s="511"/>
      <c r="AP77" s="511"/>
      <c r="AQ77" s="511"/>
      <c r="AR77" s="513"/>
      <c r="AS77" s="512"/>
      <c r="AT77" s="511"/>
      <c r="AU77" s="511"/>
      <c r="AV77" s="511"/>
      <c r="AW77" s="511"/>
      <c r="AX77" s="512"/>
      <c r="AY77" s="511"/>
      <c r="AZ77" s="511"/>
      <c r="BA77" s="511"/>
      <c r="BB77" s="511"/>
      <c r="BC77" s="511"/>
      <c r="BD77" s="511"/>
      <c r="BE77" s="512"/>
      <c r="BF77" s="511"/>
    </row>
    <row r="78" spans="1:58" ht="15.6" customHeight="1" thickTop="1" thickBot="1" x14ac:dyDescent="0.25">
      <c r="C78" s="511"/>
      <c r="D78" s="511"/>
      <c r="E78" s="511"/>
      <c r="F78" s="511"/>
      <c r="G78" s="511"/>
      <c r="H78" s="511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1"/>
      <c r="V78" s="511"/>
      <c r="W78" s="511"/>
      <c r="X78" s="511"/>
      <c r="Y78" s="511"/>
      <c r="Z78" s="511"/>
      <c r="AA78" s="635"/>
      <c r="AB78" s="635"/>
      <c r="AC78" s="635"/>
      <c r="AD78" s="511"/>
      <c r="AE78" s="511"/>
      <c r="AF78" s="1169"/>
      <c r="AG78" s="1169"/>
      <c r="AH78" s="511"/>
      <c r="AI78" s="511"/>
      <c r="AJ78" s="512"/>
      <c r="AK78" s="512"/>
      <c r="AL78" s="512"/>
      <c r="AM78" s="513"/>
      <c r="AN78" s="511"/>
      <c r="AO78" s="511"/>
      <c r="AP78" s="511"/>
      <c r="AQ78" s="511"/>
      <c r="AR78" s="513"/>
      <c r="AS78" s="512"/>
      <c r="AT78" s="511"/>
      <c r="AU78" s="511"/>
      <c r="AV78" s="511"/>
      <c r="AW78" s="511"/>
      <c r="AX78" s="512"/>
      <c r="AY78" s="511"/>
      <c r="AZ78" s="511"/>
      <c r="BA78" s="511"/>
      <c r="BB78" s="511"/>
      <c r="BC78" s="511"/>
      <c r="BD78" s="511"/>
      <c r="BE78" s="512"/>
      <c r="BF78" s="511"/>
    </row>
    <row r="79" spans="1:58" ht="13.5" thickTop="1" x14ac:dyDescent="0.2">
      <c r="D79" s="508" t="s">
        <v>809</v>
      </c>
      <c r="F79" s="445"/>
      <c r="G79" s="445"/>
      <c r="H79" s="445"/>
      <c r="I79" s="445"/>
      <c r="J79" s="445"/>
      <c r="K79" s="445"/>
      <c r="L79" s="445"/>
      <c r="M79" s="445"/>
      <c r="N79" s="445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D79" s="643"/>
      <c r="AE79" s="643"/>
      <c r="AF79" s="643"/>
      <c r="AG79" s="643"/>
      <c r="AI79" s="445"/>
      <c r="AJ79" s="445"/>
      <c r="AK79" s="445"/>
      <c r="AL79" s="445"/>
      <c r="AM79" s="445"/>
      <c r="BA79" s="101">
        <v>1</v>
      </c>
      <c r="BE79" s="519"/>
    </row>
    <row r="80" spans="1:58" ht="15.6" customHeight="1" x14ac:dyDescent="0.2">
      <c r="D80" s="508" t="s">
        <v>148</v>
      </c>
      <c r="F80" s="445"/>
      <c r="G80" s="445"/>
      <c r="H80" s="445"/>
      <c r="I80" s="445"/>
      <c r="J80" s="445"/>
      <c r="K80" s="445"/>
      <c r="L80" s="445"/>
      <c r="M80" s="445"/>
      <c r="N80" s="445"/>
      <c r="O80" s="445"/>
      <c r="P80" s="445"/>
      <c r="Q80" s="445"/>
      <c r="R80" s="445"/>
      <c r="S80" s="445"/>
      <c r="T80" s="445"/>
      <c r="U80" s="445"/>
      <c r="V80" s="445"/>
      <c r="W80" s="445"/>
      <c r="X80" s="445"/>
      <c r="Y80" s="445"/>
      <c r="Z80" s="445"/>
      <c r="AA80" s="445"/>
      <c r="AB80" s="445"/>
      <c r="AC80" s="445"/>
      <c r="AD80" s="445"/>
      <c r="AE80" s="445"/>
      <c r="AF80" s="445"/>
      <c r="AG80" s="445"/>
      <c r="AH80" s="508"/>
      <c r="AJ80" s="445"/>
      <c r="AK80" s="445"/>
      <c r="AL80" s="445"/>
      <c r="AM80" s="445"/>
      <c r="AS80" s="519"/>
      <c r="AT80" s="1209"/>
      <c r="AU80" s="1209"/>
      <c r="AV80" s="1209"/>
      <c r="AW80" s="1209"/>
      <c r="AX80" s="519"/>
      <c r="AY80" s="519"/>
      <c r="BA80" s="473"/>
      <c r="BD80" s="1210"/>
      <c r="BE80" s="519"/>
      <c r="BF80" s="1210"/>
    </row>
    <row r="81" spans="51:53" x14ac:dyDescent="0.2">
      <c r="AY81" s="519"/>
    </row>
    <row r="82" spans="51:53" x14ac:dyDescent="0.2">
      <c r="AY82" s="519"/>
    </row>
    <row r="88" spans="51:53" x14ac:dyDescent="0.2">
      <c r="BA88" s="1693"/>
    </row>
    <row r="92" spans="51:53" x14ac:dyDescent="0.2">
      <c r="AY92" s="1681"/>
    </row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1">
    <mergeCell ref="BF1:BF2"/>
    <mergeCell ref="AX1:AX2"/>
    <mergeCell ref="AM1:AO1"/>
    <mergeCell ref="AP1:AR1"/>
    <mergeCell ref="AS1:AS2"/>
    <mergeCell ref="AT1:AW1"/>
    <mergeCell ref="AY1:AY2"/>
    <mergeCell ref="AZ1:AZ2"/>
    <mergeCell ref="BA1:BA2"/>
    <mergeCell ref="BE1:BE2"/>
    <mergeCell ref="BB1:BD1"/>
    <mergeCell ref="AL1:AL2"/>
    <mergeCell ref="D1:H1"/>
    <mergeCell ref="A1:B2"/>
    <mergeCell ref="C1:C2"/>
    <mergeCell ref="AK1:AK2"/>
    <mergeCell ref="I1:N1"/>
    <mergeCell ref="O1:T1"/>
    <mergeCell ref="U1:Z1"/>
    <mergeCell ref="AA1:AF1"/>
    <mergeCell ref="AG1:AJ1"/>
  </mergeCells>
  <phoneticPr fontId="45" type="noConversion"/>
  <printOptions horizontalCentered="1"/>
  <pageMargins left="0.35" right="0.35" top="1.05" bottom="0.5" header="0.5" footer="0.25"/>
  <pageSetup paperSize="5" scale="73" firstPageNumber="3" fitToWidth="0" fitToHeight="0" orientation="portrait" r:id="rId2"/>
  <headerFooter alignWithMargins="0">
    <oddHeader>&amp;L&amp;"Arial,Bold"&amp;18&amp;K000000Table 2: FY2021-22 Budget Letter
MFP Distribution and Adjustments June 2022</oddHeader>
    <oddFooter>&amp;R&amp;P</oddFooter>
  </headerFooter>
  <colBreaks count="9" manualBreakCount="9">
    <brk id="8" max="75" man="1"/>
    <brk id="14" max="75" man="1"/>
    <brk id="20" max="75" man="1"/>
    <brk id="26" max="75" man="1"/>
    <brk id="32" max="75" man="1"/>
    <brk id="38" max="75" man="1"/>
    <brk id="45" max="1048575" man="1"/>
    <brk id="49" max="75" man="1"/>
    <brk id="5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87"/>
  <sheetViews>
    <sheetView tabSelected="1" zoomScaleNormal="100" zoomScaleSheetLayoutView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3.42578125" style="31" bestFit="1" customWidth="1"/>
    <col min="2" max="2" width="18.28515625" style="31" customWidth="1"/>
    <col min="3" max="3" width="16.140625" style="31" customWidth="1"/>
    <col min="4" max="9" width="14" style="31" customWidth="1"/>
    <col min="10" max="31" width="13.7109375" style="31" customWidth="1"/>
    <col min="32" max="38" width="14" style="31" customWidth="1"/>
    <col min="39" max="40" width="16.42578125" style="31" customWidth="1"/>
    <col min="41" max="42" width="14.85546875" style="31" hidden="1" customWidth="1"/>
    <col min="43" max="43" width="14.42578125" style="31" hidden="1" customWidth="1"/>
    <col min="44" max="44" width="12.7109375" style="31" hidden="1" customWidth="1"/>
    <col min="45" max="45" width="16.5703125" style="31" hidden="1" customWidth="1"/>
    <col min="46" max="46" width="13.7109375" style="440" hidden="1" customWidth="1"/>
    <col min="47" max="49" width="12" style="440" hidden="1" customWidth="1"/>
    <col min="50" max="51" width="12.85546875" style="440" hidden="1" customWidth="1"/>
    <col min="52" max="52" width="0" style="440" hidden="1" customWidth="1"/>
    <col min="53" max="16384" width="8.85546875" style="31"/>
  </cols>
  <sheetData>
    <row r="1" spans="1:52" ht="19.5" customHeight="1" x14ac:dyDescent="0.2">
      <c r="A1" s="1837" t="s">
        <v>93</v>
      </c>
      <c r="B1" s="1837"/>
      <c r="C1" s="1838" t="s">
        <v>889</v>
      </c>
      <c r="D1" s="1839" t="s">
        <v>481</v>
      </c>
      <c r="E1" s="1839"/>
      <c r="F1" s="1839"/>
      <c r="G1" s="1839"/>
      <c r="H1" s="1839"/>
      <c r="I1" s="1839"/>
      <c r="J1" s="1839" t="s">
        <v>481</v>
      </c>
      <c r="K1" s="1839"/>
      <c r="L1" s="1839"/>
      <c r="M1" s="1839"/>
      <c r="N1" s="1839"/>
      <c r="O1" s="1839"/>
      <c r="P1" s="1839"/>
      <c r="Q1" s="1839"/>
      <c r="R1" s="1839" t="s">
        <v>481</v>
      </c>
      <c r="S1" s="1839"/>
      <c r="T1" s="1839"/>
      <c r="U1" s="1839"/>
      <c r="V1" s="1839"/>
      <c r="W1" s="1839"/>
      <c r="X1" s="1839"/>
      <c r="Y1" s="1839"/>
      <c r="Z1" s="1840" t="s">
        <v>481</v>
      </c>
      <c r="AA1" s="1841"/>
      <c r="AB1" s="1841"/>
      <c r="AC1" s="1841"/>
      <c r="AD1" s="1841"/>
      <c r="AE1" s="1841"/>
      <c r="AF1" s="1841"/>
      <c r="AG1" s="1842"/>
      <c r="AH1" s="1840" t="s">
        <v>481</v>
      </c>
      <c r="AI1" s="1841"/>
      <c r="AJ1" s="1841"/>
      <c r="AK1" s="1841"/>
      <c r="AL1" s="1841"/>
      <c r="AM1" s="1842"/>
      <c r="AN1" s="1836" t="s">
        <v>474</v>
      </c>
      <c r="AO1" s="1833" t="s">
        <v>1149</v>
      </c>
      <c r="AP1" s="1834"/>
      <c r="AQ1" s="1834"/>
      <c r="AR1" s="1835"/>
      <c r="AT1" s="520"/>
      <c r="AU1" s="520"/>
      <c r="AV1" s="520"/>
      <c r="AW1" s="520"/>
      <c r="AX1" s="520"/>
      <c r="AY1" s="520"/>
    </row>
    <row r="2" spans="1:52" ht="96.75" customHeight="1" x14ac:dyDescent="0.2">
      <c r="A2" s="1837"/>
      <c r="B2" s="1837"/>
      <c r="C2" s="1838"/>
      <c r="D2" s="636" t="s">
        <v>477</v>
      </c>
      <c r="E2" s="636" t="s">
        <v>1004</v>
      </c>
      <c r="F2" s="637" t="s">
        <v>957</v>
      </c>
      <c r="G2" s="637" t="s">
        <v>958</v>
      </c>
      <c r="H2" s="637" t="s">
        <v>959</v>
      </c>
      <c r="I2" s="637" t="s">
        <v>960</v>
      </c>
      <c r="J2" s="637" t="s">
        <v>961</v>
      </c>
      <c r="K2" s="637" t="s">
        <v>962</v>
      </c>
      <c r="L2" s="637" t="s">
        <v>963</v>
      </c>
      <c r="M2" s="637" t="s">
        <v>964</v>
      </c>
      <c r="N2" s="637" t="s">
        <v>965</v>
      </c>
      <c r="O2" s="637" t="s">
        <v>966</v>
      </c>
      <c r="P2" s="637" t="s">
        <v>967</v>
      </c>
      <c r="Q2" s="637" t="s">
        <v>968</v>
      </c>
      <c r="R2" s="637" t="s">
        <v>969</v>
      </c>
      <c r="S2" s="637" t="s">
        <v>970</v>
      </c>
      <c r="T2" s="637" t="s">
        <v>971</v>
      </c>
      <c r="U2" s="637" t="s">
        <v>972</v>
      </c>
      <c r="V2" s="637" t="s">
        <v>973</v>
      </c>
      <c r="W2" s="637" t="s">
        <v>974</v>
      </c>
      <c r="X2" s="637" t="s">
        <v>975</v>
      </c>
      <c r="Y2" s="637" t="s">
        <v>976</v>
      </c>
      <c r="Z2" s="636" t="s">
        <v>977</v>
      </c>
      <c r="AA2" s="636" t="s">
        <v>978</v>
      </c>
      <c r="AB2" s="636" t="s">
        <v>1082</v>
      </c>
      <c r="AC2" s="636" t="s">
        <v>980</v>
      </c>
      <c r="AD2" s="636" t="s">
        <v>981</v>
      </c>
      <c r="AE2" s="636" t="s">
        <v>982</v>
      </c>
      <c r="AF2" s="636" t="s">
        <v>983</v>
      </c>
      <c r="AG2" s="1096" t="s">
        <v>1039</v>
      </c>
      <c r="AH2" s="1096" t="s">
        <v>1040</v>
      </c>
      <c r="AI2" s="1518" t="s">
        <v>1329</v>
      </c>
      <c r="AJ2" s="1518" t="s">
        <v>1330</v>
      </c>
      <c r="AK2" s="637" t="s">
        <v>984</v>
      </c>
      <c r="AL2" s="637" t="s">
        <v>985</v>
      </c>
      <c r="AM2" s="636" t="s">
        <v>478</v>
      </c>
      <c r="AN2" s="1836"/>
      <c r="AO2" s="1649" t="s">
        <v>1855</v>
      </c>
      <c r="AP2" s="1703" t="s">
        <v>1884</v>
      </c>
      <c r="AQ2" s="1318" t="s">
        <v>1856</v>
      </c>
      <c r="AR2" s="1318" t="s">
        <v>1150</v>
      </c>
      <c r="AT2" s="1705"/>
      <c r="AU2" s="1705"/>
      <c r="AV2" s="1705"/>
      <c r="AW2" s="1705"/>
      <c r="AX2" s="1705"/>
      <c r="AY2" s="1705"/>
    </row>
    <row r="3" spans="1:52" ht="12.75" hidden="1" customHeight="1" x14ac:dyDescent="0.2">
      <c r="A3" s="568"/>
      <c r="B3" s="568"/>
      <c r="C3" s="569"/>
      <c r="D3" s="579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579"/>
      <c r="AA3" s="579"/>
      <c r="AB3" s="579"/>
      <c r="AC3" s="579"/>
      <c r="AD3" s="579"/>
      <c r="AE3" s="636"/>
      <c r="AF3" s="636"/>
      <c r="AG3" s="1096"/>
      <c r="AH3" s="1096"/>
      <c r="AI3" s="1518"/>
      <c r="AJ3" s="1518"/>
      <c r="AK3" s="306"/>
      <c r="AL3" s="306"/>
      <c r="AM3" s="579"/>
      <c r="AN3" s="570"/>
      <c r="AT3" s="1705"/>
      <c r="AU3" s="1705"/>
      <c r="AV3" s="1705"/>
    </row>
    <row r="4" spans="1:52" s="83" customFormat="1" x14ac:dyDescent="0.2">
      <c r="A4" s="16"/>
      <c r="B4" s="17"/>
      <c r="C4" s="1068">
        <v>1</v>
      </c>
      <c r="D4" s="1068">
        <v>2</v>
      </c>
      <c r="E4" s="1068">
        <v>3</v>
      </c>
      <c r="F4" s="1068">
        <v>4</v>
      </c>
      <c r="G4" s="1068">
        <v>5</v>
      </c>
      <c r="H4" s="1068">
        <v>6</v>
      </c>
      <c r="I4" s="1068">
        <v>7</v>
      </c>
      <c r="J4" s="1068">
        <v>8</v>
      </c>
      <c r="K4" s="1068">
        <v>9</v>
      </c>
      <c r="L4" s="1068">
        <v>10</v>
      </c>
      <c r="M4" s="1068">
        <v>11</v>
      </c>
      <c r="N4" s="1068">
        <v>12</v>
      </c>
      <c r="O4" s="1068">
        <v>13</v>
      </c>
      <c r="P4" s="1068">
        <v>14</v>
      </c>
      <c r="Q4" s="1068">
        <v>15</v>
      </c>
      <c r="R4" s="1068">
        <v>16</v>
      </c>
      <c r="S4" s="1068">
        <v>17</v>
      </c>
      <c r="T4" s="1068">
        <v>18</v>
      </c>
      <c r="U4" s="1068">
        <v>19</v>
      </c>
      <c r="V4" s="1068">
        <v>20</v>
      </c>
      <c r="W4" s="1068">
        <v>21</v>
      </c>
      <c r="X4" s="1068">
        <v>22</v>
      </c>
      <c r="Y4" s="1068">
        <v>23</v>
      </c>
      <c r="Z4" s="1068">
        <v>24</v>
      </c>
      <c r="AA4" s="1068">
        <v>25</v>
      </c>
      <c r="AB4" s="1068">
        <v>26</v>
      </c>
      <c r="AC4" s="1068">
        <v>27</v>
      </c>
      <c r="AD4" s="1068">
        <v>28</v>
      </c>
      <c r="AE4" s="1068">
        <v>29</v>
      </c>
      <c r="AF4" s="1068">
        <v>30</v>
      </c>
      <c r="AG4" s="1068">
        <v>31</v>
      </c>
      <c r="AH4" s="1068">
        <v>32</v>
      </c>
      <c r="AI4" s="1068">
        <v>33</v>
      </c>
      <c r="AJ4" s="1068">
        <v>34</v>
      </c>
      <c r="AK4" s="1068">
        <v>35</v>
      </c>
      <c r="AL4" s="1068">
        <v>36</v>
      </c>
      <c r="AM4" s="1068">
        <v>37</v>
      </c>
      <c r="AN4" s="1068">
        <v>38</v>
      </c>
      <c r="AO4" s="1319">
        <v>39</v>
      </c>
      <c r="AP4" s="1319">
        <v>40</v>
      </c>
      <c r="AQ4" s="1319">
        <v>41</v>
      </c>
      <c r="AR4" s="1319">
        <v>42</v>
      </c>
      <c r="AT4" s="440">
        <v>-1</v>
      </c>
      <c r="AU4" s="440"/>
      <c r="AV4" s="440"/>
      <c r="AW4" s="1707"/>
      <c r="AX4" s="1707"/>
      <c r="AY4" s="1707"/>
      <c r="AZ4" s="1707"/>
    </row>
    <row r="5" spans="1:52" s="641" customFormat="1" hidden="1" x14ac:dyDescent="0.2">
      <c r="A5" s="638"/>
      <c r="B5" s="638"/>
      <c r="C5" s="1071" t="s">
        <v>594</v>
      </c>
      <c r="D5" s="1069" t="s">
        <v>594</v>
      </c>
      <c r="E5" s="1069" t="s">
        <v>594</v>
      </c>
      <c r="F5" s="1069" t="s">
        <v>594</v>
      </c>
      <c r="G5" s="1069" t="s">
        <v>594</v>
      </c>
      <c r="H5" s="1069" t="s">
        <v>594</v>
      </c>
      <c r="I5" s="1069" t="s">
        <v>594</v>
      </c>
      <c r="J5" s="1069" t="s">
        <v>594</v>
      </c>
      <c r="K5" s="1069" t="s">
        <v>594</v>
      </c>
      <c r="L5" s="1069" t="s">
        <v>594</v>
      </c>
      <c r="M5" s="1069" t="s">
        <v>594</v>
      </c>
      <c r="N5" s="1069" t="s">
        <v>594</v>
      </c>
      <c r="O5" s="1069" t="s">
        <v>594</v>
      </c>
      <c r="P5" s="1069" t="s">
        <v>594</v>
      </c>
      <c r="Q5" s="1069" t="s">
        <v>594</v>
      </c>
      <c r="R5" s="1069" t="s">
        <v>594</v>
      </c>
      <c r="S5" s="1069" t="s">
        <v>594</v>
      </c>
      <c r="T5" s="1069" t="s">
        <v>594</v>
      </c>
      <c r="U5" s="1069" t="s">
        <v>594</v>
      </c>
      <c r="V5" s="1069" t="s">
        <v>594</v>
      </c>
      <c r="W5" s="1069" t="s">
        <v>594</v>
      </c>
      <c r="X5" s="1069" t="s">
        <v>594</v>
      </c>
      <c r="Y5" s="1069" t="s">
        <v>594</v>
      </c>
      <c r="Z5" s="1069" t="s">
        <v>594</v>
      </c>
      <c r="AA5" s="1069" t="s">
        <v>594</v>
      </c>
      <c r="AB5" s="1069" t="s">
        <v>594</v>
      </c>
      <c r="AC5" s="1069" t="s">
        <v>594</v>
      </c>
      <c r="AD5" s="1069" t="s">
        <v>594</v>
      </c>
      <c r="AE5" s="1069" t="s">
        <v>594</v>
      </c>
      <c r="AF5" s="1069" t="s">
        <v>594</v>
      </c>
      <c r="AG5" s="1097" t="s">
        <v>594</v>
      </c>
      <c r="AH5" s="1097" t="s">
        <v>594</v>
      </c>
      <c r="AI5" s="1520"/>
      <c r="AJ5" s="1520"/>
      <c r="AK5" s="1069" t="s">
        <v>594</v>
      </c>
      <c r="AL5" s="1069" t="s">
        <v>594</v>
      </c>
      <c r="AM5" s="1071" t="s">
        <v>595</v>
      </c>
      <c r="AN5" s="1069" t="s">
        <v>595</v>
      </c>
      <c r="AO5" s="639"/>
      <c r="AP5" s="639"/>
      <c r="AT5" s="1706"/>
      <c r="AU5" s="1706"/>
      <c r="AV5" s="1706"/>
      <c r="AW5" s="1225"/>
      <c r="AX5" s="1225"/>
      <c r="AY5" s="1225"/>
      <c r="AZ5" s="1225"/>
    </row>
    <row r="6" spans="1:52" s="641" customFormat="1" ht="45" x14ac:dyDescent="0.2">
      <c r="A6" s="638"/>
      <c r="B6" s="638"/>
      <c r="C6" s="1071" t="s">
        <v>1291</v>
      </c>
      <c r="D6" s="1069" t="s">
        <v>1292</v>
      </c>
      <c r="E6" s="1079" t="s">
        <v>1377</v>
      </c>
      <c r="F6" s="1079" t="s">
        <v>1378</v>
      </c>
      <c r="G6" s="1079" t="s">
        <v>1379</v>
      </c>
      <c r="H6" s="1079" t="s">
        <v>1380</v>
      </c>
      <c r="I6" s="1079" t="s">
        <v>1381</v>
      </c>
      <c r="J6" s="1079" t="s">
        <v>1382</v>
      </c>
      <c r="K6" s="1079" t="s">
        <v>1383</v>
      </c>
      <c r="L6" s="1079" t="s">
        <v>1384</v>
      </c>
      <c r="M6" s="1079" t="s">
        <v>1385</v>
      </c>
      <c r="N6" s="1079" t="s">
        <v>1386</v>
      </c>
      <c r="O6" s="1079" t="s">
        <v>1387</v>
      </c>
      <c r="P6" s="1079" t="s">
        <v>1388</v>
      </c>
      <c r="Q6" s="1079" t="s">
        <v>1389</v>
      </c>
      <c r="R6" s="1079" t="s">
        <v>1390</v>
      </c>
      <c r="S6" s="1079" t="s">
        <v>1391</v>
      </c>
      <c r="T6" s="1079" t="s">
        <v>1392</v>
      </c>
      <c r="U6" s="1079" t="s">
        <v>1393</v>
      </c>
      <c r="V6" s="1079" t="s">
        <v>1394</v>
      </c>
      <c r="W6" s="1079" t="s">
        <v>1395</v>
      </c>
      <c r="X6" s="1079" t="s">
        <v>1396</v>
      </c>
      <c r="Y6" s="1079" t="s">
        <v>1397</v>
      </c>
      <c r="Z6" s="1079" t="s">
        <v>1398</v>
      </c>
      <c r="AA6" s="1079" t="s">
        <v>1399</v>
      </c>
      <c r="AB6" s="1079" t="s">
        <v>1400</v>
      </c>
      <c r="AC6" s="1079" t="s">
        <v>1401</v>
      </c>
      <c r="AD6" s="1079" t="s">
        <v>1402</v>
      </c>
      <c r="AE6" s="1079" t="s">
        <v>1403</v>
      </c>
      <c r="AF6" s="1079" t="s">
        <v>1404</v>
      </c>
      <c r="AG6" s="1554" t="s">
        <v>1405</v>
      </c>
      <c r="AH6" s="1554" t="s">
        <v>1406</v>
      </c>
      <c r="AI6" s="1555" t="s">
        <v>1407</v>
      </c>
      <c r="AJ6" s="1555" t="s">
        <v>1408</v>
      </c>
      <c r="AK6" s="1079" t="s">
        <v>1409</v>
      </c>
      <c r="AL6" s="1079" t="s">
        <v>1410</v>
      </c>
      <c r="AM6" s="1071" t="s">
        <v>1607</v>
      </c>
      <c r="AN6" s="1069" t="s">
        <v>1442</v>
      </c>
      <c r="AO6" s="1704" t="s">
        <v>1887</v>
      </c>
      <c r="AP6" s="1704" t="s">
        <v>1853</v>
      </c>
      <c r="AQ6" s="639" t="s">
        <v>1854</v>
      </c>
      <c r="AR6" s="639"/>
      <c r="AT6" s="1708"/>
      <c r="AU6" s="1708"/>
      <c r="AV6" s="1708"/>
      <c r="AW6" s="1708"/>
      <c r="AX6" s="1708"/>
      <c r="AY6" s="1708"/>
      <c r="AZ6" s="1225"/>
    </row>
    <row r="7" spans="1:52" ht="15.6" customHeight="1" x14ac:dyDescent="0.2">
      <c r="A7" s="386">
        <v>1</v>
      </c>
      <c r="B7" s="387" t="s">
        <v>5</v>
      </c>
      <c r="C7" s="388">
        <v>56765875</v>
      </c>
      <c r="D7" s="388">
        <v>-11407</v>
      </c>
      <c r="E7" s="388"/>
      <c r="F7" s="388">
        <v>0</v>
      </c>
      <c r="G7" s="388">
        <v>0</v>
      </c>
      <c r="H7" s="388">
        <v>-30780</v>
      </c>
      <c r="I7" s="388">
        <v>0</v>
      </c>
      <c r="J7" s="388">
        <v>0</v>
      </c>
      <c r="K7" s="388">
        <v>0</v>
      </c>
      <c r="L7" s="388">
        <v>-6156</v>
      </c>
      <c r="M7" s="388">
        <v>0</v>
      </c>
      <c r="N7" s="388">
        <v>0</v>
      </c>
      <c r="O7" s="388">
        <v>0</v>
      </c>
      <c r="P7" s="388">
        <v>0</v>
      </c>
      <c r="Q7" s="388">
        <v>0</v>
      </c>
      <c r="R7" s="388">
        <v>0</v>
      </c>
      <c r="S7" s="388">
        <v>0</v>
      </c>
      <c r="T7" s="388">
        <v>0</v>
      </c>
      <c r="U7" s="388">
        <v>0</v>
      </c>
      <c r="V7" s="388">
        <v>0</v>
      </c>
      <c r="W7" s="388">
        <v>-6156</v>
      </c>
      <c r="X7" s="388">
        <v>-80028</v>
      </c>
      <c r="Y7" s="388">
        <v>-24624</v>
      </c>
      <c r="Z7" s="388">
        <v>0</v>
      </c>
      <c r="AA7" s="389">
        <v>0</v>
      </c>
      <c r="AB7" s="389">
        <v>0</v>
      </c>
      <c r="AC7" s="389">
        <v>0</v>
      </c>
      <c r="AD7" s="389">
        <v>0</v>
      </c>
      <c r="AE7" s="691">
        <v>0</v>
      </c>
      <c r="AF7" s="691">
        <v>0</v>
      </c>
      <c r="AG7" s="691">
        <v>0</v>
      </c>
      <c r="AH7" s="691">
        <v>0</v>
      </c>
      <c r="AI7" s="1521">
        <v>0</v>
      </c>
      <c r="AJ7" s="1521">
        <v>0</v>
      </c>
      <c r="AK7" s="388">
        <v>-63715</v>
      </c>
      <c r="AL7" s="388">
        <v>-119119</v>
      </c>
      <c r="AM7" s="390">
        <v>-341985</v>
      </c>
      <c r="AN7" s="391">
        <v>56423890</v>
      </c>
      <c r="AO7" s="388">
        <v>-303527</v>
      </c>
      <c r="AP7" s="388"/>
      <c r="AQ7" s="388">
        <v>-38458</v>
      </c>
      <c r="AR7" s="388">
        <v>0</v>
      </c>
      <c r="AT7" s="1702"/>
      <c r="AU7" s="1702"/>
      <c r="AV7" s="1702"/>
      <c r="AW7" s="1702"/>
      <c r="AX7" s="1709"/>
      <c r="AY7" s="1709"/>
    </row>
    <row r="8" spans="1:52" ht="15.6" customHeight="1" x14ac:dyDescent="0.2">
      <c r="A8" s="392">
        <v>2</v>
      </c>
      <c r="B8" s="393" t="s">
        <v>6</v>
      </c>
      <c r="C8" s="394">
        <v>29832112</v>
      </c>
      <c r="D8" s="394">
        <v>-1690</v>
      </c>
      <c r="E8" s="394"/>
      <c r="F8" s="394">
        <v>0</v>
      </c>
      <c r="G8" s="394">
        <v>0</v>
      </c>
      <c r="H8" s="394">
        <v>0</v>
      </c>
      <c r="I8" s="394">
        <v>0</v>
      </c>
      <c r="J8" s="394">
        <v>0</v>
      </c>
      <c r="K8" s="394">
        <v>-2151</v>
      </c>
      <c r="L8" s="394">
        <v>0</v>
      </c>
      <c r="M8" s="394">
        <v>0</v>
      </c>
      <c r="N8" s="394">
        <v>0</v>
      </c>
      <c r="O8" s="394">
        <v>0</v>
      </c>
      <c r="P8" s="394">
        <v>0</v>
      </c>
      <c r="Q8" s="394">
        <v>0</v>
      </c>
      <c r="R8" s="394">
        <v>0</v>
      </c>
      <c r="S8" s="394">
        <v>0</v>
      </c>
      <c r="T8" s="394">
        <v>0</v>
      </c>
      <c r="U8" s="394">
        <v>-4303</v>
      </c>
      <c r="V8" s="394">
        <v>0</v>
      </c>
      <c r="W8" s="394">
        <v>0</v>
      </c>
      <c r="X8" s="394">
        <v>0</v>
      </c>
      <c r="Y8" s="394">
        <v>0</v>
      </c>
      <c r="Z8" s="394">
        <v>0</v>
      </c>
      <c r="AA8" s="394">
        <v>0</v>
      </c>
      <c r="AB8" s="394">
        <v>0</v>
      </c>
      <c r="AC8" s="394">
        <v>0</v>
      </c>
      <c r="AD8" s="394">
        <v>0</v>
      </c>
      <c r="AE8" s="394">
        <v>0</v>
      </c>
      <c r="AF8" s="394">
        <v>0</v>
      </c>
      <c r="AG8" s="394">
        <v>0</v>
      </c>
      <c r="AH8" s="394">
        <v>0</v>
      </c>
      <c r="AI8" s="394">
        <v>0</v>
      </c>
      <c r="AJ8" s="394">
        <v>0</v>
      </c>
      <c r="AK8" s="394">
        <v>-36790</v>
      </c>
      <c r="AL8" s="394">
        <v>-85199</v>
      </c>
      <c r="AM8" s="395">
        <v>-130133</v>
      </c>
      <c r="AN8" s="396">
        <v>29701979</v>
      </c>
      <c r="AO8" s="388">
        <v>-119755</v>
      </c>
      <c r="AP8" s="394"/>
      <c r="AQ8" s="394">
        <v>-10378</v>
      </c>
      <c r="AR8" s="394">
        <v>0</v>
      </c>
      <c r="AT8" s="1702"/>
      <c r="AU8" s="1702"/>
      <c r="AV8" s="1702"/>
      <c r="AW8" s="1702"/>
      <c r="AX8" s="1709"/>
      <c r="AY8" s="1709"/>
    </row>
    <row r="9" spans="1:52" ht="15.6" customHeight="1" x14ac:dyDescent="0.2">
      <c r="A9" s="392">
        <v>3</v>
      </c>
      <c r="B9" s="393" t="s">
        <v>7</v>
      </c>
      <c r="C9" s="394">
        <v>118750026</v>
      </c>
      <c r="D9" s="394">
        <v>-2246</v>
      </c>
      <c r="E9" s="394"/>
      <c r="F9" s="394">
        <v>-14362</v>
      </c>
      <c r="G9" s="394">
        <v>0</v>
      </c>
      <c r="H9" s="394">
        <v>0</v>
      </c>
      <c r="I9" s="394">
        <v>0</v>
      </c>
      <c r="J9" s="394">
        <v>0</v>
      </c>
      <c r="K9" s="394">
        <v>0</v>
      </c>
      <c r="L9" s="394">
        <v>0</v>
      </c>
      <c r="M9" s="394">
        <v>0</v>
      </c>
      <c r="N9" s="394">
        <v>-150801</v>
      </c>
      <c r="O9" s="394">
        <v>0</v>
      </c>
      <c r="P9" s="394">
        <v>0</v>
      </c>
      <c r="Q9" s="394">
        <v>0</v>
      </c>
      <c r="R9" s="394">
        <v>0</v>
      </c>
      <c r="S9" s="394">
        <v>0</v>
      </c>
      <c r="T9" s="394">
        <v>-326736</v>
      </c>
      <c r="U9" s="394">
        <v>0</v>
      </c>
      <c r="V9" s="394">
        <v>0</v>
      </c>
      <c r="W9" s="394">
        <v>0</v>
      </c>
      <c r="X9" s="394">
        <v>0</v>
      </c>
      <c r="Y9" s="394">
        <v>0</v>
      </c>
      <c r="Z9" s="394">
        <v>-32314</v>
      </c>
      <c r="AA9" s="394">
        <v>0</v>
      </c>
      <c r="AB9" s="394">
        <v>0</v>
      </c>
      <c r="AC9" s="394">
        <v>0</v>
      </c>
      <c r="AD9" s="394">
        <v>0</v>
      </c>
      <c r="AE9" s="394">
        <v>0</v>
      </c>
      <c r="AF9" s="394">
        <v>0</v>
      </c>
      <c r="AG9" s="394">
        <v>0</v>
      </c>
      <c r="AH9" s="394">
        <v>0</v>
      </c>
      <c r="AI9" s="394">
        <v>0</v>
      </c>
      <c r="AJ9" s="394">
        <v>0</v>
      </c>
      <c r="AK9" s="394">
        <v>-184192</v>
      </c>
      <c r="AL9" s="394">
        <v>-730308</v>
      </c>
      <c r="AM9" s="395">
        <v>-1440959</v>
      </c>
      <c r="AN9" s="396">
        <v>117309067</v>
      </c>
      <c r="AO9" s="388">
        <v>-1285382</v>
      </c>
      <c r="AP9" s="394"/>
      <c r="AQ9" s="394">
        <v>-155577</v>
      </c>
      <c r="AR9" s="394">
        <v>0</v>
      </c>
      <c r="AT9" s="1702"/>
      <c r="AU9" s="1702"/>
      <c r="AV9" s="1702"/>
      <c r="AW9" s="1702"/>
      <c r="AX9" s="1709"/>
      <c r="AY9" s="1709"/>
    </row>
    <row r="10" spans="1:52" ht="15.6" customHeight="1" x14ac:dyDescent="0.2">
      <c r="A10" s="392">
        <v>4</v>
      </c>
      <c r="B10" s="393" t="s">
        <v>8</v>
      </c>
      <c r="C10" s="394">
        <v>20029782</v>
      </c>
      <c r="D10" s="394">
        <v>0</v>
      </c>
      <c r="E10" s="394"/>
      <c r="F10" s="394">
        <v>0</v>
      </c>
      <c r="G10" s="394">
        <v>0</v>
      </c>
      <c r="H10" s="394">
        <v>0</v>
      </c>
      <c r="I10" s="394">
        <v>0</v>
      </c>
      <c r="J10" s="394">
        <v>0</v>
      </c>
      <c r="K10" s="394">
        <v>0</v>
      </c>
      <c r="L10" s="394">
        <v>0</v>
      </c>
      <c r="M10" s="394">
        <v>0</v>
      </c>
      <c r="N10" s="394">
        <v>0</v>
      </c>
      <c r="O10" s="394">
        <v>0</v>
      </c>
      <c r="P10" s="394">
        <v>0</v>
      </c>
      <c r="Q10" s="394">
        <v>0</v>
      </c>
      <c r="R10" s="394">
        <v>0</v>
      </c>
      <c r="S10" s="394">
        <v>0</v>
      </c>
      <c r="T10" s="394">
        <v>-88179</v>
      </c>
      <c r="U10" s="394">
        <v>0</v>
      </c>
      <c r="V10" s="394">
        <v>0</v>
      </c>
      <c r="W10" s="394">
        <v>-5187</v>
      </c>
      <c r="X10" s="394">
        <v>-5187</v>
      </c>
      <c r="Y10" s="394">
        <v>0</v>
      </c>
      <c r="Z10" s="394">
        <v>0</v>
      </c>
      <c r="AA10" s="394">
        <v>0</v>
      </c>
      <c r="AB10" s="394">
        <v>0</v>
      </c>
      <c r="AC10" s="394">
        <v>0</v>
      </c>
      <c r="AD10" s="394">
        <v>0</v>
      </c>
      <c r="AE10" s="394">
        <v>0</v>
      </c>
      <c r="AF10" s="394">
        <v>0</v>
      </c>
      <c r="AG10" s="394">
        <v>0</v>
      </c>
      <c r="AH10" s="394">
        <v>0</v>
      </c>
      <c r="AI10" s="394">
        <v>0</v>
      </c>
      <c r="AJ10" s="394">
        <v>0</v>
      </c>
      <c r="AK10" s="394">
        <v>-37347</v>
      </c>
      <c r="AL10" s="394">
        <v>-107371</v>
      </c>
      <c r="AM10" s="395">
        <v>-243271</v>
      </c>
      <c r="AN10" s="396">
        <v>19786511</v>
      </c>
      <c r="AO10" s="388">
        <v>-208958</v>
      </c>
      <c r="AP10" s="394"/>
      <c r="AQ10" s="394">
        <v>-34313</v>
      </c>
      <c r="AR10" s="394">
        <v>0</v>
      </c>
      <c r="AT10" s="1702"/>
      <c r="AU10" s="1702"/>
      <c r="AV10" s="1702"/>
      <c r="AW10" s="1702"/>
      <c r="AX10" s="1709"/>
      <c r="AY10" s="1709"/>
    </row>
    <row r="11" spans="1:52" ht="15.6" customHeight="1" x14ac:dyDescent="0.2">
      <c r="A11" s="397">
        <v>5</v>
      </c>
      <c r="B11" s="398" t="s">
        <v>9</v>
      </c>
      <c r="C11" s="399">
        <v>32477805</v>
      </c>
      <c r="D11" s="399">
        <v>-4684</v>
      </c>
      <c r="E11" s="399"/>
      <c r="F11" s="399">
        <v>0</v>
      </c>
      <c r="G11" s="399">
        <v>0</v>
      </c>
      <c r="H11" s="399">
        <v>0</v>
      </c>
      <c r="I11" s="399">
        <v>0</v>
      </c>
      <c r="J11" s="399">
        <v>0</v>
      </c>
      <c r="K11" s="399">
        <v>0</v>
      </c>
      <c r="L11" s="399">
        <v>0</v>
      </c>
      <c r="M11" s="399">
        <v>0</v>
      </c>
      <c r="N11" s="399">
        <v>0</v>
      </c>
      <c r="O11" s="399">
        <v>0</v>
      </c>
      <c r="P11" s="399">
        <v>0</v>
      </c>
      <c r="Q11" s="399">
        <v>0</v>
      </c>
      <c r="R11" s="399">
        <v>0</v>
      </c>
      <c r="S11" s="399">
        <v>0</v>
      </c>
      <c r="T11" s="399">
        <v>0</v>
      </c>
      <c r="U11" s="399">
        <v>0</v>
      </c>
      <c r="V11" s="399">
        <v>0</v>
      </c>
      <c r="W11" s="399">
        <v>0</v>
      </c>
      <c r="X11" s="399">
        <v>0</v>
      </c>
      <c r="Y11" s="399">
        <v>0</v>
      </c>
      <c r="Z11" s="399">
        <v>0</v>
      </c>
      <c r="AA11" s="399">
        <v>0</v>
      </c>
      <c r="AB11" s="399">
        <v>0</v>
      </c>
      <c r="AC11" s="399">
        <v>0</v>
      </c>
      <c r="AD11" s="399">
        <v>0</v>
      </c>
      <c r="AE11" s="692">
        <v>0</v>
      </c>
      <c r="AF11" s="692">
        <v>0</v>
      </c>
      <c r="AG11" s="937">
        <v>0</v>
      </c>
      <c r="AH11" s="937">
        <v>-455287</v>
      </c>
      <c r="AI11" s="1522">
        <v>0</v>
      </c>
      <c r="AJ11" s="1522">
        <v>0</v>
      </c>
      <c r="AK11" s="399">
        <v>-59794</v>
      </c>
      <c r="AL11" s="399">
        <v>-110647</v>
      </c>
      <c r="AM11" s="400">
        <v>-630412</v>
      </c>
      <c r="AN11" s="401">
        <v>31847393</v>
      </c>
      <c r="AO11" s="388">
        <v>-605411</v>
      </c>
      <c r="AP11" s="399"/>
      <c r="AQ11" s="399">
        <v>-25001</v>
      </c>
      <c r="AR11" s="399">
        <v>0</v>
      </c>
      <c r="AT11" s="1702"/>
      <c r="AU11" s="1702"/>
      <c r="AV11" s="1702"/>
      <c r="AW11" s="1702"/>
      <c r="AX11" s="1709"/>
      <c r="AY11" s="1709"/>
    </row>
    <row r="12" spans="1:52" ht="15.6" customHeight="1" x14ac:dyDescent="0.2">
      <c r="A12" s="386">
        <v>6</v>
      </c>
      <c r="B12" s="387" t="s">
        <v>10</v>
      </c>
      <c r="C12" s="388">
        <v>36039867</v>
      </c>
      <c r="D12" s="388">
        <v>-6691</v>
      </c>
      <c r="E12" s="388"/>
      <c r="F12" s="388">
        <v>0</v>
      </c>
      <c r="G12" s="388">
        <v>0</v>
      </c>
      <c r="H12" s="388">
        <v>0</v>
      </c>
      <c r="I12" s="388">
        <v>0</v>
      </c>
      <c r="J12" s="388">
        <v>0</v>
      </c>
      <c r="K12" s="388">
        <v>-10690</v>
      </c>
      <c r="L12" s="388">
        <v>0</v>
      </c>
      <c r="M12" s="388">
        <v>-2672</v>
      </c>
      <c r="N12" s="388">
        <v>0</v>
      </c>
      <c r="O12" s="388">
        <v>0</v>
      </c>
      <c r="P12" s="388">
        <v>0</v>
      </c>
      <c r="Q12" s="388">
        <v>0</v>
      </c>
      <c r="R12" s="388">
        <v>0</v>
      </c>
      <c r="S12" s="388">
        <v>0</v>
      </c>
      <c r="T12" s="388">
        <v>0</v>
      </c>
      <c r="U12" s="388">
        <v>0</v>
      </c>
      <c r="V12" s="388">
        <v>0</v>
      </c>
      <c r="W12" s="388">
        <v>0</v>
      </c>
      <c r="X12" s="388">
        <v>0</v>
      </c>
      <c r="Y12" s="388">
        <v>0</v>
      </c>
      <c r="Z12" s="388">
        <v>0</v>
      </c>
      <c r="AA12" s="389">
        <v>0</v>
      </c>
      <c r="AB12" s="389">
        <v>0</v>
      </c>
      <c r="AC12" s="389">
        <v>0</v>
      </c>
      <c r="AD12" s="389">
        <v>0</v>
      </c>
      <c r="AE12" s="691">
        <v>0</v>
      </c>
      <c r="AF12" s="691">
        <v>0</v>
      </c>
      <c r="AG12" s="691">
        <v>0</v>
      </c>
      <c r="AH12" s="691">
        <v>0</v>
      </c>
      <c r="AI12" s="1521">
        <v>0</v>
      </c>
      <c r="AJ12" s="1521">
        <v>0</v>
      </c>
      <c r="AK12" s="388">
        <v>-91399</v>
      </c>
      <c r="AL12" s="388">
        <v>-48105</v>
      </c>
      <c r="AM12" s="390">
        <v>-159557</v>
      </c>
      <c r="AN12" s="391">
        <v>35880310</v>
      </c>
      <c r="AO12" s="388">
        <v>-143535</v>
      </c>
      <c r="AP12" s="388"/>
      <c r="AQ12" s="388">
        <v>-16022</v>
      </c>
      <c r="AR12" s="388">
        <v>0</v>
      </c>
      <c r="AT12" s="1702"/>
      <c r="AU12" s="1702"/>
      <c r="AV12" s="1702"/>
      <c r="AW12" s="1702"/>
      <c r="AX12" s="1709"/>
      <c r="AY12" s="1709"/>
    </row>
    <row r="13" spans="1:52" ht="15.6" customHeight="1" x14ac:dyDescent="0.2">
      <c r="A13" s="392">
        <v>7</v>
      </c>
      <c r="B13" s="393" t="s">
        <v>11</v>
      </c>
      <c r="C13" s="394">
        <v>8508698</v>
      </c>
      <c r="D13" s="394">
        <v>0</v>
      </c>
      <c r="E13" s="394"/>
      <c r="F13" s="394">
        <v>0</v>
      </c>
      <c r="G13" s="394">
        <v>0</v>
      </c>
      <c r="H13" s="394">
        <v>0</v>
      </c>
      <c r="I13" s="394">
        <v>0</v>
      </c>
      <c r="J13" s="394">
        <v>0</v>
      </c>
      <c r="K13" s="394">
        <v>0</v>
      </c>
      <c r="L13" s="394">
        <v>0</v>
      </c>
      <c r="M13" s="394">
        <v>0</v>
      </c>
      <c r="N13" s="394">
        <v>0</v>
      </c>
      <c r="O13" s="394">
        <v>0</v>
      </c>
      <c r="P13" s="394">
        <v>0</v>
      </c>
      <c r="Q13" s="394">
        <v>0</v>
      </c>
      <c r="R13" s="394">
        <v>0</v>
      </c>
      <c r="S13" s="394">
        <v>0</v>
      </c>
      <c r="T13" s="394">
        <v>0</v>
      </c>
      <c r="U13" s="394">
        <v>0</v>
      </c>
      <c r="V13" s="394">
        <v>0</v>
      </c>
      <c r="W13" s="394">
        <v>0</v>
      </c>
      <c r="X13" s="394">
        <v>0</v>
      </c>
      <c r="Y13" s="394">
        <v>0</v>
      </c>
      <c r="Z13" s="394">
        <v>0</v>
      </c>
      <c r="AA13" s="394">
        <v>-494830</v>
      </c>
      <c r="AB13" s="394">
        <v>0</v>
      </c>
      <c r="AC13" s="394">
        <v>0</v>
      </c>
      <c r="AD13" s="394">
        <v>0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4">
        <v>0</v>
      </c>
      <c r="AK13" s="394">
        <v>-101793</v>
      </c>
      <c r="AL13" s="394">
        <v>-133604</v>
      </c>
      <c r="AM13" s="395">
        <v>-730227</v>
      </c>
      <c r="AN13" s="396">
        <v>7778471</v>
      </c>
      <c r="AO13" s="388">
        <v>-646130</v>
      </c>
      <c r="AP13" s="394"/>
      <c r="AQ13" s="394">
        <v>-84097</v>
      </c>
      <c r="AR13" s="394">
        <v>0</v>
      </c>
      <c r="AT13" s="1702"/>
      <c r="AU13" s="1702"/>
      <c r="AV13" s="1702"/>
      <c r="AW13" s="1702"/>
      <c r="AX13" s="1709"/>
      <c r="AY13" s="1709"/>
    </row>
    <row r="14" spans="1:52" ht="15.6" customHeight="1" x14ac:dyDescent="0.2">
      <c r="A14" s="392">
        <v>8</v>
      </c>
      <c r="B14" s="393" t="s">
        <v>12</v>
      </c>
      <c r="C14" s="394">
        <v>136358026</v>
      </c>
      <c r="D14" s="394">
        <v>-3229</v>
      </c>
      <c r="E14" s="394"/>
      <c r="F14" s="394">
        <v>0</v>
      </c>
      <c r="G14" s="394">
        <v>0</v>
      </c>
      <c r="H14" s="394">
        <v>0</v>
      </c>
      <c r="I14" s="394">
        <v>0</v>
      </c>
      <c r="J14" s="394">
        <v>0</v>
      </c>
      <c r="K14" s="394">
        <v>0</v>
      </c>
      <c r="L14" s="394">
        <v>0</v>
      </c>
      <c r="M14" s="394">
        <v>0</v>
      </c>
      <c r="N14" s="394">
        <v>0</v>
      </c>
      <c r="O14" s="394">
        <v>0</v>
      </c>
      <c r="P14" s="394">
        <v>0</v>
      </c>
      <c r="Q14" s="394">
        <v>0</v>
      </c>
      <c r="R14" s="394">
        <v>0</v>
      </c>
      <c r="S14" s="394">
        <v>0</v>
      </c>
      <c r="T14" s="394">
        <v>0</v>
      </c>
      <c r="U14" s="394">
        <v>0</v>
      </c>
      <c r="V14" s="394">
        <v>0</v>
      </c>
      <c r="W14" s="394">
        <v>0</v>
      </c>
      <c r="X14" s="394">
        <v>0</v>
      </c>
      <c r="Y14" s="394">
        <v>0</v>
      </c>
      <c r="Z14" s="394">
        <v>0</v>
      </c>
      <c r="AA14" s="394">
        <v>0</v>
      </c>
      <c r="AB14" s="394">
        <v>0</v>
      </c>
      <c r="AC14" s="394">
        <v>0</v>
      </c>
      <c r="AD14" s="394">
        <v>0</v>
      </c>
      <c r="AE14" s="394">
        <v>0</v>
      </c>
      <c r="AF14" s="394">
        <v>0</v>
      </c>
      <c r="AG14" s="394">
        <v>0</v>
      </c>
      <c r="AH14" s="394">
        <v>0</v>
      </c>
      <c r="AI14" s="394">
        <v>0</v>
      </c>
      <c r="AJ14" s="394">
        <v>0</v>
      </c>
      <c r="AK14" s="394">
        <v>-305280</v>
      </c>
      <c r="AL14" s="394">
        <v>-183645</v>
      </c>
      <c r="AM14" s="395">
        <v>-492154</v>
      </c>
      <c r="AN14" s="396">
        <v>135865872</v>
      </c>
      <c r="AO14" s="388">
        <v>-463010</v>
      </c>
      <c r="AP14" s="394"/>
      <c r="AQ14" s="394">
        <v>-29144</v>
      </c>
      <c r="AR14" s="394">
        <v>0</v>
      </c>
      <c r="AT14" s="1702"/>
      <c r="AU14" s="1702"/>
      <c r="AV14" s="1702"/>
      <c r="AW14" s="1702"/>
      <c r="AX14" s="1709"/>
      <c r="AY14" s="1709"/>
    </row>
    <row r="15" spans="1:52" ht="15.6" customHeight="1" x14ac:dyDescent="0.2">
      <c r="A15" s="392">
        <v>9</v>
      </c>
      <c r="B15" s="393" t="s">
        <v>13</v>
      </c>
      <c r="C15" s="394">
        <v>199083785</v>
      </c>
      <c r="D15" s="394">
        <v>-66704</v>
      </c>
      <c r="E15" s="394">
        <v>-5421626</v>
      </c>
      <c r="F15" s="394">
        <v>0</v>
      </c>
      <c r="G15" s="394">
        <v>0</v>
      </c>
      <c r="H15" s="394">
        <v>0</v>
      </c>
      <c r="I15" s="394">
        <v>0</v>
      </c>
      <c r="J15" s="394">
        <v>0</v>
      </c>
      <c r="K15" s="394">
        <v>0</v>
      </c>
      <c r="L15" s="394">
        <v>0</v>
      </c>
      <c r="M15" s="394">
        <v>0</v>
      </c>
      <c r="N15" s="394">
        <v>0</v>
      </c>
      <c r="O15" s="394">
        <v>0</v>
      </c>
      <c r="P15" s="394">
        <v>0</v>
      </c>
      <c r="Q15" s="394">
        <v>0</v>
      </c>
      <c r="R15" s="394">
        <v>0</v>
      </c>
      <c r="S15" s="394">
        <v>0</v>
      </c>
      <c r="T15" s="394">
        <v>0</v>
      </c>
      <c r="U15" s="394">
        <v>0</v>
      </c>
      <c r="V15" s="394">
        <v>0</v>
      </c>
      <c r="W15" s="394">
        <v>0</v>
      </c>
      <c r="X15" s="394">
        <v>0</v>
      </c>
      <c r="Y15" s="394">
        <v>0</v>
      </c>
      <c r="Z15" s="394">
        <v>0</v>
      </c>
      <c r="AA15" s="394">
        <v>0</v>
      </c>
      <c r="AB15" s="394">
        <v>0</v>
      </c>
      <c r="AC15" s="394">
        <v>0</v>
      </c>
      <c r="AD15" s="394">
        <v>0</v>
      </c>
      <c r="AE15" s="394">
        <v>0</v>
      </c>
      <c r="AF15" s="394">
        <v>0</v>
      </c>
      <c r="AG15" s="394">
        <v>0</v>
      </c>
      <c r="AH15" s="394">
        <v>0</v>
      </c>
      <c r="AI15" s="394">
        <v>0</v>
      </c>
      <c r="AJ15" s="394">
        <v>0</v>
      </c>
      <c r="AK15" s="394">
        <v>-601114</v>
      </c>
      <c r="AL15" s="394">
        <v>-552453</v>
      </c>
      <c r="AM15" s="395">
        <v>-6641897</v>
      </c>
      <c r="AN15" s="396">
        <v>192441888</v>
      </c>
      <c r="AO15" s="388">
        <v>-6000956</v>
      </c>
      <c r="AP15" s="394"/>
      <c r="AQ15" s="394">
        <v>-640941</v>
      </c>
      <c r="AR15" s="394">
        <v>0</v>
      </c>
      <c r="AT15" s="1702"/>
      <c r="AU15" s="1702"/>
      <c r="AV15" s="1702"/>
      <c r="AW15" s="1702"/>
      <c r="AX15" s="1709"/>
      <c r="AY15" s="1709"/>
    </row>
    <row r="16" spans="1:52" ht="15.6" customHeight="1" x14ac:dyDescent="0.2">
      <c r="A16" s="397">
        <v>10</v>
      </c>
      <c r="B16" s="398" t="s">
        <v>14</v>
      </c>
      <c r="C16" s="399">
        <v>126230753</v>
      </c>
      <c r="D16" s="399">
        <v>-64058</v>
      </c>
      <c r="E16" s="399"/>
      <c r="F16" s="399">
        <v>0</v>
      </c>
      <c r="G16" s="399">
        <v>0</v>
      </c>
      <c r="H16" s="399">
        <v>0</v>
      </c>
      <c r="I16" s="399">
        <v>0</v>
      </c>
      <c r="J16" s="399">
        <v>0</v>
      </c>
      <c r="K16" s="399">
        <v>-6945906</v>
      </c>
      <c r="L16" s="399">
        <v>0</v>
      </c>
      <c r="M16" s="399">
        <v>-5281914</v>
      </c>
      <c r="N16" s="399">
        <v>0</v>
      </c>
      <c r="O16" s="399">
        <v>0</v>
      </c>
      <c r="P16" s="399">
        <v>0</v>
      </c>
      <c r="Q16" s="399">
        <v>0</v>
      </c>
      <c r="R16" s="399">
        <v>0</v>
      </c>
      <c r="S16" s="399">
        <v>0</v>
      </c>
      <c r="T16" s="399">
        <v>-12606</v>
      </c>
      <c r="U16" s="399">
        <v>-4249945</v>
      </c>
      <c r="V16" s="399">
        <v>0</v>
      </c>
      <c r="W16" s="399">
        <v>-67232</v>
      </c>
      <c r="X16" s="399">
        <v>-8404</v>
      </c>
      <c r="Y16" s="399">
        <v>0</v>
      </c>
      <c r="Z16" s="399">
        <v>0</v>
      </c>
      <c r="AA16" s="399">
        <v>0</v>
      </c>
      <c r="AB16" s="399">
        <v>0</v>
      </c>
      <c r="AC16" s="399">
        <v>0</v>
      </c>
      <c r="AD16" s="399">
        <v>0</v>
      </c>
      <c r="AE16" s="692">
        <v>0</v>
      </c>
      <c r="AF16" s="692">
        <v>0</v>
      </c>
      <c r="AG16" s="937">
        <v>0</v>
      </c>
      <c r="AH16" s="937">
        <v>0</v>
      </c>
      <c r="AI16" s="1522">
        <v>0</v>
      </c>
      <c r="AJ16" s="1522">
        <v>0</v>
      </c>
      <c r="AK16" s="399">
        <v>-431125</v>
      </c>
      <c r="AL16" s="399">
        <v>-450034</v>
      </c>
      <c r="AM16" s="400">
        <v>-17511224</v>
      </c>
      <c r="AN16" s="401">
        <v>108719529</v>
      </c>
      <c r="AO16" s="388">
        <v>-15969876</v>
      </c>
      <c r="AP16" s="399"/>
      <c r="AQ16" s="399">
        <v>-1541348</v>
      </c>
      <c r="AR16" s="399">
        <v>0</v>
      </c>
      <c r="AT16" s="1702"/>
      <c r="AU16" s="1702"/>
      <c r="AV16" s="1702"/>
      <c r="AW16" s="1702"/>
      <c r="AX16" s="1709"/>
      <c r="AY16" s="1709"/>
    </row>
    <row r="17" spans="1:51" ht="15.6" customHeight="1" x14ac:dyDescent="0.2">
      <c r="A17" s="386">
        <v>11</v>
      </c>
      <c r="B17" s="387" t="s">
        <v>15</v>
      </c>
      <c r="C17" s="388">
        <v>12057152</v>
      </c>
      <c r="D17" s="388">
        <v>0</v>
      </c>
      <c r="E17" s="388"/>
      <c r="F17" s="388">
        <v>0</v>
      </c>
      <c r="G17" s="388">
        <v>0</v>
      </c>
      <c r="H17" s="388">
        <v>0</v>
      </c>
      <c r="I17" s="388">
        <v>0</v>
      </c>
      <c r="J17" s="388">
        <v>0</v>
      </c>
      <c r="K17" s="388">
        <v>0</v>
      </c>
      <c r="L17" s="388">
        <v>0</v>
      </c>
      <c r="M17" s="388">
        <v>0</v>
      </c>
      <c r="N17" s="388">
        <v>0</v>
      </c>
      <c r="O17" s="388">
        <v>0</v>
      </c>
      <c r="P17" s="388">
        <v>0</v>
      </c>
      <c r="Q17" s="388">
        <v>0</v>
      </c>
      <c r="R17" s="388">
        <v>0</v>
      </c>
      <c r="S17" s="388">
        <v>0</v>
      </c>
      <c r="T17" s="388">
        <v>0</v>
      </c>
      <c r="U17" s="388">
        <v>0</v>
      </c>
      <c r="V17" s="388">
        <v>0</v>
      </c>
      <c r="W17" s="388">
        <v>0</v>
      </c>
      <c r="X17" s="388">
        <v>0</v>
      </c>
      <c r="Y17" s="388">
        <v>0</v>
      </c>
      <c r="Z17" s="388">
        <v>0</v>
      </c>
      <c r="AA17" s="389">
        <v>0</v>
      </c>
      <c r="AB17" s="389">
        <v>0</v>
      </c>
      <c r="AC17" s="389">
        <v>0</v>
      </c>
      <c r="AD17" s="389">
        <v>0</v>
      </c>
      <c r="AE17" s="691">
        <v>0</v>
      </c>
      <c r="AF17" s="691">
        <v>0</v>
      </c>
      <c r="AG17" s="691">
        <v>0</v>
      </c>
      <c r="AH17" s="691">
        <v>0</v>
      </c>
      <c r="AI17" s="1521">
        <v>0</v>
      </c>
      <c r="AJ17" s="1521">
        <v>0</v>
      </c>
      <c r="AK17" s="388">
        <v>0</v>
      </c>
      <c r="AL17" s="388">
        <v>-42642</v>
      </c>
      <c r="AM17" s="390">
        <v>-42642</v>
      </c>
      <c r="AN17" s="391">
        <v>12014510</v>
      </c>
      <c r="AO17" s="388">
        <v>-38144</v>
      </c>
      <c r="AP17" s="388"/>
      <c r="AQ17" s="388">
        <v>-4498</v>
      </c>
      <c r="AR17" s="388">
        <v>0</v>
      </c>
      <c r="AT17" s="1702"/>
      <c r="AU17" s="1702"/>
      <c r="AV17" s="1702"/>
      <c r="AW17" s="1702"/>
      <c r="AX17" s="1709"/>
      <c r="AY17" s="1709"/>
    </row>
    <row r="18" spans="1:51" ht="15.6" customHeight="1" x14ac:dyDescent="0.2">
      <c r="A18" s="392">
        <v>12</v>
      </c>
      <c r="B18" s="393" t="s">
        <v>16</v>
      </c>
      <c r="C18" s="394">
        <v>3748531</v>
      </c>
      <c r="D18" s="394">
        <v>0</v>
      </c>
      <c r="E18" s="394"/>
      <c r="F18" s="394">
        <v>0</v>
      </c>
      <c r="G18" s="394">
        <v>0</v>
      </c>
      <c r="H18" s="394">
        <v>0</v>
      </c>
      <c r="I18" s="394">
        <v>0</v>
      </c>
      <c r="J18" s="394">
        <v>0</v>
      </c>
      <c r="K18" s="394">
        <v>-59600</v>
      </c>
      <c r="L18" s="394">
        <v>0</v>
      </c>
      <c r="M18" s="394">
        <v>0</v>
      </c>
      <c r="N18" s="394">
        <v>0</v>
      </c>
      <c r="O18" s="394">
        <v>0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4">
        <v>0</v>
      </c>
      <c r="W18" s="394">
        <v>0</v>
      </c>
      <c r="X18" s="394">
        <v>0</v>
      </c>
      <c r="Y18" s="394">
        <v>0</v>
      </c>
      <c r="Z18" s="394">
        <v>0</v>
      </c>
      <c r="AA18" s="394">
        <v>0</v>
      </c>
      <c r="AB18" s="394">
        <v>0</v>
      </c>
      <c r="AC18" s="394">
        <v>0</v>
      </c>
      <c r="AD18" s="394">
        <v>0</v>
      </c>
      <c r="AE18" s="394">
        <v>0</v>
      </c>
      <c r="AF18" s="394">
        <v>0</v>
      </c>
      <c r="AG18" s="394">
        <v>0</v>
      </c>
      <c r="AH18" s="394">
        <v>0</v>
      </c>
      <c r="AI18" s="394">
        <v>0</v>
      </c>
      <c r="AJ18" s="394">
        <v>0</v>
      </c>
      <c r="AK18" s="394">
        <v>-33525</v>
      </c>
      <c r="AL18" s="394">
        <v>0</v>
      </c>
      <c r="AM18" s="395">
        <v>-93125</v>
      </c>
      <c r="AN18" s="396">
        <v>3655406</v>
      </c>
      <c r="AO18" s="388">
        <v>-72213</v>
      </c>
      <c r="AP18" s="394"/>
      <c r="AQ18" s="394">
        <v>-20912</v>
      </c>
      <c r="AR18" s="394">
        <v>0</v>
      </c>
      <c r="AT18" s="1702"/>
      <c r="AU18" s="1702"/>
      <c r="AV18" s="1702"/>
      <c r="AW18" s="1702"/>
      <c r="AX18" s="1709"/>
      <c r="AY18" s="1709"/>
    </row>
    <row r="19" spans="1:51" ht="15.6" customHeight="1" x14ac:dyDescent="0.2">
      <c r="A19" s="392">
        <v>13</v>
      </c>
      <c r="B19" s="393" t="s">
        <v>17</v>
      </c>
      <c r="C19" s="394">
        <v>8213138</v>
      </c>
      <c r="D19" s="394">
        <v>0</v>
      </c>
      <c r="E19" s="394"/>
      <c r="F19" s="394">
        <v>0</v>
      </c>
      <c r="G19" s="394">
        <v>0</v>
      </c>
      <c r="H19" s="394">
        <v>0</v>
      </c>
      <c r="I19" s="394">
        <v>0</v>
      </c>
      <c r="J19" s="394">
        <v>0</v>
      </c>
      <c r="K19" s="394">
        <v>0</v>
      </c>
      <c r="L19" s="394">
        <v>0</v>
      </c>
      <c r="M19" s="394">
        <v>0</v>
      </c>
      <c r="N19" s="394">
        <v>0</v>
      </c>
      <c r="O19" s="394">
        <v>0</v>
      </c>
      <c r="P19" s="394">
        <v>0</v>
      </c>
      <c r="Q19" s="394">
        <v>-361998</v>
      </c>
      <c r="R19" s="394">
        <v>0</v>
      </c>
      <c r="S19" s="394">
        <v>0</v>
      </c>
      <c r="T19" s="394">
        <v>0</v>
      </c>
      <c r="U19" s="394">
        <v>0</v>
      </c>
      <c r="V19" s="394">
        <v>0</v>
      </c>
      <c r="W19" s="394">
        <v>0</v>
      </c>
      <c r="X19" s="394">
        <v>0</v>
      </c>
      <c r="Y19" s="394">
        <v>0</v>
      </c>
      <c r="Z19" s="394">
        <v>0</v>
      </c>
      <c r="AA19" s="394">
        <v>0</v>
      </c>
      <c r="AB19" s="394">
        <v>0</v>
      </c>
      <c r="AC19" s="394">
        <v>0</v>
      </c>
      <c r="AD19" s="394">
        <v>0</v>
      </c>
      <c r="AE19" s="394">
        <v>0</v>
      </c>
      <c r="AF19" s="394">
        <v>0</v>
      </c>
      <c r="AG19" s="394">
        <v>0</v>
      </c>
      <c r="AH19" s="394">
        <v>0</v>
      </c>
      <c r="AI19" s="394">
        <v>0</v>
      </c>
      <c r="AJ19" s="394">
        <v>0</v>
      </c>
      <c r="AK19" s="394">
        <v>-22359</v>
      </c>
      <c r="AL19" s="394">
        <v>-21205</v>
      </c>
      <c r="AM19" s="395">
        <v>-405562</v>
      </c>
      <c r="AN19" s="396">
        <v>7807576</v>
      </c>
      <c r="AO19" s="388">
        <v>-360535</v>
      </c>
      <c r="AP19" s="394"/>
      <c r="AQ19" s="394">
        <v>-45027</v>
      </c>
      <c r="AR19" s="394">
        <v>0</v>
      </c>
      <c r="AT19" s="1702"/>
      <c r="AU19" s="1702"/>
      <c r="AV19" s="1702"/>
      <c r="AW19" s="1702"/>
      <c r="AX19" s="1709"/>
      <c r="AY19" s="1709"/>
    </row>
    <row r="20" spans="1:51" ht="15.6" customHeight="1" x14ac:dyDescent="0.2">
      <c r="A20" s="392">
        <v>14</v>
      </c>
      <c r="B20" s="393" t="s">
        <v>18</v>
      </c>
      <c r="C20" s="394">
        <v>13344617</v>
      </c>
      <c r="D20" s="394">
        <v>0</v>
      </c>
      <c r="E20" s="394"/>
      <c r="F20" s="394">
        <v>0</v>
      </c>
      <c r="G20" s="394">
        <v>-4135</v>
      </c>
      <c r="H20" s="394">
        <v>0</v>
      </c>
      <c r="I20" s="394">
        <v>0</v>
      </c>
      <c r="J20" s="394">
        <v>0</v>
      </c>
      <c r="K20" s="394">
        <v>0</v>
      </c>
      <c r="L20" s="394">
        <v>0</v>
      </c>
      <c r="M20" s="394">
        <v>0</v>
      </c>
      <c r="N20" s="394">
        <v>0</v>
      </c>
      <c r="O20" s="394">
        <v>0</v>
      </c>
      <c r="P20" s="394">
        <v>0</v>
      </c>
      <c r="Q20" s="394">
        <v>0</v>
      </c>
      <c r="R20" s="394">
        <v>0</v>
      </c>
      <c r="S20" s="394">
        <v>0</v>
      </c>
      <c r="T20" s="394">
        <v>0</v>
      </c>
      <c r="U20" s="394">
        <v>0</v>
      </c>
      <c r="V20" s="394">
        <v>-167468</v>
      </c>
      <c r="W20" s="394">
        <v>0</v>
      </c>
      <c r="X20" s="394">
        <v>0</v>
      </c>
      <c r="Y20" s="394">
        <v>0</v>
      </c>
      <c r="Z20" s="394">
        <v>0</v>
      </c>
      <c r="AA20" s="394">
        <v>-184007</v>
      </c>
      <c r="AB20" s="394">
        <v>0</v>
      </c>
      <c r="AC20" s="394">
        <v>0</v>
      </c>
      <c r="AD20" s="394">
        <v>0</v>
      </c>
      <c r="AE20" s="394">
        <v>0</v>
      </c>
      <c r="AF20" s="394">
        <v>0</v>
      </c>
      <c r="AG20" s="394">
        <v>0</v>
      </c>
      <c r="AH20" s="394">
        <v>0</v>
      </c>
      <c r="AI20" s="394">
        <v>0</v>
      </c>
      <c r="AJ20" s="394">
        <v>0</v>
      </c>
      <c r="AK20" s="394">
        <v>-9304</v>
      </c>
      <c r="AL20" s="394">
        <v>-11165</v>
      </c>
      <c r="AM20" s="395">
        <v>-376079</v>
      </c>
      <c r="AN20" s="396">
        <v>12968538</v>
      </c>
      <c r="AO20" s="388">
        <v>-344288</v>
      </c>
      <c r="AP20" s="394"/>
      <c r="AQ20" s="394">
        <v>-31791</v>
      </c>
      <c r="AR20" s="394">
        <v>0</v>
      </c>
      <c r="AT20" s="1702"/>
      <c r="AU20" s="1702"/>
      <c r="AV20" s="1702"/>
      <c r="AW20" s="1702"/>
      <c r="AX20" s="1709"/>
      <c r="AY20" s="1709"/>
    </row>
    <row r="21" spans="1:51" ht="15.6" customHeight="1" x14ac:dyDescent="0.2">
      <c r="A21" s="397">
        <v>15</v>
      </c>
      <c r="B21" s="398" t="s">
        <v>19</v>
      </c>
      <c r="C21" s="399">
        <v>21728867</v>
      </c>
      <c r="D21" s="399">
        <v>-1596</v>
      </c>
      <c r="E21" s="399"/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399">
        <v>0</v>
      </c>
      <c r="Q21" s="399">
        <v>-1226925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0</v>
      </c>
      <c r="X21" s="399">
        <v>0</v>
      </c>
      <c r="Y21" s="399">
        <v>0</v>
      </c>
      <c r="Z21" s="399">
        <v>0</v>
      </c>
      <c r="AA21" s="399">
        <v>0</v>
      </c>
      <c r="AB21" s="399">
        <v>0</v>
      </c>
      <c r="AC21" s="399">
        <v>0</v>
      </c>
      <c r="AD21" s="399">
        <v>0</v>
      </c>
      <c r="AE21" s="692">
        <v>0</v>
      </c>
      <c r="AF21" s="692">
        <v>0</v>
      </c>
      <c r="AG21" s="937">
        <v>0</v>
      </c>
      <c r="AH21" s="937">
        <v>0</v>
      </c>
      <c r="AI21" s="1522">
        <v>0</v>
      </c>
      <c r="AJ21" s="1522">
        <v>0</v>
      </c>
      <c r="AK21" s="399">
        <v>-34870</v>
      </c>
      <c r="AL21" s="399">
        <v>-14945</v>
      </c>
      <c r="AM21" s="400">
        <v>-1278336</v>
      </c>
      <c r="AN21" s="401">
        <v>20450531</v>
      </c>
      <c r="AO21" s="388">
        <v>-1130636</v>
      </c>
      <c r="AP21" s="399"/>
      <c r="AQ21" s="399">
        <v>-147700</v>
      </c>
      <c r="AR21" s="399">
        <v>0</v>
      </c>
      <c r="AT21" s="1702"/>
      <c r="AU21" s="1702"/>
      <c r="AV21" s="1702"/>
      <c r="AW21" s="1702"/>
      <c r="AX21" s="1709"/>
      <c r="AY21" s="1709"/>
    </row>
    <row r="22" spans="1:51" ht="15.6" customHeight="1" x14ac:dyDescent="0.2">
      <c r="A22" s="386">
        <v>16</v>
      </c>
      <c r="B22" s="387" t="s">
        <v>20</v>
      </c>
      <c r="C22" s="388">
        <v>14971646</v>
      </c>
      <c r="D22" s="388">
        <v>-14461</v>
      </c>
      <c r="E22" s="388"/>
      <c r="F22" s="388">
        <v>0</v>
      </c>
      <c r="G22" s="388">
        <v>0</v>
      </c>
      <c r="H22" s="388">
        <v>0</v>
      </c>
      <c r="I22" s="388">
        <v>0</v>
      </c>
      <c r="J22" s="388">
        <v>0</v>
      </c>
      <c r="K22" s="388">
        <v>0</v>
      </c>
      <c r="L22" s="388">
        <v>0</v>
      </c>
      <c r="M22" s="388">
        <v>0</v>
      </c>
      <c r="N22" s="388">
        <v>0</v>
      </c>
      <c r="O22" s="388">
        <v>0</v>
      </c>
      <c r="P22" s="388">
        <v>0</v>
      </c>
      <c r="Q22" s="388">
        <v>0</v>
      </c>
      <c r="R22" s="388">
        <v>0</v>
      </c>
      <c r="S22" s="388">
        <v>0</v>
      </c>
      <c r="T22" s="388">
        <v>0</v>
      </c>
      <c r="U22" s="388">
        <v>0</v>
      </c>
      <c r="V22" s="388">
        <v>0</v>
      </c>
      <c r="W22" s="388">
        <v>0</v>
      </c>
      <c r="X22" s="388">
        <v>0</v>
      </c>
      <c r="Y22" s="388">
        <v>0</v>
      </c>
      <c r="Z22" s="388">
        <v>0</v>
      </c>
      <c r="AA22" s="389">
        <v>0</v>
      </c>
      <c r="AB22" s="389">
        <v>0</v>
      </c>
      <c r="AC22" s="389">
        <v>0</v>
      </c>
      <c r="AD22" s="389">
        <v>0</v>
      </c>
      <c r="AE22" s="691">
        <v>0</v>
      </c>
      <c r="AF22" s="691">
        <v>0</v>
      </c>
      <c r="AG22" s="691">
        <v>0</v>
      </c>
      <c r="AH22" s="691">
        <v>0</v>
      </c>
      <c r="AI22" s="1521">
        <v>0</v>
      </c>
      <c r="AJ22" s="1521">
        <v>0</v>
      </c>
      <c r="AK22" s="388">
        <v>-158164</v>
      </c>
      <c r="AL22" s="388">
        <v>-265715</v>
      </c>
      <c r="AM22" s="390">
        <v>-438340</v>
      </c>
      <c r="AN22" s="391">
        <v>14533306</v>
      </c>
      <c r="AO22" s="388">
        <v>-368912</v>
      </c>
      <c r="AP22" s="388"/>
      <c r="AQ22" s="388">
        <v>-69428</v>
      </c>
      <c r="AR22" s="388">
        <v>0</v>
      </c>
      <c r="AT22" s="1702"/>
      <c r="AU22" s="1702"/>
      <c r="AV22" s="1702"/>
      <c r="AW22" s="1702"/>
      <c r="AX22" s="1709"/>
      <c r="AY22" s="1709"/>
    </row>
    <row r="23" spans="1:51" ht="15.6" customHeight="1" x14ac:dyDescent="0.2">
      <c r="A23" s="392">
        <v>17</v>
      </c>
      <c r="B23" s="393" t="s">
        <v>21</v>
      </c>
      <c r="C23" s="394">
        <v>188138871</v>
      </c>
      <c r="D23" s="394">
        <v>-73010</v>
      </c>
      <c r="E23" s="394">
        <v>-13424854</v>
      </c>
      <c r="F23" s="394">
        <v>-4091801</v>
      </c>
      <c r="G23" s="394">
        <v>0</v>
      </c>
      <c r="H23" s="394">
        <v>0</v>
      </c>
      <c r="I23" s="394">
        <v>0</v>
      </c>
      <c r="J23" s="394">
        <v>0</v>
      </c>
      <c r="K23" s="394">
        <v>0</v>
      </c>
      <c r="L23" s="394">
        <v>0</v>
      </c>
      <c r="M23" s="394">
        <v>0</v>
      </c>
      <c r="N23" s="394">
        <v>-2461667</v>
      </c>
      <c r="O23" s="394">
        <v>0</v>
      </c>
      <c r="P23" s="394">
        <v>-5380265</v>
      </c>
      <c r="Q23" s="394">
        <v>0</v>
      </c>
      <c r="R23" s="394">
        <v>-1350886</v>
      </c>
      <c r="S23" s="394">
        <v>-1794794</v>
      </c>
      <c r="T23" s="394">
        <v>-189359</v>
      </c>
      <c r="U23" s="394">
        <v>0</v>
      </c>
      <c r="V23" s="394">
        <v>0</v>
      </c>
      <c r="W23" s="394">
        <v>-8233</v>
      </c>
      <c r="X23" s="394">
        <v>0</v>
      </c>
      <c r="Y23" s="394">
        <v>0</v>
      </c>
      <c r="Z23" s="394">
        <v>-5450246</v>
      </c>
      <c r="AA23" s="394">
        <v>0</v>
      </c>
      <c r="AB23" s="394">
        <v>0</v>
      </c>
      <c r="AC23" s="394">
        <v>0</v>
      </c>
      <c r="AD23" s="394">
        <v>-3284967</v>
      </c>
      <c r="AE23" s="394">
        <v>0</v>
      </c>
      <c r="AF23" s="394">
        <v>0</v>
      </c>
      <c r="AG23" s="394">
        <v>-2239376</v>
      </c>
      <c r="AH23" s="394">
        <v>0</v>
      </c>
      <c r="AI23" s="394">
        <v>0</v>
      </c>
      <c r="AJ23" s="394">
        <v>0</v>
      </c>
      <c r="AK23" s="394">
        <v>-955852</v>
      </c>
      <c r="AL23" s="394">
        <v>-2141706</v>
      </c>
      <c r="AM23" s="395">
        <v>-42847016</v>
      </c>
      <c r="AN23" s="396">
        <v>145291855</v>
      </c>
      <c r="AO23" s="388">
        <v>-39446223</v>
      </c>
      <c r="AP23" s="394"/>
      <c r="AQ23" s="394">
        <v>-3400793</v>
      </c>
      <c r="AR23" s="394">
        <v>0</v>
      </c>
      <c r="AT23" s="1702"/>
      <c r="AU23" s="1702"/>
      <c r="AV23" s="1702"/>
      <c r="AW23" s="1702"/>
      <c r="AX23" s="1709"/>
      <c r="AY23" s="1709"/>
    </row>
    <row r="24" spans="1:51" ht="15.6" customHeight="1" x14ac:dyDescent="0.2">
      <c r="A24" s="392">
        <v>18</v>
      </c>
      <c r="B24" s="393" t="s">
        <v>22</v>
      </c>
      <c r="C24" s="394">
        <v>5741751</v>
      </c>
      <c r="D24" s="394">
        <v>0</v>
      </c>
      <c r="E24" s="394"/>
      <c r="F24" s="394">
        <v>0</v>
      </c>
      <c r="G24" s="394">
        <v>0</v>
      </c>
      <c r="H24" s="394">
        <v>0</v>
      </c>
      <c r="I24" s="394">
        <v>0</v>
      </c>
      <c r="J24" s="394">
        <v>0</v>
      </c>
      <c r="K24" s="394">
        <v>0</v>
      </c>
      <c r="L24" s="394">
        <v>0</v>
      </c>
      <c r="M24" s="394">
        <v>0</v>
      </c>
      <c r="N24" s="394">
        <v>0</v>
      </c>
      <c r="O24" s="394">
        <v>0</v>
      </c>
      <c r="P24" s="394">
        <v>0</v>
      </c>
      <c r="Q24" s="394">
        <v>0</v>
      </c>
      <c r="R24" s="394">
        <v>0</v>
      </c>
      <c r="S24" s="394">
        <v>0</v>
      </c>
      <c r="T24" s="394">
        <v>0</v>
      </c>
      <c r="U24" s="394">
        <v>0</v>
      </c>
      <c r="V24" s="394">
        <v>0</v>
      </c>
      <c r="W24" s="394">
        <v>0</v>
      </c>
      <c r="X24" s="394">
        <v>0</v>
      </c>
      <c r="Y24" s="394">
        <v>0</v>
      </c>
      <c r="Z24" s="394">
        <v>0</v>
      </c>
      <c r="AA24" s="394">
        <v>0</v>
      </c>
      <c r="AB24" s="394">
        <v>0</v>
      </c>
      <c r="AC24" s="394">
        <v>0</v>
      </c>
      <c r="AD24" s="394">
        <v>0</v>
      </c>
      <c r="AE24" s="394">
        <v>0</v>
      </c>
      <c r="AF24" s="394">
        <v>0</v>
      </c>
      <c r="AG24" s="394">
        <v>0</v>
      </c>
      <c r="AH24" s="394">
        <v>0</v>
      </c>
      <c r="AI24" s="394">
        <v>0</v>
      </c>
      <c r="AJ24" s="394">
        <v>0</v>
      </c>
      <c r="AK24" s="394">
        <v>-8291</v>
      </c>
      <c r="AL24" s="394">
        <v>0</v>
      </c>
      <c r="AM24" s="395">
        <v>-8291</v>
      </c>
      <c r="AN24" s="396">
        <v>5733460</v>
      </c>
      <c r="AO24" s="388">
        <v>-9301</v>
      </c>
      <c r="AP24" s="394"/>
      <c r="AQ24" s="394">
        <v>1010</v>
      </c>
      <c r="AR24" s="394">
        <v>0</v>
      </c>
      <c r="AT24" s="1702"/>
      <c r="AU24" s="1702"/>
      <c r="AV24" s="1702"/>
      <c r="AW24" s="1702"/>
      <c r="AX24" s="1709"/>
      <c r="AY24" s="1709"/>
    </row>
    <row r="25" spans="1:51" ht="15.6" customHeight="1" x14ac:dyDescent="0.2">
      <c r="A25" s="392">
        <v>19</v>
      </c>
      <c r="B25" s="393" t="s">
        <v>23</v>
      </c>
      <c r="C25" s="394">
        <v>9591022</v>
      </c>
      <c r="D25" s="394">
        <v>0</v>
      </c>
      <c r="E25" s="394"/>
      <c r="F25" s="394">
        <v>0</v>
      </c>
      <c r="G25" s="394">
        <v>0</v>
      </c>
      <c r="H25" s="394">
        <v>0</v>
      </c>
      <c r="I25" s="394">
        <v>0</v>
      </c>
      <c r="J25" s="394">
        <v>0</v>
      </c>
      <c r="K25" s="394">
        <v>0</v>
      </c>
      <c r="L25" s="394">
        <v>0</v>
      </c>
      <c r="M25" s="394">
        <v>0</v>
      </c>
      <c r="N25" s="394">
        <v>-38592</v>
      </c>
      <c r="O25" s="394">
        <v>0</v>
      </c>
      <c r="P25" s="394">
        <v>0</v>
      </c>
      <c r="Q25" s="394">
        <v>0</v>
      </c>
      <c r="R25" s="394">
        <v>-4824</v>
      </c>
      <c r="S25" s="394">
        <v>-43416</v>
      </c>
      <c r="T25" s="394">
        <v>0</v>
      </c>
      <c r="U25" s="394">
        <v>0</v>
      </c>
      <c r="V25" s="394">
        <v>0</v>
      </c>
      <c r="W25" s="394">
        <v>0</v>
      </c>
      <c r="X25" s="394">
        <v>0</v>
      </c>
      <c r="Y25" s="394">
        <v>0</v>
      </c>
      <c r="Z25" s="394">
        <v>0</v>
      </c>
      <c r="AA25" s="394">
        <v>0</v>
      </c>
      <c r="AB25" s="394">
        <v>0</v>
      </c>
      <c r="AC25" s="394">
        <v>0</v>
      </c>
      <c r="AD25" s="394">
        <v>0</v>
      </c>
      <c r="AE25" s="394">
        <v>0</v>
      </c>
      <c r="AF25" s="394">
        <v>0</v>
      </c>
      <c r="AG25" s="394">
        <v>-4824</v>
      </c>
      <c r="AH25" s="394">
        <v>0</v>
      </c>
      <c r="AI25" s="394">
        <v>0</v>
      </c>
      <c r="AJ25" s="394">
        <v>0</v>
      </c>
      <c r="AK25" s="394">
        <v>-32562</v>
      </c>
      <c r="AL25" s="394">
        <v>-128078</v>
      </c>
      <c r="AM25" s="395">
        <v>-252296</v>
      </c>
      <c r="AN25" s="396">
        <v>9338726</v>
      </c>
      <c r="AO25" s="388">
        <v>-228657</v>
      </c>
      <c r="AP25" s="394"/>
      <c r="AQ25" s="394">
        <v>-23639</v>
      </c>
      <c r="AR25" s="394">
        <v>0</v>
      </c>
      <c r="AT25" s="1702"/>
      <c r="AU25" s="1702"/>
      <c r="AV25" s="1702"/>
      <c r="AW25" s="1702"/>
      <c r="AX25" s="1709"/>
      <c r="AY25" s="1709"/>
    </row>
    <row r="26" spans="1:51" ht="15.6" customHeight="1" x14ac:dyDescent="0.2">
      <c r="A26" s="397">
        <v>20</v>
      </c>
      <c r="B26" s="398" t="s">
        <v>24</v>
      </c>
      <c r="C26" s="399">
        <v>38568744</v>
      </c>
      <c r="D26" s="399">
        <v>-3528</v>
      </c>
      <c r="E26" s="399"/>
      <c r="F26" s="399">
        <v>0</v>
      </c>
      <c r="G26" s="399">
        <v>0</v>
      </c>
      <c r="H26" s="399">
        <v>0</v>
      </c>
      <c r="I26" s="399">
        <v>0</v>
      </c>
      <c r="J26" s="399">
        <v>0</v>
      </c>
      <c r="K26" s="399">
        <v>0</v>
      </c>
      <c r="L26" s="399">
        <v>-3083</v>
      </c>
      <c r="M26" s="399">
        <v>0</v>
      </c>
      <c r="N26" s="399">
        <v>0</v>
      </c>
      <c r="O26" s="399">
        <v>0</v>
      </c>
      <c r="P26" s="399">
        <v>0</v>
      </c>
      <c r="Q26" s="399">
        <v>0</v>
      </c>
      <c r="R26" s="399">
        <v>0</v>
      </c>
      <c r="S26" s="399">
        <v>0</v>
      </c>
      <c r="T26" s="399">
        <v>0</v>
      </c>
      <c r="U26" s="399">
        <v>0</v>
      </c>
      <c r="V26" s="399">
        <v>0</v>
      </c>
      <c r="W26" s="399">
        <v>0</v>
      </c>
      <c r="X26" s="399">
        <v>-9249</v>
      </c>
      <c r="Y26" s="399">
        <v>0</v>
      </c>
      <c r="Z26" s="399">
        <v>0</v>
      </c>
      <c r="AA26" s="399">
        <v>0</v>
      </c>
      <c r="AB26" s="399">
        <v>0</v>
      </c>
      <c r="AC26" s="399">
        <v>0</v>
      </c>
      <c r="AD26" s="399">
        <v>0</v>
      </c>
      <c r="AE26" s="692">
        <v>0</v>
      </c>
      <c r="AF26" s="692">
        <v>0</v>
      </c>
      <c r="AG26" s="937">
        <v>0</v>
      </c>
      <c r="AH26" s="937">
        <v>0</v>
      </c>
      <c r="AI26" s="1522">
        <v>0</v>
      </c>
      <c r="AJ26" s="1522">
        <v>0</v>
      </c>
      <c r="AK26" s="399">
        <v>-48557</v>
      </c>
      <c r="AL26" s="399">
        <v>-49944</v>
      </c>
      <c r="AM26" s="400">
        <v>-114361</v>
      </c>
      <c r="AN26" s="401">
        <v>38454383</v>
      </c>
      <c r="AO26" s="388">
        <v>-103641</v>
      </c>
      <c r="AP26" s="399"/>
      <c r="AQ26" s="399">
        <v>-10720</v>
      </c>
      <c r="AR26" s="399">
        <v>0</v>
      </c>
      <c r="AT26" s="1702"/>
      <c r="AU26" s="1702"/>
      <c r="AV26" s="1702"/>
      <c r="AW26" s="1702"/>
      <c r="AX26" s="1709"/>
      <c r="AY26" s="1709"/>
    </row>
    <row r="27" spans="1:51" ht="15.6" customHeight="1" x14ac:dyDescent="0.2">
      <c r="A27" s="386">
        <v>21</v>
      </c>
      <c r="B27" s="387" t="s">
        <v>25</v>
      </c>
      <c r="C27" s="388">
        <v>20168231</v>
      </c>
      <c r="D27" s="388">
        <v>-1270</v>
      </c>
      <c r="E27" s="388"/>
      <c r="F27" s="388">
        <v>0</v>
      </c>
      <c r="G27" s="388">
        <v>0</v>
      </c>
      <c r="H27" s="388">
        <v>0</v>
      </c>
      <c r="I27" s="388">
        <v>0</v>
      </c>
      <c r="J27" s="388">
        <v>0</v>
      </c>
      <c r="K27" s="388">
        <v>0</v>
      </c>
      <c r="L27" s="388">
        <v>0</v>
      </c>
      <c r="M27" s="388">
        <v>0</v>
      </c>
      <c r="N27" s="388">
        <v>0</v>
      </c>
      <c r="O27" s="388">
        <v>0</v>
      </c>
      <c r="P27" s="388">
        <v>0</v>
      </c>
      <c r="Q27" s="388">
        <v>-3204</v>
      </c>
      <c r="R27" s="388">
        <v>0</v>
      </c>
      <c r="S27" s="388">
        <v>0</v>
      </c>
      <c r="T27" s="388">
        <v>0</v>
      </c>
      <c r="U27" s="388">
        <v>0</v>
      </c>
      <c r="V27" s="388">
        <v>0</v>
      </c>
      <c r="W27" s="388">
        <v>0</v>
      </c>
      <c r="X27" s="388">
        <v>0</v>
      </c>
      <c r="Y27" s="388">
        <v>0</v>
      </c>
      <c r="Z27" s="388">
        <v>0</v>
      </c>
      <c r="AA27" s="389">
        <v>0</v>
      </c>
      <c r="AB27" s="389">
        <v>0</v>
      </c>
      <c r="AC27" s="389">
        <v>0</v>
      </c>
      <c r="AD27" s="389">
        <v>0</v>
      </c>
      <c r="AE27" s="691">
        <v>0</v>
      </c>
      <c r="AF27" s="691">
        <v>0</v>
      </c>
      <c r="AG27" s="691">
        <v>0</v>
      </c>
      <c r="AH27" s="691">
        <v>0</v>
      </c>
      <c r="AI27" s="1521">
        <v>0</v>
      </c>
      <c r="AJ27" s="1521">
        <v>0</v>
      </c>
      <c r="AK27" s="388">
        <v>-24510</v>
      </c>
      <c r="AL27" s="388">
        <v>-40370</v>
      </c>
      <c r="AM27" s="390">
        <v>-69354</v>
      </c>
      <c r="AN27" s="391">
        <v>20098877</v>
      </c>
      <c r="AO27" s="388">
        <v>-61504</v>
      </c>
      <c r="AP27" s="388"/>
      <c r="AQ27" s="388">
        <v>-7850</v>
      </c>
      <c r="AR27" s="388">
        <v>0</v>
      </c>
      <c r="AT27" s="1702"/>
      <c r="AU27" s="1702"/>
      <c r="AV27" s="1702"/>
      <c r="AW27" s="1702"/>
      <c r="AX27" s="1709"/>
      <c r="AY27" s="1709"/>
    </row>
    <row r="28" spans="1:51" ht="15.6" customHeight="1" x14ac:dyDescent="0.2">
      <c r="A28" s="392">
        <v>22</v>
      </c>
      <c r="B28" s="393" t="s">
        <v>26</v>
      </c>
      <c r="C28" s="394">
        <v>22512270</v>
      </c>
      <c r="D28" s="394">
        <v>0</v>
      </c>
      <c r="E28" s="394"/>
      <c r="F28" s="394">
        <v>0</v>
      </c>
      <c r="G28" s="394">
        <v>0</v>
      </c>
      <c r="H28" s="394">
        <v>0</v>
      </c>
      <c r="I28" s="394">
        <v>0</v>
      </c>
      <c r="J28" s="394">
        <v>0</v>
      </c>
      <c r="K28" s="394">
        <v>0</v>
      </c>
      <c r="L28" s="394">
        <v>0</v>
      </c>
      <c r="M28" s="394">
        <v>0</v>
      </c>
      <c r="N28" s="394">
        <v>0</v>
      </c>
      <c r="O28" s="394">
        <v>0</v>
      </c>
      <c r="P28" s="394">
        <v>0</v>
      </c>
      <c r="Q28" s="394">
        <v>0</v>
      </c>
      <c r="R28" s="394">
        <v>0</v>
      </c>
      <c r="S28" s="394">
        <v>0</v>
      </c>
      <c r="T28" s="394">
        <v>0</v>
      </c>
      <c r="U28" s="394">
        <v>0</v>
      </c>
      <c r="V28" s="394">
        <v>0</v>
      </c>
      <c r="W28" s="394">
        <v>0</v>
      </c>
      <c r="X28" s="394">
        <v>0</v>
      </c>
      <c r="Y28" s="394">
        <v>0</v>
      </c>
      <c r="Z28" s="394">
        <v>0</v>
      </c>
      <c r="AA28" s="394">
        <v>0</v>
      </c>
      <c r="AB28" s="394">
        <v>0</v>
      </c>
      <c r="AC28" s="394">
        <v>0</v>
      </c>
      <c r="AD28" s="394">
        <v>0</v>
      </c>
      <c r="AE28" s="394">
        <v>0</v>
      </c>
      <c r="AF28" s="394">
        <v>0</v>
      </c>
      <c r="AG28" s="394">
        <v>0</v>
      </c>
      <c r="AH28" s="394">
        <v>0</v>
      </c>
      <c r="AI28" s="394">
        <v>0</v>
      </c>
      <c r="AJ28" s="394">
        <v>0</v>
      </c>
      <c r="AK28" s="394">
        <v>-9793</v>
      </c>
      <c r="AL28" s="394">
        <v>-31555</v>
      </c>
      <c r="AM28" s="395">
        <v>-41348</v>
      </c>
      <c r="AN28" s="396">
        <v>22470922</v>
      </c>
      <c r="AO28" s="388">
        <v>-38427</v>
      </c>
      <c r="AP28" s="394"/>
      <c r="AQ28" s="394">
        <v>-2921</v>
      </c>
      <c r="AR28" s="394">
        <v>0</v>
      </c>
      <c r="AT28" s="1702"/>
      <c r="AU28" s="1702"/>
      <c r="AV28" s="1702"/>
      <c r="AW28" s="1702"/>
      <c r="AX28" s="1709"/>
      <c r="AY28" s="1709"/>
    </row>
    <row r="29" spans="1:51" ht="15.6" customHeight="1" x14ac:dyDescent="0.2">
      <c r="A29" s="392">
        <v>23</v>
      </c>
      <c r="B29" s="393" t="s">
        <v>27</v>
      </c>
      <c r="C29" s="394">
        <v>71280440</v>
      </c>
      <c r="D29" s="394">
        <v>-16253</v>
      </c>
      <c r="E29" s="394"/>
      <c r="F29" s="394">
        <v>0</v>
      </c>
      <c r="G29" s="394">
        <v>0</v>
      </c>
      <c r="H29" s="394">
        <v>0</v>
      </c>
      <c r="I29" s="394">
        <v>0</v>
      </c>
      <c r="J29" s="394">
        <v>0</v>
      </c>
      <c r="K29" s="394">
        <v>0</v>
      </c>
      <c r="L29" s="394">
        <v>0</v>
      </c>
      <c r="M29" s="394">
        <v>0</v>
      </c>
      <c r="N29" s="394">
        <v>0</v>
      </c>
      <c r="O29" s="394">
        <v>0</v>
      </c>
      <c r="P29" s="394">
        <v>0</v>
      </c>
      <c r="Q29" s="394">
        <v>0</v>
      </c>
      <c r="R29" s="394">
        <v>0</v>
      </c>
      <c r="S29" s="394">
        <v>0</v>
      </c>
      <c r="T29" s="394">
        <v>0</v>
      </c>
      <c r="U29" s="394">
        <v>0</v>
      </c>
      <c r="V29" s="394">
        <v>0</v>
      </c>
      <c r="W29" s="394">
        <v>-510350</v>
      </c>
      <c r="X29" s="394">
        <v>-25950</v>
      </c>
      <c r="Y29" s="394">
        <v>-15137</v>
      </c>
      <c r="Z29" s="394">
        <v>0</v>
      </c>
      <c r="AA29" s="394">
        <v>0</v>
      </c>
      <c r="AB29" s="394">
        <v>0</v>
      </c>
      <c r="AC29" s="394">
        <v>-2162</v>
      </c>
      <c r="AD29" s="394">
        <v>0</v>
      </c>
      <c r="AE29" s="394">
        <v>0</v>
      </c>
      <c r="AF29" s="394">
        <v>0</v>
      </c>
      <c r="AG29" s="394">
        <v>0</v>
      </c>
      <c r="AH29" s="394">
        <v>0</v>
      </c>
      <c r="AI29" s="394">
        <v>-47575</v>
      </c>
      <c r="AJ29" s="394">
        <v>0</v>
      </c>
      <c r="AK29" s="394">
        <v>-144023</v>
      </c>
      <c r="AL29" s="394">
        <v>-235776</v>
      </c>
      <c r="AM29" s="395">
        <v>-997226</v>
      </c>
      <c r="AN29" s="396">
        <v>70283214</v>
      </c>
      <c r="AO29" s="388">
        <v>-898337</v>
      </c>
      <c r="AP29" s="394"/>
      <c r="AQ29" s="394">
        <v>-98889</v>
      </c>
      <c r="AR29" s="394">
        <v>0</v>
      </c>
      <c r="AT29" s="383"/>
      <c r="AU29" s="1702"/>
      <c r="AV29" s="1702"/>
      <c r="AW29" s="1702"/>
      <c r="AX29" s="1709"/>
      <c r="AY29" s="1709"/>
    </row>
    <row r="30" spans="1:51" ht="15.6" customHeight="1" x14ac:dyDescent="0.2">
      <c r="A30" s="392">
        <v>24</v>
      </c>
      <c r="B30" s="393" t="s">
        <v>28</v>
      </c>
      <c r="C30" s="394">
        <v>13002532</v>
      </c>
      <c r="D30" s="394">
        <v>-1464</v>
      </c>
      <c r="E30" s="394"/>
      <c r="F30" s="394">
        <v>-33086</v>
      </c>
      <c r="G30" s="394">
        <v>0</v>
      </c>
      <c r="H30" s="394">
        <v>0</v>
      </c>
      <c r="I30" s="394">
        <v>0</v>
      </c>
      <c r="J30" s="394">
        <v>0</v>
      </c>
      <c r="K30" s="394">
        <v>0</v>
      </c>
      <c r="L30" s="394">
        <v>0</v>
      </c>
      <c r="M30" s="394">
        <v>0</v>
      </c>
      <c r="N30" s="394">
        <v>-198516</v>
      </c>
      <c r="O30" s="394">
        <v>0</v>
      </c>
      <c r="P30" s="394">
        <v>0</v>
      </c>
      <c r="Q30" s="394">
        <v>0</v>
      </c>
      <c r="R30" s="394">
        <v>0</v>
      </c>
      <c r="S30" s="394">
        <v>0</v>
      </c>
      <c r="T30" s="394">
        <v>-2588980</v>
      </c>
      <c r="U30" s="394">
        <v>0</v>
      </c>
      <c r="V30" s="394">
        <v>0</v>
      </c>
      <c r="W30" s="394">
        <v>0</v>
      </c>
      <c r="X30" s="394">
        <v>0</v>
      </c>
      <c r="Y30" s="394">
        <v>0</v>
      </c>
      <c r="Z30" s="394">
        <v>0</v>
      </c>
      <c r="AA30" s="394">
        <v>0</v>
      </c>
      <c r="AB30" s="394">
        <v>0</v>
      </c>
      <c r="AC30" s="394">
        <v>0</v>
      </c>
      <c r="AD30" s="394">
        <v>0</v>
      </c>
      <c r="AE30" s="394">
        <v>0</v>
      </c>
      <c r="AF30" s="394">
        <v>0</v>
      </c>
      <c r="AG30" s="394">
        <v>0</v>
      </c>
      <c r="AH30" s="394">
        <v>0</v>
      </c>
      <c r="AI30" s="394">
        <v>0</v>
      </c>
      <c r="AJ30" s="394">
        <v>0</v>
      </c>
      <c r="AK30" s="394">
        <v>-37221</v>
      </c>
      <c r="AL30" s="394">
        <v>-163776</v>
      </c>
      <c r="AM30" s="395">
        <v>-3023043</v>
      </c>
      <c r="AN30" s="396">
        <v>9979489</v>
      </c>
      <c r="AO30" s="388">
        <v>-2744505</v>
      </c>
      <c r="AP30" s="394"/>
      <c r="AQ30" s="394">
        <v>-278538</v>
      </c>
      <c r="AR30" s="394">
        <v>0</v>
      </c>
      <c r="AT30" s="1702"/>
      <c r="AU30" s="1702"/>
      <c r="AV30" s="1702"/>
      <c r="AW30" s="1702"/>
      <c r="AX30" s="1709"/>
      <c r="AY30" s="1709"/>
    </row>
    <row r="31" spans="1:51" ht="15.6" customHeight="1" x14ac:dyDescent="0.2">
      <c r="A31" s="397">
        <v>25</v>
      </c>
      <c r="B31" s="398" t="s">
        <v>29</v>
      </c>
      <c r="C31" s="399">
        <v>12652628</v>
      </c>
      <c r="D31" s="399">
        <v>-1663</v>
      </c>
      <c r="E31" s="399"/>
      <c r="F31" s="399">
        <v>0</v>
      </c>
      <c r="G31" s="399">
        <v>-5344</v>
      </c>
      <c r="H31" s="399">
        <v>0</v>
      </c>
      <c r="I31" s="399">
        <v>0</v>
      </c>
      <c r="J31" s="399">
        <v>0</v>
      </c>
      <c r="K31" s="399">
        <v>0</v>
      </c>
      <c r="L31" s="399">
        <v>0</v>
      </c>
      <c r="M31" s="399">
        <v>0</v>
      </c>
      <c r="N31" s="399">
        <v>0</v>
      </c>
      <c r="O31" s="399">
        <v>0</v>
      </c>
      <c r="P31" s="399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0</v>
      </c>
      <c r="W31" s="399">
        <v>0</v>
      </c>
      <c r="X31" s="399">
        <v>0</v>
      </c>
      <c r="Y31" s="399">
        <v>0</v>
      </c>
      <c r="Z31" s="399">
        <v>0</v>
      </c>
      <c r="AA31" s="399">
        <v>-125584</v>
      </c>
      <c r="AB31" s="399">
        <v>0</v>
      </c>
      <c r="AC31" s="399">
        <v>0</v>
      </c>
      <c r="AD31" s="399">
        <v>0</v>
      </c>
      <c r="AE31" s="692">
        <v>0</v>
      </c>
      <c r="AF31" s="692">
        <v>0</v>
      </c>
      <c r="AG31" s="937">
        <v>0</v>
      </c>
      <c r="AH31" s="937">
        <v>0</v>
      </c>
      <c r="AI31" s="1522">
        <v>0</v>
      </c>
      <c r="AJ31" s="1522">
        <v>0</v>
      </c>
      <c r="AK31" s="399">
        <v>-76953</v>
      </c>
      <c r="AL31" s="399">
        <v>-43287</v>
      </c>
      <c r="AM31" s="400">
        <v>-252831</v>
      </c>
      <c r="AN31" s="401">
        <v>12399797</v>
      </c>
      <c r="AO31" s="388">
        <v>-220066</v>
      </c>
      <c r="AP31" s="399"/>
      <c r="AQ31" s="399">
        <v>-32765</v>
      </c>
      <c r="AR31" s="399">
        <v>0</v>
      </c>
      <c r="AT31" s="1702"/>
      <c r="AU31" s="1702"/>
      <c r="AV31" s="1702"/>
      <c r="AW31" s="1702"/>
      <c r="AX31" s="1709"/>
      <c r="AY31" s="1709"/>
    </row>
    <row r="32" spans="1:51" ht="15.6" customHeight="1" x14ac:dyDescent="0.2">
      <c r="A32" s="386">
        <v>26</v>
      </c>
      <c r="B32" s="387" t="s">
        <v>30</v>
      </c>
      <c r="C32" s="388">
        <v>240347195</v>
      </c>
      <c r="D32" s="388">
        <v>-23353</v>
      </c>
      <c r="E32" s="388"/>
      <c r="F32" s="388">
        <v>0</v>
      </c>
      <c r="G32" s="388">
        <v>0</v>
      </c>
      <c r="H32" s="388">
        <v>-339250</v>
      </c>
      <c r="I32" s="388">
        <v>-4674865</v>
      </c>
      <c r="J32" s="388">
        <v>-1614094</v>
      </c>
      <c r="K32" s="388">
        <v>0</v>
      </c>
      <c r="L32" s="388">
        <v>0</v>
      </c>
      <c r="M32" s="388">
        <v>0</v>
      </c>
      <c r="N32" s="388">
        <v>0</v>
      </c>
      <c r="O32" s="388">
        <v>-914790</v>
      </c>
      <c r="P32" s="388">
        <v>0</v>
      </c>
      <c r="Q32" s="388">
        <v>0</v>
      </c>
      <c r="R32" s="388">
        <v>0</v>
      </c>
      <c r="S32" s="388">
        <v>0</v>
      </c>
      <c r="T32" s="388">
        <v>-71243</v>
      </c>
      <c r="U32" s="388">
        <v>0</v>
      </c>
      <c r="V32" s="388">
        <v>0</v>
      </c>
      <c r="W32" s="388">
        <v>0</v>
      </c>
      <c r="X32" s="388">
        <v>-33925</v>
      </c>
      <c r="Y32" s="388">
        <v>0</v>
      </c>
      <c r="Z32" s="388">
        <v>0</v>
      </c>
      <c r="AA32" s="389">
        <v>0</v>
      </c>
      <c r="AB32" s="389">
        <v>-122130</v>
      </c>
      <c r="AC32" s="389">
        <v>0</v>
      </c>
      <c r="AD32" s="389">
        <v>0</v>
      </c>
      <c r="AE32" s="691">
        <v>-125522</v>
      </c>
      <c r="AF32" s="691">
        <v>-7124250</v>
      </c>
      <c r="AG32" s="691">
        <v>0</v>
      </c>
      <c r="AH32" s="691">
        <v>0</v>
      </c>
      <c r="AI32" s="1521">
        <v>0</v>
      </c>
      <c r="AJ32" s="1521">
        <v>0</v>
      </c>
      <c r="AK32" s="388">
        <v>-1117490</v>
      </c>
      <c r="AL32" s="388">
        <v>-1798365</v>
      </c>
      <c r="AM32" s="390">
        <v>-17959277</v>
      </c>
      <c r="AN32" s="391">
        <v>222387918</v>
      </c>
      <c r="AO32" s="388">
        <v>-16322461</v>
      </c>
      <c r="AP32" s="388"/>
      <c r="AQ32" s="388">
        <v>-1636816</v>
      </c>
      <c r="AR32" s="388">
        <v>0</v>
      </c>
      <c r="AT32" s="1702"/>
      <c r="AU32" s="1702"/>
      <c r="AV32" s="1702"/>
      <c r="AW32" s="1702"/>
      <c r="AX32" s="1709"/>
      <c r="AY32" s="1709"/>
    </row>
    <row r="33" spans="1:51" ht="15.6" customHeight="1" x14ac:dyDescent="0.2">
      <c r="A33" s="392">
        <v>27</v>
      </c>
      <c r="B33" s="393" t="s">
        <v>31</v>
      </c>
      <c r="C33" s="394">
        <v>36921804</v>
      </c>
      <c r="D33" s="394">
        <v>-5334</v>
      </c>
      <c r="E33" s="394"/>
      <c r="F33" s="394">
        <v>0</v>
      </c>
      <c r="G33" s="394">
        <v>0</v>
      </c>
      <c r="H33" s="394">
        <v>0</v>
      </c>
      <c r="I33" s="394">
        <v>0</v>
      </c>
      <c r="J33" s="394">
        <v>0</v>
      </c>
      <c r="K33" s="394">
        <v>-16342</v>
      </c>
      <c r="L33" s="394">
        <v>0</v>
      </c>
      <c r="M33" s="394">
        <v>-4669</v>
      </c>
      <c r="N33" s="394">
        <v>-4669</v>
      </c>
      <c r="O33" s="394">
        <v>0</v>
      </c>
      <c r="P33" s="394">
        <v>0</v>
      </c>
      <c r="Q33" s="394">
        <v>0</v>
      </c>
      <c r="R33" s="394">
        <v>0</v>
      </c>
      <c r="S33" s="394">
        <v>0</v>
      </c>
      <c r="T33" s="394">
        <v>0</v>
      </c>
      <c r="U33" s="394">
        <v>0</v>
      </c>
      <c r="V33" s="394">
        <v>0</v>
      </c>
      <c r="W33" s="394">
        <v>0</v>
      </c>
      <c r="X33" s="394">
        <v>0</v>
      </c>
      <c r="Y33" s="394">
        <v>0</v>
      </c>
      <c r="Z33" s="394">
        <v>0</v>
      </c>
      <c r="AA33" s="394">
        <v>0</v>
      </c>
      <c r="AB33" s="394">
        <v>0</v>
      </c>
      <c r="AC33" s="394">
        <v>0</v>
      </c>
      <c r="AD33" s="394">
        <v>0</v>
      </c>
      <c r="AE33" s="394">
        <v>0</v>
      </c>
      <c r="AF33" s="394">
        <v>0</v>
      </c>
      <c r="AG33" s="394">
        <v>0</v>
      </c>
      <c r="AH33" s="394">
        <v>0</v>
      </c>
      <c r="AI33" s="394">
        <v>0</v>
      </c>
      <c r="AJ33" s="394">
        <v>0</v>
      </c>
      <c r="AK33" s="394">
        <v>-44122</v>
      </c>
      <c r="AL33" s="394">
        <v>-81941</v>
      </c>
      <c r="AM33" s="395">
        <v>-157077</v>
      </c>
      <c r="AN33" s="396">
        <v>36764727</v>
      </c>
      <c r="AO33" s="388">
        <v>-135019</v>
      </c>
      <c r="AP33" s="394"/>
      <c r="AQ33" s="394">
        <v>-22058</v>
      </c>
      <c r="AR33" s="394">
        <v>0</v>
      </c>
      <c r="AT33" s="1702"/>
      <c r="AU33" s="1702"/>
      <c r="AV33" s="1702"/>
      <c r="AW33" s="1702"/>
      <c r="AX33" s="1709"/>
      <c r="AY33" s="1709"/>
    </row>
    <row r="34" spans="1:51" ht="15.6" customHeight="1" x14ac:dyDescent="0.2">
      <c r="A34" s="392">
        <v>28</v>
      </c>
      <c r="B34" s="393" t="s">
        <v>32</v>
      </c>
      <c r="C34" s="394">
        <v>149491634</v>
      </c>
      <c r="D34" s="394">
        <v>-39532</v>
      </c>
      <c r="E34" s="394"/>
      <c r="F34" s="394">
        <v>0</v>
      </c>
      <c r="G34" s="394">
        <v>0</v>
      </c>
      <c r="H34" s="394">
        <v>0</v>
      </c>
      <c r="I34" s="394">
        <v>0</v>
      </c>
      <c r="J34" s="394">
        <v>0</v>
      </c>
      <c r="K34" s="394">
        <v>-3107</v>
      </c>
      <c r="L34" s="394">
        <v>-6215</v>
      </c>
      <c r="M34" s="394">
        <v>0</v>
      </c>
      <c r="N34" s="394">
        <v>-6215</v>
      </c>
      <c r="O34" s="394">
        <v>0</v>
      </c>
      <c r="P34" s="394">
        <v>0</v>
      </c>
      <c r="Q34" s="394">
        <v>0</v>
      </c>
      <c r="R34" s="394">
        <v>0</v>
      </c>
      <c r="S34" s="394">
        <v>-6215</v>
      </c>
      <c r="T34" s="394">
        <v>-43505</v>
      </c>
      <c r="U34" s="394">
        <v>0</v>
      </c>
      <c r="V34" s="394">
        <v>0</v>
      </c>
      <c r="W34" s="394">
        <v>-8380927</v>
      </c>
      <c r="X34" s="394">
        <v>-5577535</v>
      </c>
      <c r="Y34" s="394">
        <v>-3697925</v>
      </c>
      <c r="Z34" s="394">
        <v>0</v>
      </c>
      <c r="AA34" s="394">
        <v>0</v>
      </c>
      <c r="AB34" s="394">
        <v>0</v>
      </c>
      <c r="AC34" s="394">
        <v>-366685</v>
      </c>
      <c r="AD34" s="394">
        <v>0</v>
      </c>
      <c r="AE34" s="394">
        <v>0</v>
      </c>
      <c r="AF34" s="394">
        <v>0</v>
      </c>
      <c r="AG34" s="394">
        <v>0</v>
      </c>
      <c r="AH34" s="394">
        <v>0</v>
      </c>
      <c r="AI34" s="394">
        <v>-18645</v>
      </c>
      <c r="AJ34" s="394">
        <v>-6215</v>
      </c>
      <c r="AK34" s="394">
        <v>-422310</v>
      </c>
      <c r="AL34" s="394">
        <v>-755316</v>
      </c>
      <c r="AM34" s="395">
        <v>-19330347</v>
      </c>
      <c r="AN34" s="396">
        <v>130161287</v>
      </c>
      <c r="AO34" s="388">
        <v>-17252678</v>
      </c>
      <c r="AP34" s="394"/>
      <c r="AQ34" s="394">
        <v>-2077669</v>
      </c>
      <c r="AR34" s="394">
        <v>0</v>
      </c>
      <c r="AT34" s="1702"/>
      <c r="AU34" s="1702"/>
      <c r="AV34" s="1702"/>
      <c r="AW34" s="1702"/>
      <c r="AX34" s="1709"/>
      <c r="AY34" s="1709"/>
    </row>
    <row r="35" spans="1:51" ht="15.6" customHeight="1" x14ac:dyDescent="0.2">
      <c r="A35" s="392">
        <v>29</v>
      </c>
      <c r="B35" s="393" t="s">
        <v>33</v>
      </c>
      <c r="C35" s="394">
        <v>75019806</v>
      </c>
      <c r="D35" s="394">
        <v>-8236</v>
      </c>
      <c r="E35" s="394"/>
      <c r="F35" s="394">
        <v>0</v>
      </c>
      <c r="G35" s="394">
        <v>0</v>
      </c>
      <c r="H35" s="394">
        <v>0</v>
      </c>
      <c r="I35" s="394">
        <v>0</v>
      </c>
      <c r="J35" s="394">
        <v>0</v>
      </c>
      <c r="K35" s="394">
        <v>0</v>
      </c>
      <c r="L35" s="394">
        <v>0</v>
      </c>
      <c r="M35" s="394">
        <v>-11198</v>
      </c>
      <c r="N35" s="394">
        <v>0</v>
      </c>
      <c r="O35" s="394">
        <v>0</v>
      </c>
      <c r="P35" s="394">
        <v>0</v>
      </c>
      <c r="Q35" s="394">
        <v>0</v>
      </c>
      <c r="R35" s="394">
        <v>0</v>
      </c>
      <c r="S35" s="394">
        <v>0</v>
      </c>
      <c r="T35" s="394">
        <v>-358336</v>
      </c>
      <c r="U35" s="394">
        <v>0</v>
      </c>
      <c r="V35" s="394">
        <v>0</v>
      </c>
      <c r="W35" s="394">
        <v>-11198</v>
      </c>
      <c r="X35" s="394">
        <v>-13997</v>
      </c>
      <c r="Y35" s="394">
        <v>0</v>
      </c>
      <c r="Z35" s="394">
        <v>0</v>
      </c>
      <c r="AA35" s="394">
        <v>0</v>
      </c>
      <c r="AB35" s="394">
        <v>0</v>
      </c>
      <c r="AC35" s="394">
        <v>0</v>
      </c>
      <c r="AD35" s="394">
        <v>0</v>
      </c>
      <c r="AE35" s="394">
        <v>0</v>
      </c>
      <c r="AF35" s="394">
        <v>0</v>
      </c>
      <c r="AG35" s="394">
        <v>0</v>
      </c>
      <c r="AH35" s="394">
        <v>0</v>
      </c>
      <c r="AI35" s="394">
        <v>0</v>
      </c>
      <c r="AJ35" s="394">
        <v>0</v>
      </c>
      <c r="AK35" s="394">
        <v>-118418</v>
      </c>
      <c r="AL35" s="394">
        <v>-317464</v>
      </c>
      <c r="AM35" s="395">
        <v>-838847</v>
      </c>
      <c r="AN35" s="396">
        <v>74180959</v>
      </c>
      <c r="AO35" s="388">
        <v>-770823</v>
      </c>
      <c r="AP35" s="394"/>
      <c r="AQ35" s="394">
        <v>-68024</v>
      </c>
      <c r="AR35" s="394">
        <v>0</v>
      </c>
      <c r="AT35" s="1702"/>
      <c r="AU35" s="1702"/>
      <c r="AV35" s="1702"/>
      <c r="AW35" s="1702"/>
      <c r="AX35" s="1709"/>
      <c r="AY35" s="1709"/>
    </row>
    <row r="36" spans="1:51" ht="15.6" customHeight="1" x14ac:dyDescent="0.2">
      <c r="A36" s="397">
        <v>30</v>
      </c>
      <c r="B36" s="398" t="s">
        <v>34</v>
      </c>
      <c r="C36" s="399">
        <v>17321984</v>
      </c>
      <c r="D36" s="399">
        <v>0</v>
      </c>
      <c r="E36" s="399"/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0</v>
      </c>
      <c r="L36" s="399">
        <v>0</v>
      </c>
      <c r="M36" s="399">
        <v>0</v>
      </c>
      <c r="N36" s="399">
        <v>0</v>
      </c>
      <c r="O36" s="399">
        <v>0</v>
      </c>
      <c r="P36" s="399">
        <v>0</v>
      </c>
      <c r="Q36" s="399">
        <v>-2420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0</v>
      </c>
      <c r="X36" s="399">
        <v>0</v>
      </c>
      <c r="Y36" s="399">
        <v>0</v>
      </c>
      <c r="Z36" s="399">
        <v>0</v>
      </c>
      <c r="AA36" s="399">
        <v>0</v>
      </c>
      <c r="AB36" s="399">
        <v>0</v>
      </c>
      <c r="AC36" s="399">
        <v>0</v>
      </c>
      <c r="AD36" s="399">
        <v>0</v>
      </c>
      <c r="AE36" s="692">
        <v>0</v>
      </c>
      <c r="AF36" s="692">
        <v>0</v>
      </c>
      <c r="AG36" s="937">
        <v>0</v>
      </c>
      <c r="AH36" s="937">
        <v>0</v>
      </c>
      <c r="AI36" s="1522">
        <v>0</v>
      </c>
      <c r="AJ36" s="1522">
        <v>0</v>
      </c>
      <c r="AK36" s="399">
        <v>-6470</v>
      </c>
      <c r="AL36" s="399">
        <v>-78408</v>
      </c>
      <c r="AM36" s="400">
        <v>-87298</v>
      </c>
      <c r="AN36" s="401">
        <v>17234686</v>
      </c>
      <c r="AO36" s="388">
        <v>-75733</v>
      </c>
      <c r="AP36" s="399"/>
      <c r="AQ36" s="399">
        <v>-11565</v>
      </c>
      <c r="AR36" s="399">
        <v>0</v>
      </c>
      <c r="AT36" s="1702"/>
      <c r="AU36" s="1702"/>
      <c r="AV36" s="1702"/>
      <c r="AW36" s="1702"/>
      <c r="AX36" s="1709"/>
      <c r="AY36" s="1709"/>
    </row>
    <row r="37" spans="1:51" ht="15.6" customHeight="1" x14ac:dyDescent="0.2">
      <c r="A37" s="386">
        <v>31</v>
      </c>
      <c r="B37" s="387" t="s">
        <v>35</v>
      </c>
      <c r="C37" s="388">
        <v>32327481</v>
      </c>
      <c r="D37" s="388">
        <v>-678</v>
      </c>
      <c r="E37" s="388"/>
      <c r="F37" s="388">
        <v>0</v>
      </c>
      <c r="G37" s="388">
        <v>-437593</v>
      </c>
      <c r="H37" s="388">
        <v>0</v>
      </c>
      <c r="I37" s="388">
        <v>0</v>
      </c>
      <c r="J37" s="388">
        <v>0</v>
      </c>
      <c r="K37" s="388">
        <v>0</v>
      </c>
      <c r="L37" s="388">
        <v>0</v>
      </c>
      <c r="M37" s="388">
        <v>0</v>
      </c>
      <c r="N37" s="388">
        <v>0</v>
      </c>
      <c r="O37" s="388">
        <v>0</v>
      </c>
      <c r="P37" s="388">
        <v>0</v>
      </c>
      <c r="Q37" s="388">
        <v>0</v>
      </c>
      <c r="R37" s="388">
        <v>0</v>
      </c>
      <c r="S37" s="388">
        <v>0</v>
      </c>
      <c r="T37" s="388">
        <v>0</v>
      </c>
      <c r="U37" s="388">
        <v>0</v>
      </c>
      <c r="V37" s="388">
        <v>-46470</v>
      </c>
      <c r="W37" s="388">
        <v>0</v>
      </c>
      <c r="X37" s="388">
        <v>0</v>
      </c>
      <c r="Y37" s="388">
        <v>0</v>
      </c>
      <c r="Z37" s="388">
        <v>0</v>
      </c>
      <c r="AA37" s="389">
        <v>-3748580</v>
      </c>
      <c r="AB37" s="389">
        <v>0</v>
      </c>
      <c r="AC37" s="389">
        <v>0</v>
      </c>
      <c r="AD37" s="389">
        <v>0</v>
      </c>
      <c r="AE37" s="691">
        <v>0</v>
      </c>
      <c r="AF37" s="691">
        <v>0</v>
      </c>
      <c r="AG37" s="691">
        <v>0</v>
      </c>
      <c r="AH37" s="691">
        <v>0</v>
      </c>
      <c r="AI37" s="1521">
        <v>0</v>
      </c>
      <c r="AJ37" s="1521">
        <v>0</v>
      </c>
      <c r="AK37" s="388">
        <v>-146381</v>
      </c>
      <c r="AL37" s="388">
        <v>-90617</v>
      </c>
      <c r="AM37" s="390">
        <v>-4470319</v>
      </c>
      <c r="AN37" s="391">
        <v>27857162</v>
      </c>
      <c r="AO37" s="388">
        <v>-4020087</v>
      </c>
      <c r="AP37" s="388"/>
      <c r="AQ37" s="388">
        <v>-450232</v>
      </c>
      <c r="AR37" s="388">
        <v>0</v>
      </c>
      <c r="AT37" s="1702"/>
      <c r="AU37" s="1702"/>
      <c r="AV37" s="1702"/>
      <c r="AW37" s="1702"/>
      <c r="AX37" s="1709"/>
      <c r="AY37" s="1709"/>
    </row>
    <row r="38" spans="1:51" ht="15.6" customHeight="1" x14ac:dyDescent="0.2">
      <c r="A38" s="392">
        <v>32</v>
      </c>
      <c r="B38" s="393" t="s">
        <v>36</v>
      </c>
      <c r="C38" s="394">
        <v>181218837</v>
      </c>
      <c r="D38" s="394">
        <v>0</v>
      </c>
      <c r="E38" s="394"/>
      <c r="F38" s="394">
        <v>-45220</v>
      </c>
      <c r="G38" s="394">
        <v>0</v>
      </c>
      <c r="H38" s="394">
        <v>0</v>
      </c>
      <c r="I38" s="394">
        <v>0</v>
      </c>
      <c r="J38" s="394">
        <v>0</v>
      </c>
      <c r="K38" s="394">
        <v>0</v>
      </c>
      <c r="L38" s="394">
        <v>0</v>
      </c>
      <c r="M38" s="394">
        <v>0</v>
      </c>
      <c r="N38" s="394">
        <v>-48450</v>
      </c>
      <c r="O38" s="394">
        <v>0</v>
      </c>
      <c r="P38" s="394">
        <v>-3230</v>
      </c>
      <c r="Q38" s="394">
        <v>0</v>
      </c>
      <c r="R38" s="394">
        <v>-4845</v>
      </c>
      <c r="S38" s="394">
        <v>-19380</v>
      </c>
      <c r="T38" s="394">
        <v>-20995</v>
      </c>
      <c r="U38" s="394">
        <v>0</v>
      </c>
      <c r="V38" s="394">
        <v>0</v>
      </c>
      <c r="W38" s="394">
        <v>0</v>
      </c>
      <c r="X38" s="394">
        <v>0</v>
      </c>
      <c r="Y38" s="394">
        <v>0</v>
      </c>
      <c r="Z38" s="394">
        <v>-30685</v>
      </c>
      <c r="AA38" s="394">
        <v>0</v>
      </c>
      <c r="AB38" s="394">
        <v>0</v>
      </c>
      <c r="AC38" s="394">
        <v>0</v>
      </c>
      <c r="AD38" s="394">
        <v>-4845</v>
      </c>
      <c r="AE38" s="394">
        <v>0</v>
      </c>
      <c r="AF38" s="394">
        <v>0</v>
      </c>
      <c r="AG38" s="394">
        <v>-6460</v>
      </c>
      <c r="AH38" s="394">
        <v>0</v>
      </c>
      <c r="AI38" s="394">
        <v>0</v>
      </c>
      <c r="AJ38" s="394">
        <v>0</v>
      </c>
      <c r="AK38" s="394">
        <v>-207850</v>
      </c>
      <c r="AL38" s="394">
        <v>-972925</v>
      </c>
      <c r="AM38" s="395">
        <v>-1364885</v>
      </c>
      <c r="AN38" s="396">
        <v>179853952</v>
      </c>
      <c r="AO38" s="388">
        <v>-1222002</v>
      </c>
      <c r="AP38" s="394"/>
      <c r="AQ38" s="394">
        <v>-142883</v>
      </c>
      <c r="AR38" s="394">
        <v>0</v>
      </c>
      <c r="AT38" s="1702"/>
      <c r="AU38" s="1702"/>
      <c r="AV38" s="1702"/>
      <c r="AW38" s="1702"/>
      <c r="AX38" s="1709"/>
      <c r="AY38" s="1709"/>
    </row>
    <row r="39" spans="1:51" ht="15.6" customHeight="1" x14ac:dyDescent="0.2">
      <c r="A39" s="392">
        <v>33</v>
      </c>
      <c r="B39" s="393" t="s">
        <v>37</v>
      </c>
      <c r="C39" s="394">
        <v>7962505</v>
      </c>
      <c r="D39" s="394">
        <v>-4912</v>
      </c>
      <c r="E39" s="394"/>
      <c r="F39" s="394">
        <v>0</v>
      </c>
      <c r="G39" s="394">
        <v>0</v>
      </c>
      <c r="H39" s="394">
        <v>0</v>
      </c>
      <c r="I39" s="394">
        <v>0</v>
      </c>
      <c r="J39" s="394">
        <v>0</v>
      </c>
      <c r="K39" s="394">
        <v>0</v>
      </c>
      <c r="L39" s="394">
        <v>0</v>
      </c>
      <c r="M39" s="394">
        <v>0</v>
      </c>
      <c r="N39" s="394">
        <v>0</v>
      </c>
      <c r="O39" s="394">
        <v>0</v>
      </c>
      <c r="P39" s="394">
        <v>0</v>
      </c>
      <c r="Q39" s="394">
        <v>0</v>
      </c>
      <c r="R39" s="394">
        <v>0</v>
      </c>
      <c r="S39" s="394">
        <v>0</v>
      </c>
      <c r="T39" s="394">
        <v>0</v>
      </c>
      <c r="U39" s="394">
        <v>0</v>
      </c>
      <c r="V39" s="394">
        <v>0</v>
      </c>
      <c r="W39" s="394">
        <v>0</v>
      </c>
      <c r="X39" s="394">
        <v>0</v>
      </c>
      <c r="Y39" s="394">
        <v>0</v>
      </c>
      <c r="Z39" s="394">
        <v>0</v>
      </c>
      <c r="AA39" s="394">
        <v>0</v>
      </c>
      <c r="AB39" s="394">
        <v>0</v>
      </c>
      <c r="AC39" s="394">
        <v>0</v>
      </c>
      <c r="AD39" s="394">
        <v>0</v>
      </c>
      <c r="AE39" s="394">
        <v>0</v>
      </c>
      <c r="AF39" s="394">
        <v>0</v>
      </c>
      <c r="AG39" s="394">
        <v>0</v>
      </c>
      <c r="AH39" s="394">
        <v>0</v>
      </c>
      <c r="AI39" s="394">
        <v>0</v>
      </c>
      <c r="AJ39" s="394">
        <v>0</v>
      </c>
      <c r="AK39" s="394">
        <v>-8932</v>
      </c>
      <c r="AL39" s="394">
        <v>-323771</v>
      </c>
      <c r="AM39" s="395">
        <v>-337615</v>
      </c>
      <c r="AN39" s="396">
        <v>7624890</v>
      </c>
      <c r="AO39" s="388">
        <v>-419546</v>
      </c>
      <c r="AP39" s="394"/>
      <c r="AQ39" s="394">
        <v>81931</v>
      </c>
      <c r="AR39" s="394">
        <v>0</v>
      </c>
      <c r="AT39" s="1702"/>
      <c r="AU39" s="1702"/>
      <c r="AV39" s="1702"/>
      <c r="AW39" s="1702"/>
      <c r="AX39" s="1709"/>
      <c r="AY39" s="1709"/>
    </row>
    <row r="40" spans="1:51" ht="15.6" customHeight="1" x14ac:dyDescent="0.2">
      <c r="A40" s="392">
        <v>34</v>
      </c>
      <c r="B40" s="393" t="s">
        <v>38</v>
      </c>
      <c r="C40" s="394">
        <v>23876277</v>
      </c>
      <c r="D40" s="394">
        <v>-6813</v>
      </c>
      <c r="E40" s="394"/>
      <c r="F40" s="394">
        <v>0</v>
      </c>
      <c r="G40" s="394">
        <v>-6435</v>
      </c>
      <c r="H40" s="394">
        <v>0</v>
      </c>
      <c r="I40" s="394">
        <v>0</v>
      </c>
      <c r="J40" s="394">
        <v>0</v>
      </c>
      <c r="K40" s="394">
        <v>0</v>
      </c>
      <c r="L40" s="394">
        <v>0</v>
      </c>
      <c r="M40" s="394">
        <v>0</v>
      </c>
      <c r="N40" s="394">
        <v>0</v>
      </c>
      <c r="O40" s="394">
        <v>0</v>
      </c>
      <c r="P40" s="394">
        <v>0</v>
      </c>
      <c r="Q40" s="394">
        <v>0</v>
      </c>
      <c r="R40" s="394">
        <v>0</v>
      </c>
      <c r="S40" s="394">
        <v>0</v>
      </c>
      <c r="T40" s="394">
        <v>0</v>
      </c>
      <c r="U40" s="394">
        <v>0</v>
      </c>
      <c r="V40" s="394">
        <v>0</v>
      </c>
      <c r="W40" s="394">
        <v>0</v>
      </c>
      <c r="X40" s="394">
        <v>0</v>
      </c>
      <c r="Y40" s="394">
        <v>0</v>
      </c>
      <c r="Z40" s="394">
        <v>0</v>
      </c>
      <c r="AA40" s="394">
        <v>0</v>
      </c>
      <c r="AB40" s="394">
        <v>0</v>
      </c>
      <c r="AC40" s="394">
        <v>0</v>
      </c>
      <c r="AD40" s="394">
        <v>0</v>
      </c>
      <c r="AE40" s="394">
        <v>0</v>
      </c>
      <c r="AF40" s="394">
        <v>0</v>
      </c>
      <c r="AG40" s="394">
        <v>0</v>
      </c>
      <c r="AH40" s="394">
        <v>0</v>
      </c>
      <c r="AI40" s="394">
        <v>0</v>
      </c>
      <c r="AJ40" s="394">
        <v>0</v>
      </c>
      <c r="AK40" s="394">
        <v>-129343</v>
      </c>
      <c r="AL40" s="394">
        <v>-129343</v>
      </c>
      <c r="AM40" s="395">
        <v>-271934</v>
      </c>
      <c r="AN40" s="396">
        <v>23604343</v>
      </c>
      <c r="AO40" s="388">
        <v>-244840</v>
      </c>
      <c r="AP40" s="394"/>
      <c r="AQ40" s="394">
        <v>-27094</v>
      </c>
      <c r="AR40" s="394">
        <v>0</v>
      </c>
      <c r="AT40" s="1702"/>
      <c r="AU40" s="1702"/>
      <c r="AV40" s="1702"/>
      <c r="AW40" s="1702"/>
      <c r="AX40" s="1709"/>
      <c r="AY40" s="1709"/>
    </row>
    <row r="41" spans="1:51" ht="15.6" customHeight="1" x14ac:dyDescent="0.2">
      <c r="A41" s="397">
        <v>35</v>
      </c>
      <c r="B41" s="398" t="s">
        <v>39</v>
      </c>
      <c r="C41" s="399">
        <v>30255138</v>
      </c>
      <c r="D41" s="399">
        <v>-2001</v>
      </c>
      <c r="E41" s="399"/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  <c r="N41" s="399">
        <v>0</v>
      </c>
      <c r="O41" s="399">
        <v>0</v>
      </c>
      <c r="P41" s="399">
        <v>0</v>
      </c>
      <c r="Q41" s="399">
        <v>0</v>
      </c>
      <c r="R41" s="399">
        <v>0</v>
      </c>
      <c r="S41" s="399">
        <v>0</v>
      </c>
      <c r="T41" s="399">
        <v>0</v>
      </c>
      <c r="U41" s="399">
        <v>0</v>
      </c>
      <c r="V41" s="399">
        <v>0</v>
      </c>
      <c r="W41" s="399">
        <v>0</v>
      </c>
      <c r="X41" s="399">
        <v>0</v>
      </c>
      <c r="Y41" s="399">
        <v>0</v>
      </c>
      <c r="Z41" s="399">
        <v>0</v>
      </c>
      <c r="AA41" s="399">
        <v>0</v>
      </c>
      <c r="AB41" s="399">
        <v>0</v>
      </c>
      <c r="AC41" s="399">
        <v>0</v>
      </c>
      <c r="AD41" s="399">
        <v>0</v>
      </c>
      <c r="AE41" s="692">
        <v>0</v>
      </c>
      <c r="AF41" s="692">
        <v>0</v>
      </c>
      <c r="AG41" s="937">
        <v>0</v>
      </c>
      <c r="AH41" s="937">
        <v>0</v>
      </c>
      <c r="AI41" s="1522">
        <v>0</v>
      </c>
      <c r="AJ41" s="1522">
        <v>0</v>
      </c>
      <c r="AK41" s="399">
        <v>-87501</v>
      </c>
      <c r="AL41" s="399">
        <v>-74633</v>
      </c>
      <c r="AM41" s="400">
        <v>-164135</v>
      </c>
      <c r="AN41" s="401">
        <v>30091003</v>
      </c>
      <c r="AO41" s="388">
        <v>-143517</v>
      </c>
      <c r="AP41" s="399"/>
      <c r="AQ41" s="399">
        <v>-20618</v>
      </c>
      <c r="AR41" s="399">
        <v>0</v>
      </c>
      <c r="AT41" s="1702"/>
      <c r="AU41" s="1702"/>
      <c r="AV41" s="1702"/>
      <c r="AW41" s="1702"/>
      <c r="AX41" s="1709"/>
      <c r="AY41" s="1709"/>
    </row>
    <row r="42" spans="1:51" ht="15.6" customHeight="1" x14ac:dyDescent="0.2">
      <c r="A42" s="386">
        <v>36</v>
      </c>
      <c r="B42" s="444" t="s">
        <v>40</v>
      </c>
      <c r="C42" s="388">
        <v>209614326</v>
      </c>
      <c r="D42" s="388">
        <v>-121636</v>
      </c>
      <c r="E42" s="388"/>
      <c r="F42" s="388">
        <v>0</v>
      </c>
      <c r="G42" s="388">
        <v>0</v>
      </c>
      <c r="H42" s="388">
        <v>-1840586</v>
      </c>
      <c r="I42" s="388">
        <v>-1517125</v>
      </c>
      <c r="J42" s="388">
        <v>-4474682</v>
      </c>
      <c r="K42" s="388">
        <v>0</v>
      </c>
      <c r="L42" s="388">
        <v>0</v>
      </c>
      <c r="M42" s="388">
        <v>0</v>
      </c>
      <c r="N42" s="388">
        <v>0</v>
      </c>
      <c r="O42" s="388">
        <v>-96062</v>
      </c>
      <c r="P42" s="388">
        <v>0</v>
      </c>
      <c r="Q42" s="388">
        <v>0</v>
      </c>
      <c r="R42" s="388">
        <v>0</v>
      </c>
      <c r="S42" s="388">
        <v>0</v>
      </c>
      <c r="T42" s="388">
        <v>-26500</v>
      </c>
      <c r="U42" s="388">
        <v>0</v>
      </c>
      <c r="V42" s="388">
        <v>0</v>
      </c>
      <c r="W42" s="388">
        <v>0</v>
      </c>
      <c r="X42" s="388">
        <v>-6625</v>
      </c>
      <c r="Y42" s="388">
        <v>0</v>
      </c>
      <c r="Z42" s="388">
        <v>0</v>
      </c>
      <c r="AA42" s="389">
        <v>0</v>
      </c>
      <c r="AB42" s="389">
        <v>-702250</v>
      </c>
      <c r="AC42" s="389">
        <v>0</v>
      </c>
      <c r="AD42" s="389">
        <v>-9937</v>
      </c>
      <c r="AE42" s="691">
        <v>-1493938</v>
      </c>
      <c r="AF42" s="691">
        <v>-791687</v>
      </c>
      <c r="AG42" s="691">
        <v>0</v>
      </c>
      <c r="AH42" s="691">
        <v>0</v>
      </c>
      <c r="AI42" s="1521">
        <v>0</v>
      </c>
      <c r="AJ42" s="1521">
        <v>0</v>
      </c>
      <c r="AK42" s="388">
        <v>-697629</v>
      </c>
      <c r="AL42" s="388">
        <v>-655876</v>
      </c>
      <c r="AM42" s="390">
        <v>-12434533</v>
      </c>
      <c r="AN42" s="391">
        <v>197179793</v>
      </c>
      <c r="AO42" s="388">
        <v>-11322290</v>
      </c>
      <c r="AP42" s="388"/>
      <c r="AQ42" s="388">
        <v>-1112243</v>
      </c>
      <c r="AR42" s="388">
        <v>0</v>
      </c>
      <c r="AS42" s="1710"/>
      <c r="AT42" s="383"/>
      <c r="AU42" s="1702"/>
      <c r="AV42" s="1702"/>
      <c r="AW42" s="1702"/>
      <c r="AX42" s="1709"/>
      <c r="AY42" s="1709"/>
    </row>
    <row r="43" spans="1:51" ht="15.6" customHeight="1" x14ac:dyDescent="0.2">
      <c r="A43" s="392">
        <v>37</v>
      </c>
      <c r="B43" s="393" t="s">
        <v>41</v>
      </c>
      <c r="C43" s="394">
        <v>119744105</v>
      </c>
      <c r="D43" s="394">
        <v>-14395</v>
      </c>
      <c r="E43" s="394"/>
      <c r="F43" s="394">
        <v>0</v>
      </c>
      <c r="G43" s="394">
        <v>-56764</v>
      </c>
      <c r="H43" s="394">
        <v>0</v>
      </c>
      <c r="I43" s="394">
        <v>0</v>
      </c>
      <c r="J43" s="394">
        <v>0</v>
      </c>
      <c r="K43" s="394">
        <v>0</v>
      </c>
      <c r="L43" s="394">
        <v>0</v>
      </c>
      <c r="M43" s="394">
        <v>0</v>
      </c>
      <c r="N43" s="394">
        <v>0</v>
      </c>
      <c r="O43" s="394">
        <v>0</v>
      </c>
      <c r="P43" s="394">
        <v>0</v>
      </c>
      <c r="Q43" s="394">
        <v>0</v>
      </c>
      <c r="R43" s="394">
        <v>0</v>
      </c>
      <c r="S43" s="394">
        <v>0</v>
      </c>
      <c r="T43" s="394">
        <v>0</v>
      </c>
      <c r="U43" s="394">
        <v>0</v>
      </c>
      <c r="V43" s="394">
        <v>0</v>
      </c>
      <c r="W43" s="394">
        <v>0</v>
      </c>
      <c r="X43" s="394">
        <v>0</v>
      </c>
      <c r="Y43" s="394">
        <v>0</v>
      </c>
      <c r="Z43" s="394">
        <v>0</v>
      </c>
      <c r="AA43" s="394">
        <v>-27148</v>
      </c>
      <c r="AB43" s="394">
        <v>0</v>
      </c>
      <c r="AC43" s="394">
        <v>0</v>
      </c>
      <c r="AD43" s="394">
        <v>0</v>
      </c>
      <c r="AE43" s="394">
        <v>0</v>
      </c>
      <c r="AF43" s="394">
        <v>0</v>
      </c>
      <c r="AG43" s="394">
        <v>0</v>
      </c>
      <c r="AH43" s="394">
        <v>0</v>
      </c>
      <c r="AI43" s="394">
        <v>0</v>
      </c>
      <c r="AJ43" s="394">
        <v>0</v>
      </c>
      <c r="AK43" s="394">
        <v>-175476</v>
      </c>
      <c r="AL43" s="394">
        <v>-295420</v>
      </c>
      <c r="AM43" s="395">
        <v>-569203</v>
      </c>
      <c r="AN43" s="396">
        <v>119174902</v>
      </c>
      <c r="AO43" s="388">
        <v>-546790</v>
      </c>
      <c r="AP43" s="394"/>
      <c r="AQ43" s="394">
        <v>-22413</v>
      </c>
      <c r="AR43" s="394">
        <v>0</v>
      </c>
      <c r="AT43" s="1702"/>
      <c r="AU43" s="1702"/>
      <c r="AV43" s="1702"/>
      <c r="AW43" s="1702"/>
      <c r="AX43" s="1709"/>
      <c r="AY43" s="1709"/>
    </row>
    <row r="44" spans="1:51" ht="15.6" customHeight="1" x14ac:dyDescent="0.2">
      <c r="A44" s="392">
        <v>38</v>
      </c>
      <c r="B44" s="393" t="s">
        <v>42</v>
      </c>
      <c r="C44" s="394">
        <v>11440150</v>
      </c>
      <c r="D44" s="394">
        <v>0</v>
      </c>
      <c r="E44" s="394"/>
      <c r="F44" s="394">
        <v>0</v>
      </c>
      <c r="G44" s="394">
        <v>0</v>
      </c>
      <c r="H44" s="394">
        <v>-11162</v>
      </c>
      <c r="I44" s="394">
        <v>-145106</v>
      </c>
      <c r="J44" s="394">
        <v>-22324</v>
      </c>
      <c r="K44" s="394">
        <v>0</v>
      </c>
      <c r="L44" s="394">
        <v>0</v>
      </c>
      <c r="M44" s="394">
        <v>0</v>
      </c>
      <c r="N44" s="394">
        <v>0</v>
      </c>
      <c r="O44" s="394">
        <v>-22324</v>
      </c>
      <c r="P44" s="394">
        <v>0</v>
      </c>
      <c r="Q44" s="394">
        <v>0</v>
      </c>
      <c r="R44" s="394">
        <v>0</v>
      </c>
      <c r="S44" s="394">
        <v>0</v>
      </c>
      <c r="T44" s="394">
        <v>0</v>
      </c>
      <c r="U44" s="394">
        <v>0</v>
      </c>
      <c r="V44" s="394">
        <v>0</v>
      </c>
      <c r="W44" s="394">
        <v>0</v>
      </c>
      <c r="X44" s="394">
        <v>0</v>
      </c>
      <c r="Y44" s="394">
        <v>0</v>
      </c>
      <c r="Z44" s="394">
        <v>0</v>
      </c>
      <c r="AA44" s="394">
        <v>0</v>
      </c>
      <c r="AB44" s="394">
        <v>0</v>
      </c>
      <c r="AC44" s="394">
        <v>0</v>
      </c>
      <c r="AD44" s="394">
        <v>0</v>
      </c>
      <c r="AE44" s="394">
        <v>-22324</v>
      </c>
      <c r="AF44" s="394">
        <v>-66972</v>
      </c>
      <c r="AG44" s="394">
        <v>0</v>
      </c>
      <c r="AH44" s="394">
        <v>0</v>
      </c>
      <c r="AI44" s="394">
        <v>0</v>
      </c>
      <c r="AJ44" s="394">
        <v>0</v>
      </c>
      <c r="AK44" s="394">
        <v>-80366</v>
      </c>
      <c r="AL44" s="394">
        <v>-195893</v>
      </c>
      <c r="AM44" s="395">
        <v>-566471</v>
      </c>
      <c r="AN44" s="396">
        <v>10873679</v>
      </c>
      <c r="AO44" s="388">
        <v>-510695</v>
      </c>
      <c r="AP44" s="394"/>
      <c r="AQ44" s="394">
        <v>-55776</v>
      </c>
      <c r="AR44" s="394">
        <v>0</v>
      </c>
      <c r="AT44" s="1702"/>
      <c r="AU44" s="1702"/>
      <c r="AV44" s="1702"/>
      <c r="AW44" s="1702"/>
      <c r="AX44" s="1709"/>
      <c r="AY44" s="1709"/>
    </row>
    <row r="45" spans="1:51" ht="15.6" customHeight="1" x14ac:dyDescent="0.2">
      <c r="A45" s="392">
        <v>39</v>
      </c>
      <c r="B45" s="393" t="s">
        <v>43</v>
      </c>
      <c r="C45" s="394">
        <v>10268485</v>
      </c>
      <c r="D45" s="394">
        <v>-8430</v>
      </c>
      <c r="E45" s="394"/>
      <c r="F45" s="394">
        <v>0</v>
      </c>
      <c r="G45" s="394">
        <v>0</v>
      </c>
      <c r="H45" s="394">
        <v>0</v>
      </c>
      <c r="I45" s="394">
        <v>0</v>
      </c>
      <c r="J45" s="394">
        <v>0</v>
      </c>
      <c r="K45" s="394">
        <v>0</v>
      </c>
      <c r="L45" s="394">
        <v>0</v>
      </c>
      <c r="M45" s="394">
        <v>0</v>
      </c>
      <c r="N45" s="394">
        <v>-68264</v>
      </c>
      <c r="O45" s="394">
        <v>0</v>
      </c>
      <c r="P45" s="394">
        <v>0</v>
      </c>
      <c r="Q45" s="394">
        <v>0</v>
      </c>
      <c r="R45" s="394">
        <v>0</v>
      </c>
      <c r="S45" s="394">
        <v>-29866</v>
      </c>
      <c r="T45" s="394">
        <v>-8533</v>
      </c>
      <c r="U45" s="394">
        <v>0</v>
      </c>
      <c r="V45" s="394">
        <v>0</v>
      </c>
      <c r="W45" s="394">
        <v>0</v>
      </c>
      <c r="X45" s="394">
        <v>0</v>
      </c>
      <c r="Y45" s="394">
        <v>0</v>
      </c>
      <c r="Z45" s="394">
        <v>0</v>
      </c>
      <c r="AA45" s="394">
        <v>0</v>
      </c>
      <c r="AB45" s="394">
        <v>0</v>
      </c>
      <c r="AC45" s="394">
        <v>0</v>
      </c>
      <c r="AD45" s="394">
        <v>0</v>
      </c>
      <c r="AE45" s="394">
        <v>0</v>
      </c>
      <c r="AF45" s="394">
        <v>0</v>
      </c>
      <c r="AG45" s="394">
        <v>0</v>
      </c>
      <c r="AH45" s="394">
        <v>-8533</v>
      </c>
      <c r="AI45" s="394">
        <v>0</v>
      </c>
      <c r="AJ45" s="394">
        <v>0</v>
      </c>
      <c r="AK45" s="394">
        <v>-103676</v>
      </c>
      <c r="AL45" s="394">
        <v>-165113</v>
      </c>
      <c r="AM45" s="395">
        <v>-392415</v>
      </c>
      <c r="AN45" s="396">
        <v>9876070</v>
      </c>
      <c r="AO45" s="388">
        <v>-351026</v>
      </c>
      <c r="AP45" s="394"/>
      <c r="AQ45" s="394">
        <v>-41389</v>
      </c>
      <c r="AR45" s="394">
        <v>0</v>
      </c>
      <c r="AT45" s="1702"/>
      <c r="AU45" s="1702"/>
      <c r="AV45" s="1702"/>
      <c r="AW45" s="1702"/>
      <c r="AX45" s="1709"/>
      <c r="AY45" s="1709"/>
    </row>
    <row r="46" spans="1:51" ht="15.6" customHeight="1" x14ac:dyDescent="0.2">
      <c r="A46" s="397">
        <v>40</v>
      </c>
      <c r="B46" s="398" t="s">
        <v>44</v>
      </c>
      <c r="C46" s="399">
        <v>133779284</v>
      </c>
      <c r="D46" s="399">
        <v>-8141</v>
      </c>
      <c r="E46" s="399"/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</v>
      </c>
      <c r="M46" s="399">
        <v>0</v>
      </c>
      <c r="N46" s="399">
        <v>0</v>
      </c>
      <c r="O46" s="399">
        <v>0</v>
      </c>
      <c r="P46" s="399">
        <v>0</v>
      </c>
      <c r="Q46" s="399">
        <v>0</v>
      </c>
      <c r="R46" s="399">
        <v>0</v>
      </c>
      <c r="S46" s="399">
        <v>0</v>
      </c>
      <c r="T46" s="399">
        <v>0</v>
      </c>
      <c r="U46" s="399">
        <v>0</v>
      </c>
      <c r="V46" s="399">
        <v>0</v>
      </c>
      <c r="W46" s="399">
        <v>0</v>
      </c>
      <c r="X46" s="399">
        <v>0</v>
      </c>
      <c r="Y46" s="399">
        <v>0</v>
      </c>
      <c r="Z46" s="399">
        <v>0</v>
      </c>
      <c r="AA46" s="399">
        <v>0</v>
      </c>
      <c r="AB46" s="399">
        <v>0</v>
      </c>
      <c r="AC46" s="399">
        <v>0</v>
      </c>
      <c r="AD46" s="399">
        <v>0</v>
      </c>
      <c r="AE46" s="692">
        <v>0</v>
      </c>
      <c r="AF46" s="692">
        <v>0</v>
      </c>
      <c r="AG46" s="937">
        <v>0</v>
      </c>
      <c r="AH46" s="937">
        <v>0</v>
      </c>
      <c r="AI46" s="1522">
        <v>0</v>
      </c>
      <c r="AJ46" s="1522">
        <v>0</v>
      </c>
      <c r="AK46" s="399">
        <v>-182250</v>
      </c>
      <c r="AL46" s="399">
        <v>-254250</v>
      </c>
      <c r="AM46" s="400">
        <v>-444641</v>
      </c>
      <c r="AN46" s="401">
        <v>133334643</v>
      </c>
      <c r="AO46" s="388">
        <v>-421540</v>
      </c>
      <c r="AP46" s="399"/>
      <c r="AQ46" s="399">
        <v>-23101</v>
      </c>
      <c r="AR46" s="399">
        <v>0</v>
      </c>
      <c r="AT46" s="1702"/>
      <c r="AU46" s="1702"/>
      <c r="AV46" s="1702"/>
      <c r="AW46" s="1702"/>
      <c r="AX46" s="1709"/>
      <c r="AY46" s="1709"/>
    </row>
    <row r="47" spans="1:51" ht="15.6" customHeight="1" x14ac:dyDescent="0.2">
      <c r="A47" s="386">
        <v>41</v>
      </c>
      <c r="B47" s="387" t="s">
        <v>45</v>
      </c>
      <c r="C47" s="388">
        <v>4590692</v>
      </c>
      <c r="D47" s="388">
        <v>0</v>
      </c>
      <c r="E47" s="388"/>
      <c r="F47" s="388">
        <v>0</v>
      </c>
      <c r="G47" s="388">
        <v>0</v>
      </c>
      <c r="H47" s="388">
        <v>0</v>
      </c>
      <c r="I47" s="388">
        <v>0</v>
      </c>
      <c r="J47" s="388">
        <v>0</v>
      </c>
      <c r="K47" s="388">
        <v>0</v>
      </c>
      <c r="L47" s="388">
        <v>0</v>
      </c>
      <c r="M47" s="388">
        <v>0</v>
      </c>
      <c r="N47" s="388">
        <v>0</v>
      </c>
      <c r="O47" s="388">
        <v>0</v>
      </c>
      <c r="P47" s="388">
        <v>0</v>
      </c>
      <c r="Q47" s="388">
        <v>0</v>
      </c>
      <c r="R47" s="388">
        <v>0</v>
      </c>
      <c r="S47" s="388">
        <v>0</v>
      </c>
      <c r="T47" s="388">
        <v>0</v>
      </c>
      <c r="U47" s="388">
        <v>0</v>
      </c>
      <c r="V47" s="388">
        <v>0</v>
      </c>
      <c r="W47" s="388">
        <v>0</v>
      </c>
      <c r="X47" s="388">
        <v>0</v>
      </c>
      <c r="Y47" s="388">
        <v>0</v>
      </c>
      <c r="Z47" s="388">
        <v>0</v>
      </c>
      <c r="AA47" s="389">
        <v>0</v>
      </c>
      <c r="AB47" s="389">
        <v>0</v>
      </c>
      <c r="AC47" s="389">
        <v>0</v>
      </c>
      <c r="AD47" s="389">
        <v>0</v>
      </c>
      <c r="AE47" s="691">
        <v>0</v>
      </c>
      <c r="AF47" s="691">
        <v>0</v>
      </c>
      <c r="AG47" s="691">
        <v>0</v>
      </c>
      <c r="AH47" s="691">
        <v>0</v>
      </c>
      <c r="AI47" s="1521">
        <v>0</v>
      </c>
      <c r="AJ47" s="1521">
        <v>0</v>
      </c>
      <c r="AK47" s="388">
        <v>-72884</v>
      </c>
      <c r="AL47" s="388">
        <v>-19877</v>
      </c>
      <c r="AM47" s="390">
        <v>-92761</v>
      </c>
      <c r="AN47" s="391">
        <v>4497931</v>
      </c>
      <c r="AO47" s="388">
        <v>-80000</v>
      </c>
      <c r="AP47" s="388"/>
      <c r="AQ47" s="388">
        <v>-12761</v>
      </c>
      <c r="AR47" s="388">
        <v>0</v>
      </c>
      <c r="AT47" s="1702"/>
      <c r="AU47" s="1702"/>
      <c r="AV47" s="1702"/>
      <c r="AW47" s="1702"/>
      <c r="AX47" s="1709"/>
      <c r="AY47" s="1709"/>
    </row>
    <row r="48" spans="1:51" ht="15.6" customHeight="1" x14ac:dyDescent="0.2">
      <c r="A48" s="392">
        <v>42</v>
      </c>
      <c r="B48" s="393" t="s">
        <v>46</v>
      </c>
      <c r="C48" s="394">
        <v>16453221</v>
      </c>
      <c r="D48" s="394">
        <v>-6975</v>
      </c>
      <c r="E48" s="394"/>
      <c r="F48" s="394">
        <v>0</v>
      </c>
      <c r="G48" s="394">
        <v>0</v>
      </c>
      <c r="H48" s="394">
        <v>0</v>
      </c>
      <c r="I48" s="394">
        <v>0</v>
      </c>
      <c r="J48" s="394">
        <v>0</v>
      </c>
      <c r="K48" s="394">
        <v>0</v>
      </c>
      <c r="L48" s="394">
        <v>0</v>
      </c>
      <c r="M48" s="394">
        <v>0</v>
      </c>
      <c r="N48" s="394">
        <v>0</v>
      </c>
      <c r="O48" s="394">
        <v>0</v>
      </c>
      <c r="P48" s="394">
        <v>0</v>
      </c>
      <c r="Q48" s="394">
        <v>0</v>
      </c>
      <c r="R48" s="394">
        <v>0</v>
      </c>
      <c r="S48" s="394">
        <v>0</v>
      </c>
      <c r="T48" s="394">
        <v>0</v>
      </c>
      <c r="U48" s="394">
        <v>0</v>
      </c>
      <c r="V48" s="394">
        <v>0</v>
      </c>
      <c r="W48" s="394">
        <v>0</v>
      </c>
      <c r="X48" s="394">
        <v>0</v>
      </c>
      <c r="Y48" s="394">
        <v>0</v>
      </c>
      <c r="Z48" s="394">
        <v>0</v>
      </c>
      <c r="AA48" s="394">
        <v>0</v>
      </c>
      <c r="AB48" s="394">
        <v>0</v>
      </c>
      <c r="AC48" s="394">
        <v>0</v>
      </c>
      <c r="AD48" s="394">
        <v>0</v>
      </c>
      <c r="AE48" s="394">
        <v>0</v>
      </c>
      <c r="AF48" s="394">
        <v>0</v>
      </c>
      <c r="AG48" s="394">
        <v>0</v>
      </c>
      <c r="AH48" s="394">
        <v>0</v>
      </c>
      <c r="AI48" s="394">
        <v>0</v>
      </c>
      <c r="AJ48" s="394">
        <v>0</v>
      </c>
      <c r="AK48" s="394">
        <v>-23522</v>
      </c>
      <c r="AL48" s="394">
        <v>-56451</v>
      </c>
      <c r="AM48" s="395">
        <v>-86948</v>
      </c>
      <c r="AN48" s="396">
        <v>16366273</v>
      </c>
      <c r="AO48" s="388">
        <v>-83920</v>
      </c>
      <c r="AP48" s="394"/>
      <c r="AQ48" s="394">
        <v>-3028</v>
      </c>
      <c r="AR48" s="394">
        <v>0</v>
      </c>
      <c r="AT48" s="1702"/>
      <c r="AU48" s="1702"/>
      <c r="AV48" s="1702"/>
      <c r="AW48" s="1702"/>
      <c r="AX48" s="1709"/>
      <c r="AY48" s="1709"/>
    </row>
    <row r="49" spans="1:51" ht="15.6" customHeight="1" x14ac:dyDescent="0.2">
      <c r="A49" s="392">
        <v>43</v>
      </c>
      <c r="B49" s="393" t="s">
        <v>47</v>
      </c>
      <c r="C49" s="394">
        <v>25100815</v>
      </c>
      <c r="D49" s="394">
        <v>0</v>
      </c>
      <c r="E49" s="394"/>
      <c r="F49" s="394">
        <v>0</v>
      </c>
      <c r="G49" s="394">
        <v>0</v>
      </c>
      <c r="H49" s="394">
        <v>0</v>
      </c>
      <c r="I49" s="394">
        <v>0</v>
      </c>
      <c r="J49" s="394">
        <v>0</v>
      </c>
      <c r="K49" s="394">
        <v>0</v>
      </c>
      <c r="L49" s="394">
        <v>0</v>
      </c>
      <c r="M49" s="394">
        <v>0</v>
      </c>
      <c r="N49" s="394">
        <v>0</v>
      </c>
      <c r="O49" s="394">
        <v>0</v>
      </c>
      <c r="P49" s="394">
        <v>0</v>
      </c>
      <c r="Q49" s="394">
        <v>0</v>
      </c>
      <c r="R49" s="394">
        <v>0</v>
      </c>
      <c r="S49" s="394">
        <v>0</v>
      </c>
      <c r="T49" s="394">
        <v>0</v>
      </c>
      <c r="U49" s="394">
        <v>0</v>
      </c>
      <c r="V49" s="394">
        <v>0</v>
      </c>
      <c r="W49" s="394">
        <v>0</v>
      </c>
      <c r="X49" s="394">
        <v>0</v>
      </c>
      <c r="Y49" s="394">
        <v>0</v>
      </c>
      <c r="Z49" s="394">
        <v>0</v>
      </c>
      <c r="AA49" s="394">
        <v>0</v>
      </c>
      <c r="AB49" s="394">
        <v>0</v>
      </c>
      <c r="AC49" s="394">
        <v>0</v>
      </c>
      <c r="AD49" s="394">
        <v>0</v>
      </c>
      <c r="AE49" s="394">
        <v>0</v>
      </c>
      <c r="AF49" s="394">
        <v>0</v>
      </c>
      <c r="AG49" s="394">
        <v>0</v>
      </c>
      <c r="AH49" s="394">
        <v>0</v>
      </c>
      <c r="AI49" s="394">
        <v>0</v>
      </c>
      <c r="AJ49" s="394">
        <v>0</v>
      </c>
      <c r="AK49" s="394">
        <v>-41682</v>
      </c>
      <c r="AL49" s="394">
        <v>-37051</v>
      </c>
      <c r="AM49" s="395">
        <v>-78733</v>
      </c>
      <c r="AN49" s="396">
        <v>25022082</v>
      </c>
      <c r="AO49" s="388">
        <v>-68736</v>
      </c>
      <c r="AP49" s="394"/>
      <c r="AQ49" s="394">
        <v>-9997</v>
      </c>
      <c r="AR49" s="394">
        <v>0</v>
      </c>
      <c r="AT49" s="1702"/>
      <c r="AU49" s="1702"/>
      <c r="AV49" s="1702"/>
      <c r="AW49" s="1702"/>
      <c r="AX49" s="1709"/>
      <c r="AY49" s="1709"/>
    </row>
    <row r="50" spans="1:51" ht="15.6" customHeight="1" x14ac:dyDescent="0.2">
      <c r="A50" s="392">
        <v>44</v>
      </c>
      <c r="B50" s="393" t="s">
        <v>48</v>
      </c>
      <c r="C50" s="394">
        <v>47482124</v>
      </c>
      <c r="D50" s="394">
        <v>-8004</v>
      </c>
      <c r="E50" s="394"/>
      <c r="F50" s="394">
        <v>0</v>
      </c>
      <c r="G50" s="394">
        <v>0</v>
      </c>
      <c r="H50" s="394">
        <v>-31073</v>
      </c>
      <c r="I50" s="394">
        <v>-22195</v>
      </c>
      <c r="J50" s="394">
        <v>-26634</v>
      </c>
      <c r="K50" s="394">
        <v>0</v>
      </c>
      <c r="L50" s="394">
        <v>0</v>
      </c>
      <c r="M50" s="394">
        <v>0</v>
      </c>
      <c r="N50" s="394">
        <v>0</v>
      </c>
      <c r="O50" s="394">
        <v>0</v>
      </c>
      <c r="P50" s="394">
        <v>0</v>
      </c>
      <c r="Q50" s="394">
        <v>0</v>
      </c>
      <c r="R50" s="394">
        <v>0</v>
      </c>
      <c r="S50" s="394">
        <v>0</v>
      </c>
      <c r="T50" s="394">
        <v>0</v>
      </c>
      <c r="U50" s="394">
        <v>0</v>
      </c>
      <c r="V50" s="394">
        <v>0</v>
      </c>
      <c r="W50" s="394">
        <v>0</v>
      </c>
      <c r="X50" s="394">
        <v>0</v>
      </c>
      <c r="Y50" s="394">
        <v>0</v>
      </c>
      <c r="Z50" s="394">
        <v>0</v>
      </c>
      <c r="AA50" s="394">
        <v>0</v>
      </c>
      <c r="AB50" s="394">
        <v>-4439</v>
      </c>
      <c r="AC50" s="394">
        <v>0</v>
      </c>
      <c r="AD50" s="394">
        <v>0</v>
      </c>
      <c r="AE50" s="394">
        <v>0</v>
      </c>
      <c r="AF50" s="394">
        <v>-13317</v>
      </c>
      <c r="AG50" s="394">
        <v>0</v>
      </c>
      <c r="AH50" s="394">
        <v>0</v>
      </c>
      <c r="AI50" s="394">
        <v>0</v>
      </c>
      <c r="AJ50" s="394">
        <v>0</v>
      </c>
      <c r="AK50" s="394">
        <v>-58220</v>
      </c>
      <c r="AL50" s="394">
        <v>-53935</v>
      </c>
      <c r="AM50" s="395">
        <v>-217817</v>
      </c>
      <c r="AN50" s="396">
        <v>47264307</v>
      </c>
      <c r="AO50" s="388">
        <v>-197446</v>
      </c>
      <c r="AP50" s="394"/>
      <c r="AQ50" s="394">
        <v>-20371</v>
      </c>
      <c r="AR50" s="394">
        <v>0</v>
      </c>
      <c r="AT50" s="1702"/>
      <c r="AU50" s="1702"/>
      <c r="AV50" s="1702"/>
      <c r="AW50" s="1702"/>
      <c r="AX50" s="1709"/>
      <c r="AY50" s="1709"/>
    </row>
    <row r="51" spans="1:51" ht="15.6" customHeight="1" x14ac:dyDescent="0.2">
      <c r="A51" s="397">
        <v>45</v>
      </c>
      <c r="B51" s="398" t="s">
        <v>49</v>
      </c>
      <c r="C51" s="399">
        <v>30055654</v>
      </c>
      <c r="D51" s="399">
        <v>0</v>
      </c>
      <c r="E51" s="399"/>
      <c r="F51" s="399">
        <v>0</v>
      </c>
      <c r="G51" s="399">
        <v>0</v>
      </c>
      <c r="H51" s="399">
        <v>0</v>
      </c>
      <c r="I51" s="399">
        <v>0</v>
      </c>
      <c r="J51" s="399">
        <v>-102492</v>
      </c>
      <c r="K51" s="399">
        <v>0</v>
      </c>
      <c r="L51" s="399">
        <v>0</v>
      </c>
      <c r="M51" s="399">
        <v>0</v>
      </c>
      <c r="N51" s="399">
        <v>0</v>
      </c>
      <c r="O51" s="399">
        <v>-17082</v>
      </c>
      <c r="P51" s="399">
        <v>0</v>
      </c>
      <c r="Q51" s="399">
        <v>0</v>
      </c>
      <c r="R51" s="399">
        <v>0</v>
      </c>
      <c r="S51" s="399">
        <v>0</v>
      </c>
      <c r="T51" s="399">
        <v>-34164</v>
      </c>
      <c r="U51" s="399">
        <v>0</v>
      </c>
      <c r="V51" s="399">
        <v>0</v>
      </c>
      <c r="W51" s="399">
        <v>0</v>
      </c>
      <c r="X51" s="399">
        <v>-8541</v>
      </c>
      <c r="Y51" s="399">
        <v>0</v>
      </c>
      <c r="Z51" s="399">
        <v>0</v>
      </c>
      <c r="AA51" s="399">
        <v>0</v>
      </c>
      <c r="AB51" s="399">
        <v>-17082</v>
      </c>
      <c r="AC51" s="399">
        <v>0</v>
      </c>
      <c r="AD51" s="399">
        <v>0</v>
      </c>
      <c r="AE51" s="692">
        <v>0</v>
      </c>
      <c r="AF51" s="692">
        <v>0</v>
      </c>
      <c r="AG51" s="937">
        <v>0</v>
      </c>
      <c r="AH51" s="937">
        <v>0</v>
      </c>
      <c r="AI51" s="1522">
        <v>0</v>
      </c>
      <c r="AJ51" s="1522">
        <v>0</v>
      </c>
      <c r="AK51" s="399">
        <v>-269041</v>
      </c>
      <c r="AL51" s="399">
        <v>-322849</v>
      </c>
      <c r="AM51" s="400">
        <v>-771251</v>
      </c>
      <c r="AN51" s="401">
        <v>29284403</v>
      </c>
      <c r="AO51" s="388">
        <v>-702693</v>
      </c>
      <c r="AP51" s="399"/>
      <c r="AQ51" s="399">
        <v>-68558</v>
      </c>
      <c r="AR51" s="399">
        <v>0</v>
      </c>
      <c r="AT51" s="1702"/>
      <c r="AU51" s="1702"/>
      <c r="AV51" s="1702"/>
      <c r="AW51" s="1702"/>
      <c r="AX51" s="1709"/>
      <c r="AY51" s="1709"/>
    </row>
    <row r="52" spans="1:51" ht="15.6" customHeight="1" x14ac:dyDescent="0.2">
      <c r="A52" s="386">
        <v>46</v>
      </c>
      <c r="B52" s="387" t="s">
        <v>50</v>
      </c>
      <c r="C52" s="388">
        <v>9139331</v>
      </c>
      <c r="D52" s="388">
        <v>0</v>
      </c>
      <c r="E52" s="388"/>
      <c r="F52" s="388">
        <v>0</v>
      </c>
      <c r="G52" s="388">
        <v>0</v>
      </c>
      <c r="H52" s="388">
        <v>0</v>
      </c>
      <c r="I52" s="388">
        <v>0</v>
      </c>
      <c r="J52" s="388">
        <v>0</v>
      </c>
      <c r="K52" s="388">
        <v>0</v>
      </c>
      <c r="L52" s="388">
        <v>0</v>
      </c>
      <c r="M52" s="388">
        <v>0</v>
      </c>
      <c r="N52" s="388">
        <v>0</v>
      </c>
      <c r="O52" s="388">
        <v>0</v>
      </c>
      <c r="P52" s="388">
        <v>0</v>
      </c>
      <c r="Q52" s="388">
        <v>0</v>
      </c>
      <c r="R52" s="388">
        <v>0</v>
      </c>
      <c r="S52" s="388">
        <v>0</v>
      </c>
      <c r="T52" s="388">
        <v>0</v>
      </c>
      <c r="U52" s="388">
        <v>0</v>
      </c>
      <c r="V52" s="388">
        <v>0</v>
      </c>
      <c r="W52" s="388">
        <v>0</v>
      </c>
      <c r="X52" s="388">
        <v>0</v>
      </c>
      <c r="Y52" s="388">
        <v>0</v>
      </c>
      <c r="Z52" s="388">
        <v>-7332</v>
      </c>
      <c r="AA52" s="389">
        <v>0</v>
      </c>
      <c r="AB52" s="389">
        <v>0</v>
      </c>
      <c r="AC52" s="389">
        <v>0</v>
      </c>
      <c r="AD52" s="389">
        <v>0</v>
      </c>
      <c r="AE52" s="691">
        <v>0</v>
      </c>
      <c r="AF52" s="691">
        <v>0</v>
      </c>
      <c r="AG52" s="691">
        <v>0</v>
      </c>
      <c r="AH52" s="691">
        <v>0</v>
      </c>
      <c r="AI52" s="1521">
        <v>0</v>
      </c>
      <c r="AJ52" s="1521">
        <v>0</v>
      </c>
      <c r="AK52" s="388">
        <v>-16498</v>
      </c>
      <c r="AL52" s="388">
        <v>-72587</v>
      </c>
      <c r="AM52" s="390">
        <v>-96417</v>
      </c>
      <c r="AN52" s="391">
        <v>9042914</v>
      </c>
      <c r="AO52" s="388">
        <v>-78838</v>
      </c>
      <c r="AP52" s="388"/>
      <c r="AQ52" s="388">
        <v>-17579</v>
      </c>
      <c r="AR52" s="388">
        <v>0</v>
      </c>
      <c r="AT52" s="1702"/>
      <c r="AU52" s="1702"/>
      <c r="AV52" s="1702"/>
      <c r="AW52" s="1702"/>
      <c r="AX52" s="1709"/>
      <c r="AY52" s="1709"/>
    </row>
    <row r="53" spans="1:51" ht="15.6" customHeight="1" x14ac:dyDescent="0.2">
      <c r="A53" s="392">
        <v>47</v>
      </c>
      <c r="B53" s="393" t="s">
        <v>51</v>
      </c>
      <c r="C53" s="394">
        <v>10449477</v>
      </c>
      <c r="D53" s="394">
        <v>0</v>
      </c>
      <c r="E53" s="394"/>
      <c r="F53" s="394">
        <v>0</v>
      </c>
      <c r="G53" s="394">
        <v>0</v>
      </c>
      <c r="H53" s="394">
        <v>0</v>
      </c>
      <c r="I53" s="394">
        <v>0</v>
      </c>
      <c r="J53" s="394">
        <v>0</v>
      </c>
      <c r="K53" s="394">
        <v>0</v>
      </c>
      <c r="L53" s="394">
        <v>0</v>
      </c>
      <c r="M53" s="394">
        <v>0</v>
      </c>
      <c r="N53" s="394">
        <v>0</v>
      </c>
      <c r="O53" s="394">
        <v>0</v>
      </c>
      <c r="P53" s="394">
        <v>0</v>
      </c>
      <c r="Q53" s="394">
        <v>0</v>
      </c>
      <c r="R53" s="394">
        <v>0</v>
      </c>
      <c r="S53" s="394">
        <v>0</v>
      </c>
      <c r="T53" s="394">
        <v>0</v>
      </c>
      <c r="U53" s="394">
        <v>0</v>
      </c>
      <c r="V53" s="394">
        <v>0</v>
      </c>
      <c r="W53" s="394">
        <v>0</v>
      </c>
      <c r="X53" s="394">
        <v>0</v>
      </c>
      <c r="Y53" s="394">
        <v>0</v>
      </c>
      <c r="Z53" s="394">
        <v>0</v>
      </c>
      <c r="AA53" s="394">
        <v>0</v>
      </c>
      <c r="AB53" s="394">
        <v>0</v>
      </c>
      <c r="AC53" s="394">
        <v>0</v>
      </c>
      <c r="AD53" s="394">
        <v>0</v>
      </c>
      <c r="AE53" s="394">
        <v>0</v>
      </c>
      <c r="AF53" s="394">
        <v>0</v>
      </c>
      <c r="AG53" s="394">
        <v>0</v>
      </c>
      <c r="AH53" s="394">
        <v>0</v>
      </c>
      <c r="AI53" s="394">
        <v>0</v>
      </c>
      <c r="AJ53" s="394">
        <v>0</v>
      </c>
      <c r="AK53" s="394">
        <v>-28302</v>
      </c>
      <c r="AL53" s="394">
        <v>-49527</v>
      </c>
      <c r="AM53" s="395">
        <v>-77829</v>
      </c>
      <c r="AN53" s="396">
        <v>10371648</v>
      </c>
      <c r="AO53" s="388">
        <v>-83769</v>
      </c>
      <c r="AP53" s="394"/>
      <c r="AQ53" s="394">
        <v>5940</v>
      </c>
      <c r="AR53" s="394">
        <v>0</v>
      </c>
      <c r="AT53" s="1702"/>
      <c r="AU53" s="1702"/>
      <c r="AV53" s="1702"/>
      <c r="AW53" s="1702"/>
      <c r="AX53" s="1709"/>
      <c r="AY53" s="1709"/>
    </row>
    <row r="54" spans="1:51" ht="15.6" customHeight="1" x14ac:dyDescent="0.2">
      <c r="A54" s="392">
        <v>48</v>
      </c>
      <c r="B54" s="393" t="s">
        <v>89</v>
      </c>
      <c r="C54" s="394">
        <v>25145596</v>
      </c>
      <c r="D54" s="394">
        <v>-2721</v>
      </c>
      <c r="E54" s="394"/>
      <c r="F54" s="394">
        <v>0</v>
      </c>
      <c r="G54" s="394">
        <v>0</v>
      </c>
      <c r="H54" s="394">
        <v>-9434</v>
      </c>
      <c r="I54" s="394">
        <v>0</v>
      </c>
      <c r="J54" s="394">
        <v>-28302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94">
        <v>-66038</v>
      </c>
      <c r="T54" s="394">
        <v>-18868</v>
      </c>
      <c r="U54" s="394">
        <v>0</v>
      </c>
      <c r="V54" s="394">
        <v>0</v>
      </c>
      <c r="W54" s="394">
        <v>0</v>
      </c>
      <c r="X54" s="394">
        <v>0</v>
      </c>
      <c r="Y54" s="394">
        <v>0</v>
      </c>
      <c r="Z54" s="394">
        <v>0</v>
      </c>
      <c r="AA54" s="394">
        <v>0</v>
      </c>
      <c r="AB54" s="394">
        <v>-18868</v>
      </c>
      <c r="AC54" s="394">
        <v>0</v>
      </c>
      <c r="AD54" s="394">
        <v>0</v>
      </c>
      <c r="AE54" s="394">
        <v>0</v>
      </c>
      <c r="AF54" s="394">
        <v>0</v>
      </c>
      <c r="AG54" s="394">
        <v>0</v>
      </c>
      <c r="AH54" s="394">
        <v>0</v>
      </c>
      <c r="AI54" s="394">
        <v>0</v>
      </c>
      <c r="AJ54" s="394">
        <v>0</v>
      </c>
      <c r="AK54" s="394">
        <v>-182548</v>
      </c>
      <c r="AL54" s="394">
        <v>-590097</v>
      </c>
      <c r="AM54" s="395">
        <v>-916876</v>
      </c>
      <c r="AN54" s="396">
        <v>24228720</v>
      </c>
      <c r="AO54" s="388">
        <v>-787014</v>
      </c>
      <c r="AP54" s="394"/>
      <c r="AQ54" s="394">
        <v>-129862</v>
      </c>
      <c r="AR54" s="394">
        <v>0</v>
      </c>
      <c r="AT54" s="1702"/>
      <c r="AU54" s="1702"/>
      <c r="AV54" s="1702"/>
      <c r="AW54" s="1702"/>
      <c r="AX54" s="1709"/>
      <c r="AY54" s="1709"/>
    </row>
    <row r="55" spans="1:51" ht="15.6" customHeight="1" x14ac:dyDescent="0.2">
      <c r="A55" s="392">
        <v>49</v>
      </c>
      <c r="B55" s="393" t="s">
        <v>52</v>
      </c>
      <c r="C55" s="394">
        <v>75390352.5</v>
      </c>
      <c r="D55" s="394">
        <v>-12446</v>
      </c>
      <c r="E55" s="394"/>
      <c r="F55" s="394">
        <v>0</v>
      </c>
      <c r="G55" s="394">
        <v>0</v>
      </c>
      <c r="H55" s="394">
        <v>0</v>
      </c>
      <c r="I55" s="394">
        <v>0</v>
      </c>
      <c r="J55" s="394">
        <v>0</v>
      </c>
      <c r="K55" s="394">
        <v>0</v>
      </c>
      <c r="L55" s="394">
        <v>-914140</v>
      </c>
      <c r="M55" s="394">
        <v>0</v>
      </c>
      <c r="N55" s="394">
        <v>-10101</v>
      </c>
      <c r="O55" s="394">
        <v>0</v>
      </c>
      <c r="P55" s="394">
        <v>0</v>
      </c>
      <c r="Q55" s="394">
        <v>0</v>
      </c>
      <c r="R55" s="394">
        <v>0</v>
      </c>
      <c r="S55" s="394">
        <v>0</v>
      </c>
      <c r="T55" s="394">
        <v>-3367</v>
      </c>
      <c r="U55" s="394">
        <v>0</v>
      </c>
      <c r="V55" s="394">
        <v>0</v>
      </c>
      <c r="W55" s="394">
        <v>-33670</v>
      </c>
      <c r="X55" s="394">
        <v>-422558</v>
      </c>
      <c r="Y55" s="394">
        <v>-94276</v>
      </c>
      <c r="Z55" s="394">
        <v>0</v>
      </c>
      <c r="AA55" s="394">
        <v>-3367</v>
      </c>
      <c r="AB55" s="394">
        <v>0</v>
      </c>
      <c r="AC55" s="394">
        <v>-1684</v>
      </c>
      <c r="AD55" s="394">
        <v>0</v>
      </c>
      <c r="AE55" s="394">
        <v>0</v>
      </c>
      <c r="AF55" s="394">
        <v>0</v>
      </c>
      <c r="AG55" s="394">
        <v>0</v>
      </c>
      <c r="AH55" s="394">
        <v>-1683</v>
      </c>
      <c r="AI55" s="394">
        <v>0</v>
      </c>
      <c r="AJ55" s="394">
        <v>-643097</v>
      </c>
      <c r="AK55" s="394">
        <v>-257576</v>
      </c>
      <c r="AL55" s="394">
        <v>-310606</v>
      </c>
      <c r="AM55" s="395">
        <v>-2708571</v>
      </c>
      <c r="AN55" s="396">
        <v>72681781.5</v>
      </c>
      <c r="AO55" s="388">
        <v>-2428612</v>
      </c>
      <c r="AP55" s="394"/>
      <c r="AQ55" s="394">
        <v>-279959</v>
      </c>
      <c r="AR55" s="394">
        <v>0</v>
      </c>
      <c r="AT55" s="1702"/>
      <c r="AU55" s="1702"/>
      <c r="AV55" s="1702"/>
      <c r="AW55" s="1702"/>
      <c r="AX55" s="1709"/>
      <c r="AY55" s="1709"/>
    </row>
    <row r="56" spans="1:51" ht="15.6" customHeight="1" x14ac:dyDescent="0.2">
      <c r="A56" s="397">
        <v>50</v>
      </c>
      <c r="B56" s="398" t="s">
        <v>53</v>
      </c>
      <c r="C56" s="399">
        <v>43277106</v>
      </c>
      <c r="D56" s="399">
        <v>-1979</v>
      </c>
      <c r="E56" s="399"/>
      <c r="F56" s="399">
        <v>0</v>
      </c>
      <c r="G56" s="399">
        <v>0</v>
      </c>
      <c r="H56" s="399">
        <v>0</v>
      </c>
      <c r="I56" s="399">
        <v>0</v>
      </c>
      <c r="J56" s="399">
        <v>0</v>
      </c>
      <c r="K56" s="399">
        <v>0</v>
      </c>
      <c r="L56" s="399">
        <v>-8344</v>
      </c>
      <c r="M56" s="399">
        <v>0</v>
      </c>
      <c r="N56" s="399">
        <v>0</v>
      </c>
      <c r="O56" s="399">
        <v>0</v>
      </c>
      <c r="P56" s="399">
        <v>0</v>
      </c>
      <c r="Q56" s="399">
        <v>0</v>
      </c>
      <c r="R56" s="399">
        <v>0</v>
      </c>
      <c r="S56" s="399">
        <v>0</v>
      </c>
      <c r="T56" s="399">
        <v>-196084</v>
      </c>
      <c r="U56" s="399">
        <v>0</v>
      </c>
      <c r="V56" s="399">
        <v>0</v>
      </c>
      <c r="W56" s="399">
        <v>-408856</v>
      </c>
      <c r="X56" s="399">
        <v>-185654</v>
      </c>
      <c r="Y56" s="399">
        <v>-83440</v>
      </c>
      <c r="Z56" s="399">
        <v>0</v>
      </c>
      <c r="AA56" s="399">
        <v>0</v>
      </c>
      <c r="AB56" s="399">
        <v>0</v>
      </c>
      <c r="AC56" s="399">
        <v>-2086</v>
      </c>
      <c r="AD56" s="399">
        <v>0</v>
      </c>
      <c r="AE56" s="692">
        <v>0</v>
      </c>
      <c r="AF56" s="692">
        <v>0</v>
      </c>
      <c r="AG56" s="937">
        <v>0</v>
      </c>
      <c r="AH56" s="937">
        <v>0</v>
      </c>
      <c r="AI56" s="1522">
        <v>0</v>
      </c>
      <c r="AJ56" s="1522">
        <v>0</v>
      </c>
      <c r="AK56" s="399">
        <v>-97625</v>
      </c>
      <c r="AL56" s="399">
        <v>-101379</v>
      </c>
      <c r="AM56" s="400">
        <v>-1085447</v>
      </c>
      <c r="AN56" s="401">
        <v>42191659</v>
      </c>
      <c r="AO56" s="388">
        <v>-961524</v>
      </c>
      <c r="AP56" s="399"/>
      <c r="AQ56" s="399">
        <v>-123923</v>
      </c>
      <c r="AR56" s="399">
        <v>0</v>
      </c>
      <c r="AT56" s="1702"/>
      <c r="AU56" s="1702"/>
      <c r="AV56" s="1702"/>
      <c r="AW56" s="1702"/>
      <c r="AX56" s="1709"/>
      <c r="AY56" s="1709"/>
    </row>
    <row r="57" spans="1:51" ht="15.6" customHeight="1" x14ac:dyDescent="0.2">
      <c r="A57" s="386">
        <v>51</v>
      </c>
      <c r="B57" s="387" t="s">
        <v>54</v>
      </c>
      <c r="C57" s="388">
        <v>47494946</v>
      </c>
      <c r="D57" s="388">
        <v>-3289</v>
      </c>
      <c r="E57" s="388"/>
      <c r="F57" s="388">
        <v>0</v>
      </c>
      <c r="G57" s="388">
        <v>0</v>
      </c>
      <c r="H57" s="388">
        <v>0</v>
      </c>
      <c r="I57" s="388">
        <v>0</v>
      </c>
      <c r="J57" s="388">
        <v>0</v>
      </c>
      <c r="K57" s="388">
        <v>0</v>
      </c>
      <c r="L57" s="388">
        <v>0</v>
      </c>
      <c r="M57" s="388">
        <v>0</v>
      </c>
      <c r="N57" s="388">
        <v>0</v>
      </c>
      <c r="O57" s="388">
        <v>0</v>
      </c>
      <c r="P57" s="388">
        <v>0</v>
      </c>
      <c r="Q57" s="388">
        <v>0</v>
      </c>
      <c r="R57" s="388">
        <v>0</v>
      </c>
      <c r="S57" s="388">
        <v>0</v>
      </c>
      <c r="T57" s="388">
        <v>-5015</v>
      </c>
      <c r="U57" s="388">
        <v>0</v>
      </c>
      <c r="V57" s="388">
        <v>0</v>
      </c>
      <c r="W57" s="388">
        <v>-5015</v>
      </c>
      <c r="X57" s="388">
        <v>0</v>
      </c>
      <c r="Y57" s="388">
        <v>0</v>
      </c>
      <c r="Z57" s="388">
        <v>0</v>
      </c>
      <c r="AA57" s="389">
        <v>0</v>
      </c>
      <c r="AB57" s="389">
        <v>0</v>
      </c>
      <c r="AC57" s="389">
        <v>0</v>
      </c>
      <c r="AD57" s="389">
        <v>0</v>
      </c>
      <c r="AE57" s="691">
        <v>0</v>
      </c>
      <c r="AF57" s="691">
        <v>0</v>
      </c>
      <c r="AG57" s="691">
        <v>0</v>
      </c>
      <c r="AH57" s="691">
        <v>0</v>
      </c>
      <c r="AI57" s="1521">
        <v>0</v>
      </c>
      <c r="AJ57" s="1521">
        <v>0</v>
      </c>
      <c r="AK57" s="388">
        <v>-63190</v>
      </c>
      <c r="AL57" s="388">
        <v>-232446</v>
      </c>
      <c r="AM57" s="390">
        <v>-308955</v>
      </c>
      <c r="AN57" s="391">
        <v>47185991</v>
      </c>
      <c r="AO57" s="388">
        <v>-267872</v>
      </c>
      <c r="AP57" s="388"/>
      <c r="AQ57" s="388">
        <v>-41083</v>
      </c>
      <c r="AR57" s="388">
        <v>0</v>
      </c>
      <c r="AT57" s="1702"/>
      <c r="AU57" s="1702"/>
      <c r="AV57" s="1702"/>
      <c r="AW57" s="1702"/>
      <c r="AX57" s="1709"/>
      <c r="AY57" s="1709"/>
    </row>
    <row r="58" spans="1:51" ht="15.6" customHeight="1" x14ac:dyDescent="0.2">
      <c r="A58" s="392">
        <v>52</v>
      </c>
      <c r="B58" s="393" t="s">
        <v>55</v>
      </c>
      <c r="C58" s="394">
        <v>221408665</v>
      </c>
      <c r="D58" s="394">
        <v>-15671</v>
      </c>
      <c r="E58" s="394"/>
      <c r="F58" s="394">
        <v>0</v>
      </c>
      <c r="G58" s="394">
        <v>0</v>
      </c>
      <c r="H58" s="394">
        <v>0</v>
      </c>
      <c r="I58" s="394">
        <v>-21786</v>
      </c>
      <c r="J58" s="394">
        <v>-83513</v>
      </c>
      <c r="K58" s="394">
        <v>0</v>
      </c>
      <c r="L58" s="394">
        <v>0</v>
      </c>
      <c r="M58" s="394">
        <v>0</v>
      </c>
      <c r="N58" s="394">
        <v>-36310</v>
      </c>
      <c r="O58" s="394">
        <v>0</v>
      </c>
      <c r="P58" s="394">
        <v>0</v>
      </c>
      <c r="Q58" s="394">
        <v>0</v>
      </c>
      <c r="R58" s="394">
        <v>0</v>
      </c>
      <c r="S58" s="394">
        <v>0</v>
      </c>
      <c r="T58" s="394">
        <v>-10893</v>
      </c>
      <c r="U58" s="394">
        <v>0</v>
      </c>
      <c r="V58" s="394">
        <v>0</v>
      </c>
      <c r="W58" s="394">
        <v>-7262</v>
      </c>
      <c r="X58" s="394">
        <v>-3631</v>
      </c>
      <c r="Y58" s="394">
        <v>0</v>
      </c>
      <c r="Z58" s="394">
        <v>0</v>
      </c>
      <c r="AA58" s="394">
        <v>0</v>
      </c>
      <c r="AB58" s="394">
        <v>-7262</v>
      </c>
      <c r="AC58" s="394">
        <v>0</v>
      </c>
      <c r="AD58" s="394">
        <v>0</v>
      </c>
      <c r="AE58" s="394">
        <v>-7262</v>
      </c>
      <c r="AF58" s="394">
        <v>-7262</v>
      </c>
      <c r="AG58" s="394">
        <v>0</v>
      </c>
      <c r="AH58" s="394">
        <v>0</v>
      </c>
      <c r="AI58" s="394">
        <v>0</v>
      </c>
      <c r="AJ58" s="394">
        <v>0</v>
      </c>
      <c r="AK58" s="394">
        <v>-882858</v>
      </c>
      <c r="AL58" s="394">
        <v>-2618638</v>
      </c>
      <c r="AM58" s="395">
        <v>-3702348</v>
      </c>
      <c r="AN58" s="396">
        <v>217706317</v>
      </c>
      <c r="AO58" s="388">
        <v>-3326735</v>
      </c>
      <c r="AP58" s="394"/>
      <c r="AQ58" s="394">
        <v>-375613</v>
      </c>
      <c r="AR58" s="394">
        <v>0</v>
      </c>
      <c r="AT58" s="1702"/>
      <c r="AU58" s="1702"/>
      <c r="AV58" s="1702"/>
      <c r="AW58" s="1702"/>
      <c r="AX58" s="1709"/>
      <c r="AY58" s="1709"/>
    </row>
    <row r="59" spans="1:51" ht="15.6" customHeight="1" x14ac:dyDescent="0.2">
      <c r="A59" s="392">
        <v>53</v>
      </c>
      <c r="B59" s="393" t="s">
        <v>56</v>
      </c>
      <c r="C59" s="394">
        <v>121928590</v>
      </c>
      <c r="D59" s="394">
        <v>-6973</v>
      </c>
      <c r="E59" s="394"/>
      <c r="F59" s="394">
        <v>0</v>
      </c>
      <c r="G59" s="394">
        <v>0</v>
      </c>
      <c r="H59" s="394">
        <v>0</v>
      </c>
      <c r="I59" s="394">
        <v>0</v>
      </c>
      <c r="J59" s="394">
        <v>0</v>
      </c>
      <c r="K59" s="394">
        <v>0</v>
      </c>
      <c r="L59" s="394">
        <v>0</v>
      </c>
      <c r="M59" s="394">
        <v>0</v>
      </c>
      <c r="N59" s="394">
        <v>-17475</v>
      </c>
      <c r="O59" s="394">
        <v>0</v>
      </c>
      <c r="P59" s="394">
        <v>0</v>
      </c>
      <c r="Q59" s="394">
        <v>0</v>
      </c>
      <c r="R59" s="394">
        <v>-6990</v>
      </c>
      <c r="S59" s="394">
        <v>0</v>
      </c>
      <c r="T59" s="394">
        <v>0</v>
      </c>
      <c r="U59" s="394">
        <v>0</v>
      </c>
      <c r="V59" s="394">
        <v>0</v>
      </c>
      <c r="W59" s="394">
        <v>0</v>
      </c>
      <c r="X59" s="394">
        <v>0</v>
      </c>
      <c r="Y59" s="394">
        <v>0</v>
      </c>
      <c r="Z59" s="394">
        <v>0</v>
      </c>
      <c r="AA59" s="394">
        <v>0</v>
      </c>
      <c r="AB59" s="394">
        <v>0</v>
      </c>
      <c r="AC59" s="394">
        <v>0</v>
      </c>
      <c r="AD59" s="394">
        <v>0</v>
      </c>
      <c r="AE59" s="394">
        <v>0</v>
      </c>
      <c r="AF59" s="394">
        <v>0</v>
      </c>
      <c r="AG59" s="394">
        <v>0</v>
      </c>
      <c r="AH59" s="394">
        <v>0</v>
      </c>
      <c r="AI59" s="394">
        <v>0</v>
      </c>
      <c r="AJ59" s="394">
        <v>0</v>
      </c>
      <c r="AK59" s="394">
        <v>-201311</v>
      </c>
      <c r="AL59" s="394">
        <v>-759639</v>
      </c>
      <c r="AM59" s="395">
        <v>-992388</v>
      </c>
      <c r="AN59" s="396">
        <v>120936202</v>
      </c>
      <c r="AO59" s="388">
        <v>-890085</v>
      </c>
      <c r="AP59" s="394"/>
      <c r="AQ59" s="394">
        <v>-102303</v>
      </c>
      <c r="AR59" s="394">
        <v>0</v>
      </c>
      <c r="AT59" s="1702"/>
      <c r="AU59" s="1702"/>
      <c r="AV59" s="1702"/>
      <c r="AW59" s="1702"/>
      <c r="AX59" s="1709"/>
      <c r="AY59" s="1709"/>
    </row>
    <row r="60" spans="1:51" ht="15.6" customHeight="1" x14ac:dyDescent="0.2">
      <c r="A60" s="392">
        <v>54</v>
      </c>
      <c r="B60" s="393" t="s">
        <v>57</v>
      </c>
      <c r="C60" s="394">
        <v>2050906</v>
      </c>
      <c r="D60" s="394">
        <v>-5255</v>
      </c>
      <c r="E60" s="394"/>
      <c r="F60" s="394">
        <v>0</v>
      </c>
      <c r="G60" s="394">
        <v>0</v>
      </c>
      <c r="H60" s="394">
        <v>0</v>
      </c>
      <c r="I60" s="394">
        <v>0</v>
      </c>
      <c r="J60" s="394">
        <v>0</v>
      </c>
      <c r="K60" s="394">
        <v>0</v>
      </c>
      <c r="L60" s="394">
        <v>0</v>
      </c>
      <c r="M60" s="394">
        <v>0</v>
      </c>
      <c r="N60" s="394">
        <v>0</v>
      </c>
      <c r="O60" s="394">
        <v>0</v>
      </c>
      <c r="P60" s="394">
        <v>0</v>
      </c>
      <c r="Q60" s="394">
        <v>-343498</v>
      </c>
      <c r="R60" s="394">
        <v>0</v>
      </c>
      <c r="S60" s="394">
        <v>0</v>
      </c>
      <c r="T60" s="394">
        <v>0</v>
      </c>
      <c r="U60" s="394">
        <v>0</v>
      </c>
      <c r="V60" s="394">
        <v>0</v>
      </c>
      <c r="W60" s="394">
        <v>0</v>
      </c>
      <c r="X60" s="394">
        <v>0</v>
      </c>
      <c r="Y60" s="394">
        <v>0</v>
      </c>
      <c r="Z60" s="394">
        <v>0</v>
      </c>
      <c r="AA60" s="394">
        <v>0</v>
      </c>
      <c r="AB60" s="394">
        <v>0</v>
      </c>
      <c r="AC60" s="394">
        <v>0</v>
      </c>
      <c r="AD60" s="394">
        <v>0</v>
      </c>
      <c r="AE60" s="394">
        <v>0</v>
      </c>
      <c r="AF60" s="394">
        <v>0</v>
      </c>
      <c r="AG60" s="394">
        <v>0</v>
      </c>
      <c r="AH60" s="394">
        <v>0</v>
      </c>
      <c r="AI60" s="394">
        <v>0</v>
      </c>
      <c r="AJ60" s="394">
        <v>0</v>
      </c>
      <c r="AK60" s="394">
        <v>0</v>
      </c>
      <c r="AL60" s="394">
        <v>-33931</v>
      </c>
      <c r="AM60" s="395">
        <v>-382684</v>
      </c>
      <c r="AN60" s="396">
        <v>1668222</v>
      </c>
      <c r="AO60" s="388">
        <v>-356969</v>
      </c>
      <c r="AP60" s="394"/>
      <c r="AQ60" s="394">
        <v>-25715</v>
      </c>
      <c r="AR60" s="394">
        <v>0</v>
      </c>
      <c r="AT60" s="1702"/>
      <c r="AU60" s="1702"/>
      <c r="AV60" s="1702"/>
      <c r="AW60" s="1702"/>
      <c r="AX60" s="1709"/>
      <c r="AY60" s="1709"/>
    </row>
    <row r="61" spans="1:51" ht="15.6" customHeight="1" x14ac:dyDescent="0.2">
      <c r="A61" s="397">
        <v>55</v>
      </c>
      <c r="B61" s="398" t="s">
        <v>58</v>
      </c>
      <c r="C61" s="399">
        <v>85538560</v>
      </c>
      <c r="D61" s="399">
        <v>-21540</v>
      </c>
      <c r="E61" s="399"/>
      <c r="F61" s="399">
        <v>0</v>
      </c>
      <c r="G61" s="399">
        <v>0</v>
      </c>
      <c r="H61" s="399">
        <v>0</v>
      </c>
      <c r="I61" s="399">
        <v>0</v>
      </c>
      <c r="J61" s="399">
        <v>0</v>
      </c>
      <c r="K61" s="399">
        <v>0</v>
      </c>
      <c r="L61" s="399">
        <v>0</v>
      </c>
      <c r="M61" s="399">
        <v>0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-280269</v>
      </c>
      <c r="U61" s="399">
        <v>0</v>
      </c>
      <c r="V61" s="399">
        <v>0</v>
      </c>
      <c r="W61" s="399">
        <v>-14751</v>
      </c>
      <c r="X61" s="399">
        <v>-17209</v>
      </c>
      <c r="Y61" s="399">
        <v>0</v>
      </c>
      <c r="Z61" s="399">
        <v>0</v>
      </c>
      <c r="AA61" s="399">
        <v>0</v>
      </c>
      <c r="AB61" s="399">
        <v>0</v>
      </c>
      <c r="AC61" s="399">
        <v>0</v>
      </c>
      <c r="AD61" s="399">
        <v>0</v>
      </c>
      <c r="AE61" s="692">
        <v>0</v>
      </c>
      <c r="AF61" s="692">
        <v>0</v>
      </c>
      <c r="AG61" s="937">
        <v>0</v>
      </c>
      <c r="AH61" s="937">
        <v>0</v>
      </c>
      <c r="AI61" s="1522">
        <v>0</v>
      </c>
      <c r="AJ61" s="1522">
        <v>0</v>
      </c>
      <c r="AK61" s="399">
        <v>-361084</v>
      </c>
      <c r="AL61" s="399">
        <v>-621754</v>
      </c>
      <c r="AM61" s="400">
        <v>-1316607</v>
      </c>
      <c r="AN61" s="401">
        <v>84221953</v>
      </c>
      <c r="AO61" s="388">
        <v>-1180190</v>
      </c>
      <c r="AP61" s="399"/>
      <c r="AQ61" s="399">
        <v>-136417</v>
      </c>
      <c r="AR61" s="399">
        <v>0</v>
      </c>
      <c r="AT61" s="1702"/>
      <c r="AU61" s="1702"/>
      <c r="AV61" s="1702"/>
      <c r="AW61" s="1702"/>
      <c r="AX61" s="1709"/>
      <c r="AY61" s="1709"/>
    </row>
    <row r="62" spans="1:51" ht="15.6" customHeight="1" x14ac:dyDescent="0.2">
      <c r="A62" s="386">
        <v>56</v>
      </c>
      <c r="B62" s="387" t="s">
        <v>59</v>
      </c>
      <c r="C62" s="388">
        <v>13256462</v>
      </c>
      <c r="D62" s="388">
        <v>-862</v>
      </c>
      <c r="E62" s="388"/>
      <c r="F62" s="388">
        <v>0</v>
      </c>
      <c r="G62" s="388">
        <v>-4485864</v>
      </c>
      <c r="H62" s="388">
        <v>0</v>
      </c>
      <c r="I62" s="388">
        <v>0</v>
      </c>
      <c r="J62" s="388">
        <v>0</v>
      </c>
      <c r="K62" s="388">
        <v>0</v>
      </c>
      <c r="L62" s="388">
        <v>0</v>
      </c>
      <c r="M62" s="388">
        <v>0</v>
      </c>
      <c r="N62" s="388">
        <v>0</v>
      </c>
      <c r="O62" s="388">
        <v>0</v>
      </c>
      <c r="P62" s="388">
        <v>0</v>
      </c>
      <c r="Q62" s="388">
        <v>0</v>
      </c>
      <c r="R62" s="388">
        <v>0</v>
      </c>
      <c r="S62" s="388">
        <v>0</v>
      </c>
      <c r="T62" s="388">
        <v>0</v>
      </c>
      <c r="U62" s="388">
        <v>0</v>
      </c>
      <c r="V62" s="388">
        <v>-666784</v>
      </c>
      <c r="W62" s="388">
        <v>0</v>
      </c>
      <c r="X62" s="388">
        <v>0</v>
      </c>
      <c r="Y62" s="388">
        <v>0</v>
      </c>
      <c r="Z62" s="388">
        <v>0</v>
      </c>
      <c r="AA62" s="389">
        <v>-186600</v>
      </c>
      <c r="AB62" s="389">
        <v>0</v>
      </c>
      <c r="AC62" s="389">
        <v>0</v>
      </c>
      <c r="AD62" s="389">
        <v>0</v>
      </c>
      <c r="AE62" s="691">
        <v>0</v>
      </c>
      <c r="AF62" s="691">
        <v>0</v>
      </c>
      <c r="AG62" s="691">
        <v>0</v>
      </c>
      <c r="AH62" s="691">
        <v>0</v>
      </c>
      <c r="AI62" s="1521">
        <v>0</v>
      </c>
      <c r="AJ62" s="1521">
        <v>0</v>
      </c>
      <c r="AK62" s="388">
        <v>-40306</v>
      </c>
      <c r="AL62" s="388">
        <v>-38067</v>
      </c>
      <c r="AM62" s="390">
        <v>-5418483</v>
      </c>
      <c r="AN62" s="391">
        <v>7837979</v>
      </c>
      <c r="AO62" s="388">
        <v>-4871585</v>
      </c>
      <c r="AP62" s="388"/>
      <c r="AQ62" s="388">
        <v>-546898</v>
      </c>
      <c r="AR62" s="388">
        <v>0</v>
      </c>
      <c r="AT62" s="1702"/>
      <c r="AU62" s="1702"/>
      <c r="AV62" s="1702"/>
      <c r="AW62" s="1702"/>
      <c r="AX62" s="1709"/>
      <c r="AY62" s="1709"/>
    </row>
    <row r="63" spans="1:51" ht="15.6" customHeight="1" x14ac:dyDescent="0.2">
      <c r="A63" s="392">
        <v>57</v>
      </c>
      <c r="B63" s="393" t="s">
        <v>60</v>
      </c>
      <c r="C63" s="394">
        <v>59050607</v>
      </c>
      <c r="D63" s="394">
        <v>-2942</v>
      </c>
      <c r="E63" s="394"/>
      <c r="F63" s="394">
        <v>0</v>
      </c>
      <c r="G63" s="394">
        <v>0</v>
      </c>
      <c r="H63" s="394">
        <v>0</v>
      </c>
      <c r="I63" s="394">
        <v>0</v>
      </c>
      <c r="J63" s="394">
        <v>0</v>
      </c>
      <c r="K63" s="394">
        <v>0</v>
      </c>
      <c r="L63" s="394">
        <v>0</v>
      </c>
      <c r="M63" s="394">
        <v>0</v>
      </c>
      <c r="N63" s="394">
        <v>0</v>
      </c>
      <c r="O63" s="394">
        <v>0</v>
      </c>
      <c r="P63" s="394">
        <v>0</v>
      </c>
      <c r="Q63" s="394">
        <v>0</v>
      </c>
      <c r="R63" s="394">
        <v>0</v>
      </c>
      <c r="S63" s="394">
        <v>0</v>
      </c>
      <c r="T63" s="394">
        <v>0</v>
      </c>
      <c r="U63" s="394">
        <v>0</v>
      </c>
      <c r="V63" s="394">
        <v>0</v>
      </c>
      <c r="W63" s="394">
        <v>-173880</v>
      </c>
      <c r="X63" s="394">
        <v>-7245</v>
      </c>
      <c r="Y63" s="394">
        <v>0</v>
      </c>
      <c r="Z63" s="394">
        <v>0</v>
      </c>
      <c r="AA63" s="394">
        <v>0</v>
      </c>
      <c r="AB63" s="394">
        <v>0</v>
      </c>
      <c r="AC63" s="394">
        <v>-2898</v>
      </c>
      <c r="AD63" s="394">
        <v>0</v>
      </c>
      <c r="AE63" s="394">
        <v>0</v>
      </c>
      <c r="AF63" s="394">
        <v>0</v>
      </c>
      <c r="AG63" s="394">
        <v>0</v>
      </c>
      <c r="AH63" s="394">
        <v>0</v>
      </c>
      <c r="AI63" s="394">
        <v>-239085</v>
      </c>
      <c r="AJ63" s="394">
        <v>0</v>
      </c>
      <c r="AK63" s="394">
        <v>-89983</v>
      </c>
      <c r="AL63" s="394">
        <v>-39123</v>
      </c>
      <c r="AM63" s="395">
        <v>-555156</v>
      </c>
      <c r="AN63" s="396">
        <v>58495451</v>
      </c>
      <c r="AO63" s="388">
        <v>-505863</v>
      </c>
      <c r="AP63" s="394"/>
      <c r="AQ63" s="394">
        <v>-49293</v>
      </c>
      <c r="AR63" s="394">
        <v>0</v>
      </c>
      <c r="AS63" s="1710"/>
      <c r="AT63" s="383"/>
      <c r="AU63" s="1702"/>
      <c r="AV63" s="1702"/>
      <c r="AW63" s="1702"/>
      <c r="AX63" s="1709"/>
      <c r="AY63" s="1709"/>
    </row>
    <row r="64" spans="1:51" ht="15.6" customHeight="1" x14ac:dyDescent="0.2">
      <c r="A64" s="392">
        <v>58</v>
      </c>
      <c r="B64" s="393" t="s">
        <v>61</v>
      </c>
      <c r="C64" s="394">
        <v>53740522</v>
      </c>
      <c r="D64" s="394">
        <v>-2809</v>
      </c>
      <c r="E64" s="394"/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94">
        <v>0</v>
      </c>
      <c r="T64" s="394">
        <v>0</v>
      </c>
      <c r="U64" s="394">
        <v>0</v>
      </c>
      <c r="V64" s="394">
        <v>0</v>
      </c>
      <c r="W64" s="394">
        <v>0</v>
      </c>
      <c r="X64" s="394">
        <v>0</v>
      </c>
      <c r="Y64" s="394">
        <v>0</v>
      </c>
      <c r="Z64" s="394">
        <v>0</v>
      </c>
      <c r="AA64" s="394">
        <v>0</v>
      </c>
      <c r="AB64" s="394">
        <v>0</v>
      </c>
      <c r="AC64" s="394">
        <v>0</v>
      </c>
      <c r="AD64" s="394">
        <v>0</v>
      </c>
      <c r="AE64" s="394">
        <v>0</v>
      </c>
      <c r="AF64" s="394">
        <v>0</v>
      </c>
      <c r="AG64" s="394">
        <v>0</v>
      </c>
      <c r="AH64" s="394">
        <v>0</v>
      </c>
      <c r="AI64" s="394">
        <v>0</v>
      </c>
      <c r="AJ64" s="394">
        <v>0</v>
      </c>
      <c r="AK64" s="394">
        <v>-102985</v>
      </c>
      <c r="AL64" s="394">
        <v>-55020</v>
      </c>
      <c r="AM64" s="395">
        <v>-160814</v>
      </c>
      <c r="AN64" s="396">
        <v>53579708</v>
      </c>
      <c r="AO64" s="388">
        <v>-142324</v>
      </c>
      <c r="AP64" s="394"/>
      <c r="AQ64" s="394">
        <v>-18490</v>
      </c>
      <c r="AR64" s="394">
        <v>0</v>
      </c>
      <c r="AT64" s="1702"/>
      <c r="AU64" s="1702"/>
      <c r="AV64" s="1702"/>
      <c r="AW64" s="1702"/>
      <c r="AX64" s="1709"/>
      <c r="AY64" s="1709"/>
    </row>
    <row r="65" spans="1:51" ht="15.6" customHeight="1" x14ac:dyDescent="0.2">
      <c r="A65" s="392">
        <v>59</v>
      </c>
      <c r="B65" s="393" t="s">
        <v>62</v>
      </c>
      <c r="C65" s="394">
        <v>36396211</v>
      </c>
      <c r="D65" s="394">
        <v>-664</v>
      </c>
      <c r="E65" s="394"/>
      <c r="F65" s="394">
        <v>0</v>
      </c>
      <c r="G65" s="394">
        <v>0</v>
      </c>
      <c r="H65" s="394">
        <v>0</v>
      </c>
      <c r="I65" s="394">
        <v>0</v>
      </c>
      <c r="J65" s="394">
        <v>0</v>
      </c>
      <c r="K65" s="394">
        <v>0</v>
      </c>
      <c r="L65" s="394">
        <v>0</v>
      </c>
      <c r="M65" s="394">
        <v>0</v>
      </c>
      <c r="N65" s="394">
        <v>0</v>
      </c>
      <c r="O65" s="394">
        <v>0</v>
      </c>
      <c r="P65" s="394">
        <v>0</v>
      </c>
      <c r="Q65" s="394">
        <v>0</v>
      </c>
      <c r="R65" s="394">
        <v>0</v>
      </c>
      <c r="S65" s="394">
        <v>0</v>
      </c>
      <c r="T65" s="394">
        <v>0</v>
      </c>
      <c r="U65" s="394">
        <v>0</v>
      </c>
      <c r="V65" s="394">
        <v>0</v>
      </c>
      <c r="W65" s="394">
        <v>0</v>
      </c>
      <c r="X65" s="394">
        <v>0</v>
      </c>
      <c r="Y65" s="394">
        <v>0</v>
      </c>
      <c r="Z65" s="394">
        <v>0</v>
      </c>
      <c r="AA65" s="394">
        <v>0</v>
      </c>
      <c r="AB65" s="394">
        <v>0</v>
      </c>
      <c r="AC65" s="394">
        <v>0</v>
      </c>
      <c r="AD65" s="394">
        <v>0</v>
      </c>
      <c r="AE65" s="394">
        <v>0</v>
      </c>
      <c r="AF65" s="394">
        <v>0</v>
      </c>
      <c r="AG65" s="394">
        <v>0</v>
      </c>
      <c r="AH65" s="394">
        <v>0</v>
      </c>
      <c r="AI65" s="394">
        <v>0</v>
      </c>
      <c r="AJ65" s="394">
        <v>0</v>
      </c>
      <c r="AK65" s="394">
        <v>-42058</v>
      </c>
      <c r="AL65" s="394">
        <v>-73447</v>
      </c>
      <c r="AM65" s="395">
        <v>-116169</v>
      </c>
      <c r="AN65" s="396">
        <v>36280042</v>
      </c>
      <c r="AO65" s="388">
        <v>-104216</v>
      </c>
      <c r="AP65" s="394"/>
      <c r="AQ65" s="394">
        <v>-11953</v>
      </c>
      <c r="AR65" s="394">
        <v>0</v>
      </c>
      <c r="AT65" s="1702"/>
      <c r="AU65" s="1702"/>
      <c r="AV65" s="1702"/>
      <c r="AW65" s="1702"/>
      <c r="AX65" s="1709"/>
      <c r="AY65" s="1709"/>
    </row>
    <row r="66" spans="1:51" ht="15.6" customHeight="1" x14ac:dyDescent="0.2">
      <c r="A66" s="397">
        <v>60</v>
      </c>
      <c r="B66" s="398" t="s">
        <v>63</v>
      </c>
      <c r="C66" s="399">
        <v>35451062</v>
      </c>
      <c r="D66" s="399">
        <v>-1507</v>
      </c>
      <c r="E66" s="399"/>
      <c r="F66" s="399">
        <v>0</v>
      </c>
      <c r="G66" s="399">
        <v>0</v>
      </c>
      <c r="H66" s="399">
        <v>0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0</v>
      </c>
      <c r="Y66" s="399">
        <v>0</v>
      </c>
      <c r="Z66" s="399">
        <v>0</v>
      </c>
      <c r="AA66" s="399">
        <v>-23913</v>
      </c>
      <c r="AB66" s="399">
        <v>0</v>
      </c>
      <c r="AC66" s="399">
        <v>0</v>
      </c>
      <c r="AD66" s="399">
        <v>0</v>
      </c>
      <c r="AE66" s="692">
        <v>0</v>
      </c>
      <c r="AF66" s="692">
        <v>0</v>
      </c>
      <c r="AG66" s="937">
        <v>0</v>
      </c>
      <c r="AH66" s="937">
        <v>0</v>
      </c>
      <c r="AI66" s="1522">
        <v>0</v>
      </c>
      <c r="AJ66" s="1522">
        <v>0</v>
      </c>
      <c r="AK66" s="399">
        <v>-23913</v>
      </c>
      <c r="AL66" s="399">
        <v>-131521</v>
      </c>
      <c r="AM66" s="400">
        <v>-180854</v>
      </c>
      <c r="AN66" s="401">
        <v>35270208</v>
      </c>
      <c r="AO66" s="388">
        <v>-162057</v>
      </c>
      <c r="AP66" s="399"/>
      <c r="AQ66" s="399">
        <v>-18797</v>
      </c>
      <c r="AR66" s="399">
        <v>0</v>
      </c>
      <c r="AT66" s="1702"/>
      <c r="AU66" s="1702"/>
      <c r="AV66" s="1702"/>
      <c r="AW66" s="1702"/>
      <c r="AX66" s="1709"/>
      <c r="AY66" s="1709"/>
    </row>
    <row r="67" spans="1:51" ht="15.6" customHeight="1" x14ac:dyDescent="0.2">
      <c r="A67" s="386">
        <v>61</v>
      </c>
      <c r="B67" s="387" t="s">
        <v>64</v>
      </c>
      <c r="C67" s="388">
        <v>17189534</v>
      </c>
      <c r="D67" s="388">
        <v>-6380</v>
      </c>
      <c r="E67" s="388"/>
      <c r="F67" s="388">
        <v>-29360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-152672</v>
      </c>
      <c r="O67" s="388">
        <v>0</v>
      </c>
      <c r="P67" s="388">
        <v>-11744</v>
      </c>
      <c r="Q67" s="388">
        <v>0</v>
      </c>
      <c r="R67" s="388">
        <v>0</v>
      </c>
      <c r="S67" s="388">
        <v>-23488</v>
      </c>
      <c r="T67" s="388">
        <v>-522608</v>
      </c>
      <c r="U67" s="388">
        <v>0</v>
      </c>
      <c r="V67" s="388">
        <v>0</v>
      </c>
      <c r="W67" s="388">
        <v>0</v>
      </c>
      <c r="X67" s="388">
        <v>0</v>
      </c>
      <c r="Y67" s="388">
        <v>0</v>
      </c>
      <c r="Z67" s="388">
        <v>-23488</v>
      </c>
      <c r="AA67" s="389">
        <v>0</v>
      </c>
      <c r="AB67" s="389">
        <v>0</v>
      </c>
      <c r="AC67" s="389">
        <v>0</v>
      </c>
      <c r="AD67" s="389">
        <v>-11744</v>
      </c>
      <c r="AE67" s="691">
        <v>0</v>
      </c>
      <c r="AF67" s="691">
        <v>0</v>
      </c>
      <c r="AG67" s="691">
        <v>0</v>
      </c>
      <c r="AH67" s="691">
        <v>0</v>
      </c>
      <c r="AI67" s="1521">
        <v>0</v>
      </c>
      <c r="AJ67" s="1521">
        <v>0</v>
      </c>
      <c r="AK67" s="388">
        <v>-42685</v>
      </c>
      <c r="AL67" s="388">
        <v>-512626</v>
      </c>
      <c r="AM67" s="390">
        <v>-1336795</v>
      </c>
      <c r="AN67" s="391">
        <v>15852739</v>
      </c>
      <c r="AO67" s="388">
        <v>-1204383</v>
      </c>
      <c r="AP67" s="388"/>
      <c r="AQ67" s="388">
        <v>-132412</v>
      </c>
      <c r="AR67" s="388">
        <v>0</v>
      </c>
      <c r="AT67" s="1702"/>
      <c r="AU67" s="1702"/>
      <c r="AV67" s="1702"/>
      <c r="AW67" s="1702"/>
      <c r="AX67" s="1709"/>
      <c r="AY67" s="1709"/>
    </row>
    <row r="68" spans="1:51" ht="15.6" customHeight="1" x14ac:dyDescent="0.2">
      <c r="A68" s="392">
        <v>62</v>
      </c>
      <c r="B68" s="393" t="s">
        <v>65</v>
      </c>
      <c r="C68" s="394">
        <v>12717103</v>
      </c>
      <c r="D68" s="394">
        <v>-2933</v>
      </c>
      <c r="E68" s="394"/>
      <c r="F68" s="394">
        <v>0</v>
      </c>
      <c r="G68" s="394">
        <v>0</v>
      </c>
      <c r="H68" s="394">
        <v>0</v>
      </c>
      <c r="I68" s="394">
        <v>0</v>
      </c>
      <c r="J68" s="394">
        <v>0</v>
      </c>
      <c r="K68" s="394">
        <v>0</v>
      </c>
      <c r="L68" s="394">
        <v>0</v>
      </c>
      <c r="M68" s="394">
        <v>0</v>
      </c>
      <c r="N68" s="394">
        <v>0</v>
      </c>
      <c r="O68" s="394">
        <v>0</v>
      </c>
      <c r="P68" s="394">
        <v>0</v>
      </c>
      <c r="Q68" s="394">
        <v>0</v>
      </c>
      <c r="R68" s="394">
        <v>0</v>
      </c>
      <c r="S68" s="394">
        <v>0</v>
      </c>
      <c r="T68" s="394">
        <v>0</v>
      </c>
      <c r="U68" s="394">
        <v>0</v>
      </c>
      <c r="V68" s="394">
        <v>0</v>
      </c>
      <c r="W68" s="394">
        <v>0</v>
      </c>
      <c r="X68" s="394">
        <v>0</v>
      </c>
      <c r="Y68" s="394">
        <v>0</v>
      </c>
      <c r="Z68" s="394">
        <v>0</v>
      </c>
      <c r="AA68" s="394">
        <v>0</v>
      </c>
      <c r="AB68" s="394">
        <v>0</v>
      </c>
      <c r="AC68" s="394">
        <v>0</v>
      </c>
      <c r="AD68" s="394">
        <v>0</v>
      </c>
      <c r="AE68" s="394">
        <v>0</v>
      </c>
      <c r="AF68" s="394">
        <v>0</v>
      </c>
      <c r="AG68" s="394">
        <v>0</v>
      </c>
      <c r="AH68" s="394">
        <v>0</v>
      </c>
      <c r="AI68" s="394">
        <v>0</v>
      </c>
      <c r="AJ68" s="394">
        <v>0</v>
      </c>
      <c r="AK68" s="394">
        <v>-12022</v>
      </c>
      <c r="AL68" s="394">
        <v>-28740</v>
      </c>
      <c r="AM68" s="395">
        <v>-43695</v>
      </c>
      <c r="AN68" s="396">
        <v>12673408</v>
      </c>
      <c r="AO68" s="388">
        <v>-40305</v>
      </c>
      <c r="AP68" s="394"/>
      <c r="AQ68" s="394">
        <v>-3390</v>
      </c>
      <c r="AR68" s="394">
        <v>0</v>
      </c>
      <c r="AT68" s="1702"/>
      <c r="AU68" s="1702"/>
      <c r="AV68" s="1702"/>
      <c r="AW68" s="1702"/>
      <c r="AX68" s="1709"/>
      <c r="AY68" s="1709"/>
    </row>
    <row r="69" spans="1:51" ht="15.6" customHeight="1" x14ac:dyDescent="0.2">
      <c r="A69" s="392">
        <v>63</v>
      </c>
      <c r="B69" s="393" t="s">
        <v>66</v>
      </c>
      <c r="C69" s="394">
        <v>9035022</v>
      </c>
      <c r="D69" s="394">
        <v>-3130</v>
      </c>
      <c r="E69" s="394"/>
      <c r="F69" s="394">
        <v>0</v>
      </c>
      <c r="G69" s="394">
        <v>0</v>
      </c>
      <c r="H69" s="394">
        <v>0</v>
      </c>
      <c r="I69" s="394">
        <v>0</v>
      </c>
      <c r="J69" s="394">
        <v>0</v>
      </c>
      <c r="K69" s="394">
        <v>0</v>
      </c>
      <c r="L69" s="394">
        <v>0</v>
      </c>
      <c r="M69" s="394">
        <v>0</v>
      </c>
      <c r="N69" s="394">
        <v>-12525</v>
      </c>
      <c r="O69" s="394">
        <v>0</v>
      </c>
      <c r="P69" s="394">
        <v>0</v>
      </c>
      <c r="Q69" s="394">
        <v>0</v>
      </c>
      <c r="R69" s="394">
        <v>0</v>
      </c>
      <c r="S69" s="394">
        <v>-12525</v>
      </c>
      <c r="T69" s="394">
        <v>0</v>
      </c>
      <c r="U69" s="394">
        <v>0</v>
      </c>
      <c r="V69" s="394">
        <v>0</v>
      </c>
      <c r="W69" s="394">
        <v>0</v>
      </c>
      <c r="X69" s="394">
        <v>0</v>
      </c>
      <c r="Y69" s="394">
        <v>0</v>
      </c>
      <c r="Z69" s="394">
        <v>0</v>
      </c>
      <c r="AA69" s="394">
        <v>0</v>
      </c>
      <c r="AB69" s="394">
        <v>0</v>
      </c>
      <c r="AC69" s="394">
        <v>0</v>
      </c>
      <c r="AD69" s="394">
        <v>0</v>
      </c>
      <c r="AE69" s="394">
        <v>0</v>
      </c>
      <c r="AF69" s="394">
        <v>0</v>
      </c>
      <c r="AG69" s="394">
        <v>0</v>
      </c>
      <c r="AH69" s="394">
        <v>0</v>
      </c>
      <c r="AI69" s="394">
        <v>0</v>
      </c>
      <c r="AJ69" s="394">
        <v>0</v>
      </c>
      <c r="AK69" s="394">
        <v>-39453</v>
      </c>
      <c r="AL69" s="394">
        <v>-169087</v>
      </c>
      <c r="AM69" s="395">
        <v>-236720</v>
      </c>
      <c r="AN69" s="396">
        <v>8798302</v>
      </c>
      <c r="AO69" s="388">
        <v>-213407</v>
      </c>
      <c r="AP69" s="394"/>
      <c r="AQ69" s="394">
        <v>-23313</v>
      </c>
      <c r="AR69" s="394">
        <v>0</v>
      </c>
      <c r="AT69" s="1702"/>
      <c r="AU69" s="1702"/>
      <c r="AV69" s="1702"/>
      <c r="AW69" s="1702"/>
      <c r="AX69" s="1709"/>
      <c r="AY69" s="1709"/>
    </row>
    <row r="70" spans="1:51" ht="15.6" customHeight="1" x14ac:dyDescent="0.2">
      <c r="A70" s="392">
        <v>64</v>
      </c>
      <c r="B70" s="393" t="s">
        <v>67</v>
      </c>
      <c r="C70" s="394">
        <v>14189920</v>
      </c>
      <c r="D70" s="394">
        <v>0</v>
      </c>
      <c r="E70" s="394"/>
      <c r="F70" s="394">
        <v>0</v>
      </c>
      <c r="G70" s="394">
        <v>0</v>
      </c>
      <c r="H70" s="394">
        <v>0</v>
      </c>
      <c r="I70" s="394">
        <v>0</v>
      </c>
      <c r="J70" s="394">
        <v>0</v>
      </c>
      <c r="K70" s="394">
        <v>0</v>
      </c>
      <c r="L70" s="394">
        <v>0</v>
      </c>
      <c r="M70" s="394">
        <v>0</v>
      </c>
      <c r="N70" s="394">
        <v>0</v>
      </c>
      <c r="O70" s="394">
        <v>0</v>
      </c>
      <c r="P70" s="394">
        <v>0</v>
      </c>
      <c r="Q70" s="394">
        <v>0</v>
      </c>
      <c r="R70" s="394">
        <v>0</v>
      </c>
      <c r="S70" s="394">
        <v>0</v>
      </c>
      <c r="T70" s="394">
        <v>0</v>
      </c>
      <c r="U70" s="394">
        <v>0</v>
      </c>
      <c r="V70" s="394">
        <v>0</v>
      </c>
      <c r="W70" s="394">
        <v>0</v>
      </c>
      <c r="X70" s="394">
        <v>0</v>
      </c>
      <c r="Y70" s="394">
        <v>0</v>
      </c>
      <c r="Z70" s="394">
        <v>0</v>
      </c>
      <c r="AA70" s="394">
        <v>0</v>
      </c>
      <c r="AB70" s="394">
        <v>0</v>
      </c>
      <c r="AC70" s="394">
        <v>0</v>
      </c>
      <c r="AD70" s="394">
        <v>0</v>
      </c>
      <c r="AE70" s="394">
        <v>0</v>
      </c>
      <c r="AF70" s="394">
        <v>0</v>
      </c>
      <c r="AG70" s="394">
        <v>0</v>
      </c>
      <c r="AH70" s="394">
        <v>0</v>
      </c>
      <c r="AI70" s="394">
        <v>0</v>
      </c>
      <c r="AJ70" s="394">
        <v>0</v>
      </c>
      <c r="AK70" s="394">
        <v>-20270</v>
      </c>
      <c r="AL70" s="394">
        <v>-12474</v>
      </c>
      <c r="AM70" s="395">
        <v>-32744</v>
      </c>
      <c r="AN70" s="396">
        <v>14157176</v>
      </c>
      <c r="AO70" s="388">
        <v>-31264</v>
      </c>
      <c r="AP70" s="394"/>
      <c r="AQ70" s="394">
        <v>-1480</v>
      </c>
      <c r="AR70" s="394">
        <v>0</v>
      </c>
      <c r="AT70" s="1702"/>
      <c r="AU70" s="1702"/>
      <c r="AV70" s="1702"/>
      <c r="AW70" s="1702"/>
      <c r="AX70" s="1709"/>
      <c r="AY70" s="1709"/>
    </row>
    <row r="71" spans="1:51" ht="15.6" customHeight="1" x14ac:dyDescent="0.2">
      <c r="A71" s="397">
        <v>65</v>
      </c>
      <c r="B71" s="398" t="s">
        <v>68</v>
      </c>
      <c r="C71" s="399">
        <v>49348577</v>
      </c>
      <c r="D71" s="399">
        <v>-3849</v>
      </c>
      <c r="E71" s="399"/>
      <c r="F71" s="399">
        <v>0</v>
      </c>
      <c r="G71" s="399">
        <v>0</v>
      </c>
      <c r="H71" s="399">
        <v>0</v>
      </c>
      <c r="I71" s="399">
        <v>0</v>
      </c>
      <c r="J71" s="399">
        <v>0</v>
      </c>
      <c r="K71" s="399">
        <v>0</v>
      </c>
      <c r="L71" s="399">
        <v>0</v>
      </c>
      <c r="M71" s="399">
        <v>0</v>
      </c>
      <c r="N71" s="399">
        <v>0</v>
      </c>
      <c r="O71" s="399">
        <v>0</v>
      </c>
      <c r="P71" s="399">
        <v>0</v>
      </c>
      <c r="Q71" s="399">
        <v>0</v>
      </c>
      <c r="R71" s="399">
        <v>0</v>
      </c>
      <c r="S71" s="399">
        <v>0</v>
      </c>
      <c r="T71" s="399">
        <v>0</v>
      </c>
      <c r="U71" s="399">
        <v>0</v>
      </c>
      <c r="V71" s="399">
        <v>0</v>
      </c>
      <c r="W71" s="399">
        <v>0</v>
      </c>
      <c r="X71" s="399">
        <v>0</v>
      </c>
      <c r="Y71" s="399">
        <v>0</v>
      </c>
      <c r="Z71" s="399">
        <v>0</v>
      </c>
      <c r="AA71" s="399">
        <v>-14445</v>
      </c>
      <c r="AB71" s="399">
        <v>0</v>
      </c>
      <c r="AC71" s="399">
        <v>0</v>
      </c>
      <c r="AD71" s="399">
        <v>0</v>
      </c>
      <c r="AE71" s="692">
        <v>0</v>
      </c>
      <c r="AF71" s="692">
        <v>0</v>
      </c>
      <c r="AG71" s="937">
        <v>0</v>
      </c>
      <c r="AH71" s="937">
        <v>0</v>
      </c>
      <c r="AI71" s="1522">
        <v>0</v>
      </c>
      <c r="AJ71" s="1522">
        <v>0</v>
      </c>
      <c r="AK71" s="399">
        <v>-49402</v>
      </c>
      <c r="AL71" s="399">
        <v>-88403</v>
      </c>
      <c r="AM71" s="400">
        <v>-156099</v>
      </c>
      <c r="AN71" s="401">
        <v>49192478</v>
      </c>
      <c r="AO71" s="388">
        <v>-125648</v>
      </c>
      <c r="AP71" s="399"/>
      <c r="AQ71" s="399">
        <v>-30451</v>
      </c>
      <c r="AR71" s="399">
        <v>0</v>
      </c>
      <c r="AT71" s="1702"/>
      <c r="AU71" s="1702"/>
      <c r="AV71" s="1702"/>
      <c r="AW71" s="1702"/>
      <c r="AX71" s="1709"/>
      <c r="AY71" s="1709"/>
    </row>
    <row r="72" spans="1:51" ht="15.6" customHeight="1" x14ac:dyDescent="0.2">
      <c r="A72" s="386">
        <v>66</v>
      </c>
      <c r="B72" s="387" t="s">
        <v>69</v>
      </c>
      <c r="C72" s="388">
        <v>13762362</v>
      </c>
      <c r="D72" s="388">
        <v>0</v>
      </c>
      <c r="E72" s="388"/>
      <c r="F72" s="388">
        <v>0</v>
      </c>
      <c r="G72" s="388">
        <v>0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0</v>
      </c>
      <c r="P72" s="388">
        <v>0</v>
      </c>
      <c r="Q72" s="388">
        <v>0</v>
      </c>
      <c r="R72" s="388">
        <v>0</v>
      </c>
      <c r="S72" s="388">
        <v>0</v>
      </c>
      <c r="T72" s="388">
        <v>0</v>
      </c>
      <c r="U72" s="388">
        <v>0</v>
      </c>
      <c r="V72" s="388">
        <v>0</v>
      </c>
      <c r="W72" s="388">
        <v>0</v>
      </c>
      <c r="X72" s="388">
        <v>0</v>
      </c>
      <c r="Y72" s="388">
        <v>0</v>
      </c>
      <c r="Z72" s="388">
        <v>0</v>
      </c>
      <c r="AA72" s="389">
        <v>0</v>
      </c>
      <c r="AB72" s="389">
        <v>0</v>
      </c>
      <c r="AC72" s="389">
        <v>0</v>
      </c>
      <c r="AD72" s="389">
        <v>0</v>
      </c>
      <c r="AE72" s="691">
        <v>0</v>
      </c>
      <c r="AF72" s="691">
        <v>0</v>
      </c>
      <c r="AG72" s="691">
        <v>0</v>
      </c>
      <c r="AH72" s="691">
        <v>0</v>
      </c>
      <c r="AI72" s="1521">
        <v>0</v>
      </c>
      <c r="AJ72" s="1521">
        <v>0</v>
      </c>
      <c r="AK72" s="388">
        <v>-40075</v>
      </c>
      <c r="AL72" s="388">
        <v>-167814</v>
      </c>
      <c r="AM72" s="390">
        <v>-207889</v>
      </c>
      <c r="AN72" s="391">
        <v>13554473</v>
      </c>
      <c r="AO72" s="388">
        <v>-181119</v>
      </c>
      <c r="AP72" s="388"/>
      <c r="AQ72" s="388">
        <v>-26770</v>
      </c>
      <c r="AR72" s="388">
        <v>0</v>
      </c>
      <c r="AT72" s="1702"/>
      <c r="AU72" s="1702"/>
      <c r="AV72" s="1702"/>
      <c r="AW72" s="1702"/>
      <c r="AX72" s="1709"/>
      <c r="AY72" s="1709"/>
    </row>
    <row r="73" spans="1:51" ht="15.6" customHeight="1" x14ac:dyDescent="0.2">
      <c r="A73" s="392">
        <v>67</v>
      </c>
      <c r="B73" s="393" t="s">
        <v>3</v>
      </c>
      <c r="C73" s="394">
        <v>33671765</v>
      </c>
      <c r="D73" s="394">
        <v>0</v>
      </c>
      <c r="E73" s="394"/>
      <c r="F73" s="394">
        <v>-29980</v>
      </c>
      <c r="G73" s="394">
        <v>0</v>
      </c>
      <c r="H73" s="394">
        <v>0</v>
      </c>
      <c r="I73" s="394">
        <v>0</v>
      </c>
      <c r="J73" s="394">
        <v>0</v>
      </c>
      <c r="K73" s="394">
        <v>0</v>
      </c>
      <c r="L73" s="394">
        <v>0</v>
      </c>
      <c r="M73" s="394">
        <v>0</v>
      </c>
      <c r="N73" s="394">
        <v>-79039</v>
      </c>
      <c r="O73" s="394">
        <v>0</v>
      </c>
      <c r="P73" s="394">
        <v>-10902</v>
      </c>
      <c r="Q73" s="394">
        <v>0</v>
      </c>
      <c r="R73" s="394">
        <v>-38157</v>
      </c>
      <c r="S73" s="394">
        <v>-59961</v>
      </c>
      <c r="T73" s="394">
        <v>0</v>
      </c>
      <c r="U73" s="394">
        <v>0</v>
      </c>
      <c r="V73" s="394">
        <v>0</v>
      </c>
      <c r="W73" s="394">
        <v>0</v>
      </c>
      <c r="X73" s="394">
        <v>0</v>
      </c>
      <c r="Y73" s="394">
        <v>0</v>
      </c>
      <c r="Z73" s="394">
        <v>-29980</v>
      </c>
      <c r="AA73" s="394">
        <v>0</v>
      </c>
      <c r="AB73" s="394">
        <v>0</v>
      </c>
      <c r="AC73" s="394">
        <v>0</v>
      </c>
      <c r="AD73" s="394">
        <v>0</v>
      </c>
      <c r="AE73" s="394">
        <v>0</v>
      </c>
      <c r="AF73" s="394">
        <v>0</v>
      </c>
      <c r="AG73" s="394">
        <v>-5451</v>
      </c>
      <c r="AH73" s="394">
        <v>0</v>
      </c>
      <c r="AI73" s="394">
        <v>0</v>
      </c>
      <c r="AJ73" s="394">
        <v>0</v>
      </c>
      <c r="AK73" s="394">
        <v>-49059</v>
      </c>
      <c r="AL73" s="394">
        <v>-282089</v>
      </c>
      <c r="AM73" s="395">
        <v>-584618</v>
      </c>
      <c r="AN73" s="396">
        <v>33087147</v>
      </c>
      <c r="AO73" s="388">
        <v>-503476</v>
      </c>
      <c r="AP73" s="394"/>
      <c r="AQ73" s="394">
        <v>-81142</v>
      </c>
      <c r="AR73" s="394">
        <v>0</v>
      </c>
      <c r="AT73" s="1702"/>
      <c r="AU73" s="1702"/>
      <c r="AV73" s="1702"/>
      <c r="AW73" s="1702"/>
      <c r="AX73" s="1709"/>
      <c r="AY73" s="1709"/>
    </row>
    <row r="74" spans="1:51" ht="15.6" customHeight="1" x14ac:dyDescent="0.2">
      <c r="A74" s="392">
        <v>68</v>
      </c>
      <c r="B74" s="393" t="s">
        <v>2</v>
      </c>
      <c r="C74" s="394">
        <v>7452439</v>
      </c>
      <c r="D74" s="394">
        <v>-1144</v>
      </c>
      <c r="E74" s="394"/>
      <c r="F74" s="394">
        <v>-66724</v>
      </c>
      <c r="G74" s="394">
        <v>0</v>
      </c>
      <c r="H74" s="394">
        <v>0</v>
      </c>
      <c r="I74" s="394">
        <v>0</v>
      </c>
      <c r="J74" s="394">
        <v>0</v>
      </c>
      <c r="K74" s="394">
        <v>0</v>
      </c>
      <c r="L74" s="394">
        <v>0</v>
      </c>
      <c r="M74" s="394">
        <v>0</v>
      </c>
      <c r="N74" s="394">
        <v>-88171</v>
      </c>
      <c r="O74" s="394">
        <v>0</v>
      </c>
      <c r="P74" s="394">
        <v>-28596</v>
      </c>
      <c r="Q74" s="394">
        <v>0</v>
      </c>
      <c r="R74" s="394">
        <v>-969881</v>
      </c>
      <c r="S74" s="394">
        <v>-1050903</v>
      </c>
      <c r="T74" s="394">
        <v>0</v>
      </c>
      <c r="U74" s="394">
        <v>0</v>
      </c>
      <c r="V74" s="394">
        <v>0</v>
      </c>
      <c r="W74" s="394">
        <v>0</v>
      </c>
      <c r="X74" s="394">
        <v>0</v>
      </c>
      <c r="Y74" s="394">
        <v>0</v>
      </c>
      <c r="Z74" s="394">
        <v>-90554</v>
      </c>
      <c r="AA74" s="394">
        <v>0</v>
      </c>
      <c r="AB74" s="394">
        <v>0</v>
      </c>
      <c r="AC74" s="394">
        <v>0</v>
      </c>
      <c r="AD74" s="394">
        <v>-95320</v>
      </c>
      <c r="AE74" s="394">
        <v>0</v>
      </c>
      <c r="AF74" s="394">
        <v>0</v>
      </c>
      <c r="AG74" s="394">
        <v>-42894</v>
      </c>
      <c r="AH74" s="394">
        <v>0</v>
      </c>
      <c r="AI74" s="394">
        <v>0</v>
      </c>
      <c r="AJ74" s="394">
        <v>0</v>
      </c>
      <c r="AK74" s="394">
        <v>-32170</v>
      </c>
      <c r="AL74" s="394">
        <v>-126538</v>
      </c>
      <c r="AM74" s="395">
        <v>-2592895</v>
      </c>
      <c r="AN74" s="396">
        <v>4859544</v>
      </c>
      <c r="AO74" s="388">
        <v>-2241414</v>
      </c>
      <c r="AP74" s="394"/>
      <c r="AQ74" s="394">
        <v>-351481</v>
      </c>
      <c r="AR74" s="394">
        <v>0</v>
      </c>
      <c r="AT74" s="1702"/>
      <c r="AU74" s="1702"/>
      <c r="AV74" s="1702"/>
      <c r="AW74" s="1702"/>
      <c r="AX74" s="1709"/>
      <c r="AY74" s="1709"/>
    </row>
    <row r="75" spans="1:51" ht="15.6" customHeight="1" x14ac:dyDescent="0.2">
      <c r="A75" s="402">
        <v>69</v>
      </c>
      <c r="B75" s="403" t="s">
        <v>91</v>
      </c>
      <c r="C75" s="404">
        <v>33490559</v>
      </c>
      <c r="D75" s="404">
        <v>0</v>
      </c>
      <c r="E75" s="404"/>
      <c r="F75" s="404">
        <v>-34073</v>
      </c>
      <c r="G75" s="404">
        <v>0</v>
      </c>
      <c r="H75" s="404">
        <v>0</v>
      </c>
      <c r="I75" s="404">
        <v>0</v>
      </c>
      <c r="J75" s="404">
        <v>0</v>
      </c>
      <c r="K75" s="404">
        <v>0</v>
      </c>
      <c r="L75" s="404">
        <v>0</v>
      </c>
      <c r="M75" s="404">
        <v>0</v>
      </c>
      <c r="N75" s="404">
        <v>-78098</v>
      </c>
      <c r="O75" s="404">
        <v>0</v>
      </c>
      <c r="P75" s="404">
        <v>-22970</v>
      </c>
      <c r="Q75" s="404">
        <v>0</v>
      </c>
      <c r="R75" s="404">
        <v>-4594</v>
      </c>
      <c r="S75" s="404">
        <v>-64316</v>
      </c>
      <c r="T75" s="404">
        <v>-22970</v>
      </c>
      <c r="U75" s="404">
        <v>0</v>
      </c>
      <c r="V75" s="404">
        <v>0</v>
      </c>
      <c r="W75" s="404">
        <v>0</v>
      </c>
      <c r="X75" s="404">
        <v>0</v>
      </c>
      <c r="Y75" s="404">
        <v>0</v>
      </c>
      <c r="Z75" s="404">
        <v>-39049</v>
      </c>
      <c r="AA75" s="404">
        <v>0</v>
      </c>
      <c r="AB75" s="404">
        <v>0</v>
      </c>
      <c r="AC75" s="404">
        <v>0</v>
      </c>
      <c r="AD75" s="404">
        <v>-11485</v>
      </c>
      <c r="AE75" s="404">
        <v>0</v>
      </c>
      <c r="AF75" s="404">
        <v>0</v>
      </c>
      <c r="AG75" s="404">
        <v>-9188</v>
      </c>
      <c r="AH75" s="404">
        <v>0</v>
      </c>
      <c r="AI75" s="404">
        <v>0</v>
      </c>
      <c r="AJ75" s="404">
        <v>0</v>
      </c>
      <c r="AK75" s="404">
        <v>-14471</v>
      </c>
      <c r="AL75" s="404">
        <v>-144711</v>
      </c>
      <c r="AM75" s="405">
        <v>-445925</v>
      </c>
      <c r="AN75" s="406">
        <v>33044634</v>
      </c>
      <c r="AO75" s="388">
        <v>-373270</v>
      </c>
      <c r="AP75" s="388"/>
      <c r="AQ75" s="404">
        <v>-72655</v>
      </c>
      <c r="AR75" s="404">
        <v>0</v>
      </c>
      <c r="AT75" s="1702"/>
      <c r="AU75" s="1702"/>
      <c r="AV75" s="1702"/>
      <c r="AW75" s="1702"/>
      <c r="AX75" s="1709"/>
      <c r="AY75" s="1709"/>
    </row>
    <row r="76" spans="1:51" ht="15.6" customHeight="1" thickBot="1" x14ac:dyDescent="0.25">
      <c r="A76" s="509"/>
      <c r="B76" s="510" t="s">
        <v>70</v>
      </c>
      <c r="C76" s="1297">
        <v>3653644360.5</v>
      </c>
      <c r="D76" s="1297">
        <v>-628488</v>
      </c>
      <c r="E76" s="1297">
        <v>-18846480</v>
      </c>
      <c r="F76" s="1297">
        <v>-4344606</v>
      </c>
      <c r="G76" s="1297">
        <v>-4996135</v>
      </c>
      <c r="H76" s="1297">
        <v>-2262285</v>
      </c>
      <c r="I76" s="1297">
        <v>-6381077</v>
      </c>
      <c r="J76" s="1297">
        <v>-6352041</v>
      </c>
      <c r="K76" s="1297">
        <v>-7037796</v>
      </c>
      <c r="L76" s="1297">
        <v>-937938</v>
      </c>
      <c r="M76" s="1297">
        <v>-5300453</v>
      </c>
      <c r="N76" s="1297">
        <v>-3451565</v>
      </c>
      <c r="O76" s="1297">
        <v>-1050258</v>
      </c>
      <c r="P76" s="1297">
        <v>-5457707</v>
      </c>
      <c r="Q76" s="1297">
        <v>-1938045</v>
      </c>
      <c r="R76" s="1297">
        <v>-2380177</v>
      </c>
      <c r="S76" s="1297">
        <v>-3170902</v>
      </c>
      <c r="T76" s="1297">
        <v>-4829210</v>
      </c>
      <c r="U76" s="1297">
        <v>-4254248</v>
      </c>
      <c r="V76" s="1297">
        <v>-880722</v>
      </c>
      <c r="W76" s="1297">
        <v>-9632717</v>
      </c>
      <c r="X76" s="1297">
        <v>-6405738</v>
      </c>
      <c r="Y76" s="1297">
        <v>-3915402</v>
      </c>
      <c r="Z76" s="1297">
        <v>-5703648</v>
      </c>
      <c r="AA76" s="1297">
        <v>-4808474</v>
      </c>
      <c r="AB76" s="1297">
        <v>-872031</v>
      </c>
      <c r="AC76" s="1297">
        <v>-375515</v>
      </c>
      <c r="AD76" s="1297">
        <v>-3418298</v>
      </c>
      <c r="AE76" s="1297">
        <v>-1649046</v>
      </c>
      <c r="AF76" s="1297">
        <v>-8003488</v>
      </c>
      <c r="AG76" s="1297">
        <v>-2308193</v>
      </c>
      <c r="AH76" s="1297">
        <v>-465503</v>
      </c>
      <c r="AI76" s="1297">
        <v>-305305</v>
      </c>
      <c r="AJ76" s="1297">
        <v>-649312</v>
      </c>
      <c r="AK76" s="1297">
        <v>-10191940</v>
      </c>
      <c r="AL76" s="1297">
        <v>-19650411</v>
      </c>
      <c r="AM76" s="1298">
        <v>-162855154</v>
      </c>
      <c r="AN76" s="1299">
        <v>3490789206.5</v>
      </c>
      <c r="AO76" s="1700">
        <v>-147765710</v>
      </c>
      <c r="AP76" s="1700">
        <v>0</v>
      </c>
      <c r="AQ76" s="1700">
        <v>-15089444</v>
      </c>
      <c r="AR76" s="1300">
        <v>0</v>
      </c>
      <c r="AT76" s="1709"/>
      <c r="AU76" s="1702"/>
      <c r="AV76" s="1702"/>
      <c r="AW76" s="1709"/>
      <c r="AX76" s="1709"/>
      <c r="AY76" s="1709"/>
    </row>
    <row r="77" spans="1:51" ht="13.5" thickTop="1" x14ac:dyDescent="0.2">
      <c r="B77" s="101"/>
      <c r="C77" s="1294"/>
      <c r="D77" s="1294"/>
      <c r="E77" s="1294"/>
      <c r="F77" s="1294"/>
      <c r="G77" s="1294"/>
      <c r="H77" s="1294"/>
      <c r="I77" s="1294"/>
      <c r="J77" s="1294"/>
      <c r="K77" s="1294"/>
      <c r="L77" s="1294"/>
      <c r="M77" s="1294"/>
      <c r="N77" s="1294"/>
      <c r="O77" s="1294"/>
      <c r="P77" s="1294"/>
      <c r="Q77" s="1294"/>
      <c r="R77" s="1294"/>
      <c r="S77" s="1294"/>
      <c r="T77" s="1294"/>
      <c r="U77" s="1294"/>
      <c r="V77" s="1294"/>
      <c r="W77" s="1294"/>
      <c r="X77" s="1294"/>
      <c r="Y77" s="1294"/>
      <c r="Z77" s="1294"/>
      <c r="AA77" s="1294"/>
      <c r="AB77" s="1294"/>
      <c r="AC77" s="1294"/>
      <c r="AD77" s="1294"/>
      <c r="AE77" s="1294"/>
      <c r="AF77" s="1294"/>
      <c r="AG77" s="1294"/>
      <c r="AH77" s="1294"/>
      <c r="AI77" s="1294"/>
      <c r="AJ77" s="1294"/>
      <c r="AK77" s="1294"/>
      <c r="AL77" s="1294"/>
      <c r="AM77" s="1295"/>
      <c r="AN77" s="1320"/>
      <c r="AO77" s="1321"/>
      <c r="AP77" s="1701">
        <v>-162855154</v>
      </c>
      <c r="AQ77" s="1324">
        <v>0</v>
      </c>
    </row>
    <row r="78" spans="1:51" ht="15.75" thickBot="1" x14ac:dyDescent="0.25"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83"/>
      <c r="U78" s="383"/>
      <c r="V78" s="383"/>
      <c r="W78" s="383"/>
      <c r="X78" s="383"/>
      <c r="Y78" s="383"/>
      <c r="Z78" s="383"/>
      <c r="AA78" s="383"/>
      <c r="AB78" s="383"/>
      <c r="AC78" s="383"/>
      <c r="AD78" s="383"/>
      <c r="AE78" s="383"/>
      <c r="AF78" s="383"/>
      <c r="AG78" s="383"/>
      <c r="AH78" s="383"/>
      <c r="AI78" s="383"/>
      <c r="AJ78" s="383"/>
      <c r="AK78" s="383"/>
      <c r="AL78" s="383"/>
      <c r="AM78" s="383"/>
      <c r="AN78" s="383"/>
      <c r="AO78" s="1322"/>
      <c r="AP78" s="1223" t="s">
        <v>1889</v>
      </c>
      <c r="AQ78" s="1323" t="s">
        <v>1093</v>
      </c>
    </row>
    <row r="79" spans="1:51" ht="13.5" thickBot="1" x14ac:dyDescent="0.25">
      <c r="AM79" s="101"/>
      <c r="AN79" s="409"/>
      <c r="AP79" s="1325" t="s">
        <v>1151</v>
      </c>
    </row>
    <row r="80" spans="1:51" ht="15" x14ac:dyDescent="0.2">
      <c r="AM80" s="644"/>
      <c r="AN80" s="383"/>
    </row>
    <row r="82" spans="40:43" x14ac:dyDescent="0.2">
      <c r="AN82" s="520"/>
      <c r="AO82" s="1702"/>
      <c r="AP82" s="1702"/>
    </row>
    <row r="83" spans="40:43" x14ac:dyDescent="0.2">
      <c r="AN83" s="520"/>
      <c r="AO83" s="1702"/>
      <c r="AP83" s="1702"/>
    </row>
    <row r="84" spans="40:43" x14ac:dyDescent="0.2">
      <c r="AP84" s="101"/>
    </row>
    <row r="85" spans="40:43" x14ac:dyDescent="0.2">
      <c r="AP85" s="383"/>
    </row>
    <row r="86" spans="40:43" x14ac:dyDescent="0.2">
      <c r="AQ86" s="383"/>
    </row>
    <row r="87" spans="40:43" x14ac:dyDescent="0.2">
      <c r="AN87" s="383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9">
    <mergeCell ref="AO1:AR1"/>
    <mergeCell ref="AN1:AN2"/>
    <mergeCell ref="A1:B2"/>
    <mergeCell ref="C1:C2"/>
    <mergeCell ref="D1:I1"/>
    <mergeCell ref="J1:Q1"/>
    <mergeCell ref="R1:Y1"/>
    <mergeCell ref="Z1:AG1"/>
    <mergeCell ref="AH1:AM1"/>
  </mergeCells>
  <printOptions horizontalCentered="1"/>
  <pageMargins left="0.35" right="0.35" top="0.9" bottom="0.5" header="0.3" footer="0.25"/>
  <pageSetup paperSize="5" scale="73" firstPageNumber="7" fitToWidth="0" fitToHeight="0" orientation="portrait" r:id="rId2"/>
  <headerFooter>
    <oddHeader>&amp;L&amp;"Arial,Bold"&amp;18&amp;K000000Table 2A-1: FY2021-22 Budget Letter
MFP Annual Transfer Amount June 2022</oddHeader>
    <oddFooter>&amp;R&amp;P</oddFooter>
  </headerFooter>
  <colBreaks count="4" manualBreakCount="4">
    <brk id="9" max="1048575" man="1"/>
    <brk id="17" max="1048575" man="1"/>
    <brk id="25" max="1048575" man="1"/>
    <brk id="33" max="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B92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 x14ac:dyDescent="0.2"/>
  <cols>
    <col min="1" max="1" width="4" style="29" customWidth="1"/>
    <col min="2" max="2" width="19.5703125" style="29" customWidth="1"/>
    <col min="3" max="3" width="16.7109375" style="29" customWidth="1"/>
    <col min="4" max="37" width="14" style="29" customWidth="1"/>
    <col min="38" max="39" width="15.28515625" style="29" customWidth="1"/>
    <col min="40" max="40" width="15.85546875" style="29" customWidth="1"/>
    <col min="41" max="41" width="18.140625" style="29" customWidth="1"/>
    <col min="42" max="42" width="14.85546875" style="29" bestFit="1" customWidth="1"/>
    <col min="43" max="76" width="14.140625" style="29" customWidth="1"/>
    <col min="77" max="77" width="15.28515625" style="29" bestFit="1" customWidth="1"/>
    <col min="78" max="78" width="17.140625" style="29" customWidth="1"/>
    <col min="79" max="79" width="16.28515625" style="29" customWidth="1"/>
    <col min="80" max="80" width="14.7109375" style="29" customWidth="1"/>
    <col min="81" max="16384" width="8.85546875" style="29"/>
  </cols>
  <sheetData>
    <row r="1" spans="1:80" s="88" customFormat="1" ht="21" customHeight="1" thickBot="1" x14ac:dyDescent="0.25">
      <c r="A1" s="1837" t="s">
        <v>93</v>
      </c>
      <c r="B1" s="1837"/>
      <c r="C1" s="1848" t="s">
        <v>519</v>
      </c>
      <c r="D1" s="1852" t="s">
        <v>480</v>
      </c>
      <c r="E1" s="1852"/>
      <c r="F1" s="1852"/>
      <c r="G1" s="1852"/>
      <c r="H1" s="1852"/>
      <c r="I1" s="1852"/>
      <c r="J1" s="1851" t="s">
        <v>480</v>
      </c>
      <c r="K1" s="1851"/>
      <c r="L1" s="1851"/>
      <c r="M1" s="1851"/>
      <c r="N1" s="1851"/>
      <c r="O1" s="1851"/>
      <c r="P1" s="1851"/>
      <c r="Q1" s="1851"/>
      <c r="R1" s="1851" t="s">
        <v>480</v>
      </c>
      <c r="S1" s="1851"/>
      <c r="T1" s="1851"/>
      <c r="U1" s="1851"/>
      <c r="V1" s="1851"/>
      <c r="W1" s="1851"/>
      <c r="X1" s="1851"/>
      <c r="Y1" s="1851"/>
      <c r="Z1" s="1851" t="s">
        <v>480</v>
      </c>
      <c r="AA1" s="1851"/>
      <c r="AB1" s="1851"/>
      <c r="AC1" s="1851"/>
      <c r="AD1" s="1851"/>
      <c r="AE1" s="1851"/>
      <c r="AF1" s="1851"/>
      <c r="AG1" s="1851"/>
      <c r="AH1" s="1852" t="s">
        <v>480</v>
      </c>
      <c r="AI1" s="1852"/>
      <c r="AJ1" s="1852"/>
      <c r="AK1" s="1852"/>
      <c r="AL1" s="1852"/>
      <c r="AM1" s="1852"/>
      <c r="AN1" s="1852"/>
      <c r="AO1" s="1836" t="s">
        <v>479</v>
      </c>
      <c r="AP1" s="1853" t="s">
        <v>1683</v>
      </c>
      <c r="AQ1" s="1849" t="s">
        <v>1331</v>
      </c>
      <c r="AR1" s="1849"/>
      <c r="AS1" s="1849"/>
      <c r="AT1" s="1849"/>
      <c r="AU1" s="1849"/>
      <c r="AV1" s="1849"/>
      <c r="AW1" s="1849" t="s">
        <v>1331</v>
      </c>
      <c r="AX1" s="1849"/>
      <c r="AY1" s="1849"/>
      <c r="AZ1" s="1849"/>
      <c r="BA1" s="1849"/>
      <c r="BB1" s="1849"/>
      <c r="BC1" s="1849"/>
      <c r="BD1" s="1849"/>
      <c r="BE1" s="1849" t="s">
        <v>1331</v>
      </c>
      <c r="BF1" s="1849"/>
      <c r="BG1" s="1849"/>
      <c r="BH1" s="1849"/>
      <c r="BI1" s="1849"/>
      <c r="BJ1" s="1849"/>
      <c r="BK1" s="1849"/>
      <c r="BL1" s="1849"/>
      <c r="BM1" s="1849" t="s">
        <v>1331</v>
      </c>
      <c r="BN1" s="1849"/>
      <c r="BO1" s="1849"/>
      <c r="BP1" s="1849"/>
      <c r="BQ1" s="1849"/>
      <c r="BR1" s="1849"/>
      <c r="BS1" s="1849"/>
      <c r="BT1" s="1849" t="s">
        <v>1331</v>
      </c>
      <c r="BU1" s="1849"/>
      <c r="BV1" s="1849"/>
      <c r="BW1" s="1849"/>
      <c r="BX1" s="1849"/>
      <c r="BY1" s="1850" t="s">
        <v>1886</v>
      </c>
      <c r="BZ1" s="1847" t="s">
        <v>1885</v>
      </c>
      <c r="CA1" s="1843" t="s">
        <v>826</v>
      </c>
      <c r="CB1" s="1844"/>
    </row>
    <row r="2" spans="1:80" ht="89.25" customHeight="1" thickBot="1" x14ac:dyDescent="0.25">
      <c r="A2" s="1837"/>
      <c r="B2" s="1837"/>
      <c r="C2" s="1848"/>
      <c r="D2" s="636" t="s">
        <v>477</v>
      </c>
      <c r="E2" s="636" t="s">
        <v>1004</v>
      </c>
      <c r="F2" s="637" t="s">
        <v>957</v>
      </c>
      <c r="G2" s="637" t="s">
        <v>958</v>
      </c>
      <c r="H2" s="637" t="s">
        <v>959</v>
      </c>
      <c r="I2" s="637" t="s">
        <v>960</v>
      </c>
      <c r="J2" s="637" t="s">
        <v>961</v>
      </c>
      <c r="K2" s="637" t="s">
        <v>962</v>
      </c>
      <c r="L2" s="637" t="s">
        <v>963</v>
      </c>
      <c r="M2" s="637" t="s">
        <v>964</v>
      </c>
      <c r="N2" s="637" t="s">
        <v>965</v>
      </c>
      <c r="O2" s="637" t="s">
        <v>966</v>
      </c>
      <c r="P2" s="637" t="s">
        <v>967</v>
      </c>
      <c r="Q2" s="637" t="s">
        <v>968</v>
      </c>
      <c r="R2" s="637" t="s">
        <v>969</v>
      </c>
      <c r="S2" s="637" t="s">
        <v>970</v>
      </c>
      <c r="T2" s="637" t="s">
        <v>971</v>
      </c>
      <c r="U2" s="637" t="s">
        <v>972</v>
      </c>
      <c r="V2" s="637" t="s">
        <v>973</v>
      </c>
      <c r="W2" s="637" t="s">
        <v>974</v>
      </c>
      <c r="X2" s="637" t="s">
        <v>975</v>
      </c>
      <c r="Y2" s="637" t="s">
        <v>976</v>
      </c>
      <c r="Z2" s="636" t="s">
        <v>977</v>
      </c>
      <c r="AA2" s="636" t="s">
        <v>978</v>
      </c>
      <c r="AB2" s="636" t="s">
        <v>1082</v>
      </c>
      <c r="AC2" s="636" t="s">
        <v>980</v>
      </c>
      <c r="AD2" s="636" t="s">
        <v>981</v>
      </c>
      <c r="AE2" s="636" t="s">
        <v>982</v>
      </c>
      <c r="AF2" s="636" t="s">
        <v>983</v>
      </c>
      <c r="AG2" s="1096" t="s">
        <v>1039</v>
      </c>
      <c r="AH2" s="1096" t="s">
        <v>1040</v>
      </c>
      <c r="AI2" s="1518" t="s">
        <v>1329</v>
      </c>
      <c r="AJ2" s="1518" t="s">
        <v>1330</v>
      </c>
      <c r="AK2" s="637" t="s">
        <v>984</v>
      </c>
      <c r="AL2" s="637" t="s">
        <v>985</v>
      </c>
      <c r="AM2" s="1720" t="s">
        <v>1888</v>
      </c>
      <c r="AN2" s="636" t="s">
        <v>402</v>
      </c>
      <c r="AO2" s="1836"/>
      <c r="AP2" s="1854"/>
      <c r="AQ2" s="637" t="s">
        <v>1050</v>
      </c>
      <c r="AR2" s="833" t="s">
        <v>957</v>
      </c>
      <c r="AS2" s="833" t="s">
        <v>958</v>
      </c>
      <c r="AT2" s="833" t="s">
        <v>959</v>
      </c>
      <c r="AU2" s="833" t="s">
        <v>960</v>
      </c>
      <c r="AV2" s="833" t="s">
        <v>961</v>
      </c>
      <c r="AW2" s="833" t="s">
        <v>962</v>
      </c>
      <c r="AX2" s="833" t="s">
        <v>963</v>
      </c>
      <c r="AY2" s="833" t="s">
        <v>964</v>
      </c>
      <c r="AZ2" s="833" t="s">
        <v>965</v>
      </c>
      <c r="BA2" s="833" t="s">
        <v>966</v>
      </c>
      <c r="BB2" s="833" t="s">
        <v>967</v>
      </c>
      <c r="BC2" s="833" t="s">
        <v>968</v>
      </c>
      <c r="BD2" s="833" t="s">
        <v>969</v>
      </c>
      <c r="BE2" s="833" t="s">
        <v>970</v>
      </c>
      <c r="BF2" s="833" t="s">
        <v>971</v>
      </c>
      <c r="BG2" s="833" t="s">
        <v>972</v>
      </c>
      <c r="BH2" s="833" t="s">
        <v>973</v>
      </c>
      <c r="BI2" s="833" t="s">
        <v>974</v>
      </c>
      <c r="BJ2" s="833" t="s">
        <v>975</v>
      </c>
      <c r="BK2" s="833" t="s">
        <v>976</v>
      </c>
      <c r="BL2" s="834" t="s">
        <v>977</v>
      </c>
      <c r="BM2" s="636" t="s">
        <v>978</v>
      </c>
      <c r="BN2" s="636" t="s">
        <v>979</v>
      </c>
      <c r="BO2" s="636" t="s">
        <v>980</v>
      </c>
      <c r="BP2" s="636" t="s">
        <v>981</v>
      </c>
      <c r="BQ2" s="636" t="s">
        <v>982</v>
      </c>
      <c r="BR2" s="636" t="s">
        <v>983</v>
      </c>
      <c r="BS2" s="1096" t="s">
        <v>1039</v>
      </c>
      <c r="BT2" s="1096" t="s">
        <v>1040</v>
      </c>
      <c r="BU2" s="1518" t="s">
        <v>1329</v>
      </c>
      <c r="BV2" s="1518" t="s">
        <v>1330</v>
      </c>
      <c r="BW2" s="833" t="s">
        <v>984</v>
      </c>
      <c r="BX2" s="833" t="s">
        <v>985</v>
      </c>
      <c r="BY2" s="1850"/>
      <c r="BZ2" s="1847"/>
      <c r="CA2" s="1845" t="s">
        <v>1332</v>
      </c>
      <c r="CB2" s="1846"/>
    </row>
    <row r="3" spans="1:80" hidden="1" x14ac:dyDescent="0.2">
      <c r="A3" s="568"/>
      <c r="B3" s="568"/>
      <c r="C3" s="573"/>
      <c r="D3" s="579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579"/>
      <c r="AA3" s="579"/>
      <c r="AB3" s="579"/>
      <c r="AC3" s="579"/>
      <c r="AD3" s="579"/>
      <c r="AE3" s="636"/>
      <c r="AF3" s="636"/>
      <c r="AG3" s="1096"/>
      <c r="AH3" s="1096"/>
      <c r="AI3" s="1518"/>
      <c r="AJ3" s="1518"/>
      <c r="AK3" s="306"/>
      <c r="AL3" s="306"/>
      <c r="AM3" s="1720"/>
      <c r="AN3" s="579"/>
      <c r="AO3" s="570"/>
      <c r="AP3" s="574"/>
      <c r="AQ3" s="574"/>
      <c r="AR3" s="574"/>
      <c r="AS3" s="574"/>
      <c r="AT3" s="574"/>
      <c r="AU3" s="574"/>
      <c r="AV3" s="574"/>
      <c r="AW3" s="574"/>
      <c r="AX3" s="574"/>
      <c r="AY3" s="574"/>
      <c r="AZ3" s="574"/>
      <c r="BA3" s="574"/>
      <c r="BB3" s="574"/>
      <c r="BC3" s="574"/>
      <c r="BD3" s="574"/>
      <c r="BE3" s="574"/>
      <c r="BF3" s="574"/>
      <c r="BG3" s="574"/>
      <c r="BH3" s="574"/>
      <c r="BI3" s="574"/>
      <c r="BJ3" s="574"/>
      <c r="BK3" s="574"/>
      <c r="BL3" s="572"/>
      <c r="BM3" s="579"/>
      <c r="BN3" s="579"/>
      <c r="BO3" s="579"/>
      <c r="BP3" s="579"/>
      <c r="BQ3" s="636"/>
      <c r="BR3" s="636"/>
      <c r="BS3" s="1096"/>
      <c r="BT3" s="1096"/>
      <c r="BU3" s="1518"/>
      <c r="BV3" s="1518"/>
      <c r="BW3" s="574"/>
      <c r="BX3" s="574"/>
      <c r="BY3" s="574"/>
      <c r="BZ3" s="571"/>
    </row>
    <row r="4" spans="1:80" s="83" customFormat="1" ht="13.5" customHeight="1" x14ac:dyDescent="0.2">
      <c r="A4" s="419"/>
      <c r="B4" s="362"/>
      <c r="C4" s="1068">
        <v>1</v>
      </c>
      <c r="D4" s="1068">
        <v>2</v>
      </c>
      <c r="E4" s="1068">
        <v>3</v>
      </c>
      <c r="F4" s="1068">
        <v>4</v>
      </c>
      <c r="G4" s="1068">
        <v>5</v>
      </c>
      <c r="H4" s="1068">
        <v>6</v>
      </c>
      <c r="I4" s="1068">
        <v>7</v>
      </c>
      <c r="J4" s="1068">
        <v>8</v>
      </c>
      <c r="K4" s="1068">
        <v>9</v>
      </c>
      <c r="L4" s="1068">
        <v>10</v>
      </c>
      <c r="M4" s="1068">
        <v>11</v>
      </c>
      <c r="N4" s="1068">
        <v>12</v>
      </c>
      <c r="O4" s="1068">
        <v>13</v>
      </c>
      <c r="P4" s="1068">
        <v>14</v>
      </c>
      <c r="Q4" s="1068">
        <v>15</v>
      </c>
      <c r="R4" s="1068">
        <v>16</v>
      </c>
      <c r="S4" s="1068">
        <v>17</v>
      </c>
      <c r="T4" s="1068">
        <v>18</v>
      </c>
      <c r="U4" s="1068">
        <v>19</v>
      </c>
      <c r="V4" s="1068">
        <v>20</v>
      </c>
      <c r="W4" s="1068">
        <v>21</v>
      </c>
      <c r="X4" s="1068">
        <v>22</v>
      </c>
      <c r="Y4" s="1068">
        <v>23</v>
      </c>
      <c r="Z4" s="1068">
        <v>24</v>
      </c>
      <c r="AA4" s="1068">
        <v>25</v>
      </c>
      <c r="AB4" s="1068">
        <v>26</v>
      </c>
      <c r="AC4" s="1068">
        <v>27</v>
      </c>
      <c r="AD4" s="1068">
        <v>28</v>
      </c>
      <c r="AE4" s="1068">
        <v>29</v>
      </c>
      <c r="AF4" s="1068">
        <v>30</v>
      </c>
      <c r="AG4" s="1068">
        <v>31</v>
      </c>
      <c r="AH4" s="1068">
        <v>32</v>
      </c>
      <c r="AI4" s="1068">
        <v>33</v>
      </c>
      <c r="AJ4" s="1068">
        <v>34</v>
      </c>
      <c r="AK4" s="1068">
        <v>35</v>
      </c>
      <c r="AL4" s="1068">
        <v>36</v>
      </c>
      <c r="AM4" s="1519"/>
      <c r="AN4" s="1068">
        <v>37</v>
      </c>
      <c r="AO4" s="1068">
        <v>38</v>
      </c>
      <c r="AP4" s="1068">
        <v>39</v>
      </c>
      <c r="AQ4" s="1068">
        <v>40</v>
      </c>
      <c r="AR4" s="1068">
        <v>41</v>
      </c>
      <c r="AS4" s="1068">
        <v>42</v>
      </c>
      <c r="AT4" s="1068">
        <v>43</v>
      </c>
      <c r="AU4" s="1068">
        <v>44</v>
      </c>
      <c r="AV4" s="1068">
        <v>45</v>
      </c>
      <c r="AW4" s="1068">
        <v>46</v>
      </c>
      <c r="AX4" s="1068">
        <v>47</v>
      </c>
      <c r="AY4" s="1068">
        <v>48</v>
      </c>
      <c r="AZ4" s="1068">
        <v>49</v>
      </c>
      <c r="BA4" s="1068">
        <v>50</v>
      </c>
      <c r="BB4" s="1068">
        <v>51</v>
      </c>
      <c r="BC4" s="1068">
        <v>52</v>
      </c>
      <c r="BD4" s="1068">
        <v>53</v>
      </c>
      <c r="BE4" s="1068">
        <v>54</v>
      </c>
      <c r="BF4" s="1068">
        <v>55</v>
      </c>
      <c r="BG4" s="1068">
        <v>56</v>
      </c>
      <c r="BH4" s="1068">
        <v>57</v>
      </c>
      <c r="BI4" s="1068">
        <v>58</v>
      </c>
      <c r="BJ4" s="1068">
        <v>59</v>
      </c>
      <c r="BK4" s="1068">
        <v>60</v>
      </c>
      <c r="BL4" s="1068">
        <v>61</v>
      </c>
      <c r="BM4" s="1068">
        <v>62</v>
      </c>
      <c r="BN4" s="1068">
        <v>63</v>
      </c>
      <c r="BO4" s="1068">
        <v>64</v>
      </c>
      <c r="BP4" s="1068">
        <v>65</v>
      </c>
      <c r="BQ4" s="1068">
        <v>66</v>
      </c>
      <c r="BR4" s="1068">
        <v>67</v>
      </c>
      <c r="BS4" s="1068">
        <v>68</v>
      </c>
      <c r="BT4" s="1068">
        <v>69</v>
      </c>
      <c r="BU4" s="1068">
        <v>70</v>
      </c>
      <c r="BV4" s="1068">
        <v>71</v>
      </c>
      <c r="BW4" s="1068">
        <v>72</v>
      </c>
      <c r="BX4" s="1068">
        <v>73</v>
      </c>
      <c r="BY4" s="1068">
        <v>74</v>
      </c>
      <c r="BZ4" s="1068">
        <v>75</v>
      </c>
      <c r="CA4" s="1068">
        <v>76</v>
      </c>
      <c r="CB4" s="1068">
        <v>77</v>
      </c>
    </row>
    <row r="5" spans="1:80" s="641" customFormat="1" hidden="1" x14ac:dyDescent="0.2">
      <c r="A5" s="638"/>
      <c r="B5" s="638"/>
      <c r="C5" s="1071" t="s">
        <v>594</v>
      </c>
      <c r="D5" s="1071" t="s">
        <v>594</v>
      </c>
      <c r="E5" s="1071" t="s">
        <v>594</v>
      </c>
      <c r="F5" s="1071" t="s">
        <v>594</v>
      </c>
      <c r="G5" s="1071" t="s">
        <v>594</v>
      </c>
      <c r="H5" s="1071" t="s">
        <v>594</v>
      </c>
      <c r="I5" s="1071" t="s">
        <v>594</v>
      </c>
      <c r="J5" s="1071" t="s">
        <v>594</v>
      </c>
      <c r="K5" s="1071" t="s">
        <v>594</v>
      </c>
      <c r="L5" s="1071" t="s">
        <v>594</v>
      </c>
      <c r="M5" s="1071" t="s">
        <v>594</v>
      </c>
      <c r="N5" s="1071" t="s">
        <v>594</v>
      </c>
      <c r="O5" s="1071" t="s">
        <v>594</v>
      </c>
      <c r="P5" s="1071" t="s">
        <v>594</v>
      </c>
      <c r="Q5" s="1071" t="s">
        <v>594</v>
      </c>
      <c r="R5" s="1071" t="s">
        <v>594</v>
      </c>
      <c r="S5" s="1071" t="s">
        <v>594</v>
      </c>
      <c r="T5" s="1071" t="s">
        <v>594</v>
      </c>
      <c r="U5" s="1071" t="s">
        <v>594</v>
      </c>
      <c r="V5" s="1071" t="s">
        <v>594</v>
      </c>
      <c r="W5" s="1071" t="s">
        <v>594</v>
      </c>
      <c r="X5" s="1071" t="s">
        <v>594</v>
      </c>
      <c r="Y5" s="1071" t="s">
        <v>594</v>
      </c>
      <c r="Z5" s="1071" t="s">
        <v>594</v>
      </c>
      <c r="AA5" s="1071" t="s">
        <v>594</v>
      </c>
      <c r="AB5" s="1071" t="s">
        <v>594</v>
      </c>
      <c r="AC5" s="1071" t="s">
        <v>594</v>
      </c>
      <c r="AD5" s="1071" t="s">
        <v>594</v>
      </c>
      <c r="AE5" s="1071" t="s">
        <v>594</v>
      </c>
      <c r="AF5" s="1071" t="s">
        <v>594</v>
      </c>
      <c r="AG5" s="1097" t="s">
        <v>594</v>
      </c>
      <c r="AH5" s="1097" t="s">
        <v>594</v>
      </c>
      <c r="AI5" s="1520"/>
      <c r="AJ5" s="1520"/>
      <c r="AK5" s="1071" t="s">
        <v>594</v>
      </c>
      <c r="AL5" s="1071" t="s">
        <v>594</v>
      </c>
      <c r="AM5" s="1520"/>
      <c r="AN5" s="1071" t="s">
        <v>595</v>
      </c>
      <c r="AO5" s="1071" t="s">
        <v>595</v>
      </c>
      <c r="AP5" s="1072"/>
      <c r="AQ5" s="1069" t="s">
        <v>594</v>
      </c>
      <c r="AR5" s="1069" t="s">
        <v>594</v>
      </c>
      <c r="AS5" s="1069" t="s">
        <v>594</v>
      </c>
      <c r="AT5" s="1069" t="s">
        <v>594</v>
      </c>
      <c r="AU5" s="1069" t="s">
        <v>594</v>
      </c>
      <c r="AV5" s="1069" t="s">
        <v>594</v>
      </c>
      <c r="AW5" s="1069" t="s">
        <v>594</v>
      </c>
      <c r="AX5" s="1069" t="s">
        <v>594</v>
      </c>
      <c r="AY5" s="1069" t="s">
        <v>594</v>
      </c>
      <c r="AZ5" s="1069" t="s">
        <v>594</v>
      </c>
      <c r="BA5" s="1069" t="s">
        <v>594</v>
      </c>
      <c r="BB5" s="1069" t="s">
        <v>594</v>
      </c>
      <c r="BC5" s="1069" t="s">
        <v>594</v>
      </c>
      <c r="BD5" s="1069" t="s">
        <v>594</v>
      </c>
      <c r="BE5" s="1069" t="s">
        <v>594</v>
      </c>
      <c r="BF5" s="1069" t="s">
        <v>594</v>
      </c>
      <c r="BG5" s="1069" t="s">
        <v>594</v>
      </c>
      <c r="BH5" s="1069" t="s">
        <v>594</v>
      </c>
      <c r="BI5" s="1069" t="s">
        <v>594</v>
      </c>
      <c r="BJ5" s="1069" t="s">
        <v>594</v>
      </c>
      <c r="BK5" s="1069" t="s">
        <v>594</v>
      </c>
      <c r="BL5" s="1069" t="s">
        <v>594</v>
      </c>
      <c r="BM5" s="1069" t="s">
        <v>594</v>
      </c>
      <c r="BN5" s="1069" t="s">
        <v>594</v>
      </c>
      <c r="BO5" s="1069" t="s">
        <v>594</v>
      </c>
      <c r="BP5" s="1069" t="s">
        <v>594</v>
      </c>
      <c r="BQ5" s="1069" t="s">
        <v>594</v>
      </c>
      <c r="BR5" s="1069" t="s">
        <v>594</v>
      </c>
      <c r="BS5" s="1097" t="s">
        <v>594</v>
      </c>
      <c r="BT5" s="1068" t="e">
        <v>#VALUE!</v>
      </c>
      <c r="BU5" s="1519"/>
      <c r="BV5" s="1519"/>
      <c r="BW5" s="1069" t="s">
        <v>594</v>
      </c>
      <c r="BX5" s="1069" t="s">
        <v>594</v>
      </c>
      <c r="BY5" s="1072" t="s">
        <v>595</v>
      </c>
      <c r="BZ5" s="1072" t="s">
        <v>595</v>
      </c>
      <c r="CA5" s="1072" t="s">
        <v>595</v>
      </c>
      <c r="CB5" s="1072" t="s">
        <v>595</v>
      </c>
    </row>
    <row r="6" spans="1:80" s="715" customFormat="1" ht="13.5" customHeight="1" x14ac:dyDescent="0.2">
      <c r="A6" s="714"/>
      <c r="B6" s="714"/>
      <c r="C6" s="1069" t="s">
        <v>1443</v>
      </c>
      <c r="D6" s="1079" t="s">
        <v>1444</v>
      </c>
      <c r="E6" s="1079" t="s">
        <v>1609</v>
      </c>
      <c r="F6" s="1079" t="s">
        <v>1445</v>
      </c>
      <c r="G6" s="1079" t="s">
        <v>1446</v>
      </c>
      <c r="H6" s="1079" t="s">
        <v>1447</v>
      </c>
      <c r="I6" s="1079" t="s">
        <v>1448</v>
      </c>
      <c r="J6" s="1079" t="s">
        <v>1449</v>
      </c>
      <c r="K6" s="1079" t="s">
        <v>1450</v>
      </c>
      <c r="L6" s="1079" t="s">
        <v>1451</v>
      </c>
      <c r="M6" s="1079" t="s">
        <v>1452</v>
      </c>
      <c r="N6" s="1079" t="s">
        <v>1453</v>
      </c>
      <c r="O6" s="1079" t="s">
        <v>1454</v>
      </c>
      <c r="P6" s="1079" t="s">
        <v>1455</v>
      </c>
      <c r="Q6" s="1079" t="s">
        <v>1456</v>
      </c>
      <c r="R6" s="1079" t="s">
        <v>1457</v>
      </c>
      <c r="S6" s="1079" t="s">
        <v>1458</v>
      </c>
      <c r="T6" s="1079" t="s">
        <v>1459</v>
      </c>
      <c r="U6" s="1079" t="s">
        <v>1460</v>
      </c>
      <c r="V6" s="1079" t="s">
        <v>1461</v>
      </c>
      <c r="W6" s="1079" t="s">
        <v>1462</v>
      </c>
      <c r="X6" s="1079" t="s">
        <v>1463</v>
      </c>
      <c r="Y6" s="1079" t="s">
        <v>1464</v>
      </c>
      <c r="Z6" s="1079" t="s">
        <v>1465</v>
      </c>
      <c r="AA6" s="1079" t="s">
        <v>1466</v>
      </c>
      <c r="AB6" s="1079" t="s">
        <v>1467</v>
      </c>
      <c r="AC6" s="1079" t="s">
        <v>1468</v>
      </c>
      <c r="AD6" s="1079" t="s">
        <v>1469</v>
      </c>
      <c r="AE6" s="1079" t="s">
        <v>1470</v>
      </c>
      <c r="AF6" s="1079" t="s">
        <v>1471</v>
      </c>
      <c r="AG6" s="1554" t="s">
        <v>1472</v>
      </c>
      <c r="AH6" s="1554" t="s">
        <v>1473</v>
      </c>
      <c r="AI6" s="1554" t="s">
        <v>1474</v>
      </c>
      <c r="AJ6" s="1554" t="s">
        <v>1475</v>
      </c>
      <c r="AK6" s="1079" t="s">
        <v>1476</v>
      </c>
      <c r="AL6" s="1079" t="s">
        <v>1477</v>
      </c>
      <c r="AM6" s="1555"/>
      <c r="AN6" s="1069" t="s">
        <v>1478</v>
      </c>
      <c r="AO6" s="1069" t="s">
        <v>1479</v>
      </c>
      <c r="AP6" s="1078" t="s">
        <v>1333</v>
      </c>
      <c r="AQ6" s="1079" t="s">
        <v>1513</v>
      </c>
      <c r="AR6" s="1079" t="s">
        <v>1480</v>
      </c>
      <c r="AS6" s="1079" t="s">
        <v>1481</v>
      </c>
      <c r="AT6" s="1079" t="s">
        <v>1482</v>
      </c>
      <c r="AU6" s="1079" t="s">
        <v>1483</v>
      </c>
      <c r="AV6" s="1079" t="s">
        <v>1484</v>
      </c>
      <c r="AW6" s="1079" t="s">
        <v>1485</v>
      </c>
      <c r="AX6" s="1079" t="s">
        <v>1486</v>
      </c>
      <c r="AY6" s="1079" t="s">
        <v>1487</v>
      </c>
      <c r="AZ6" s="1079" t="s">
        <v>1488</v>
      </c>
      <c r="BA6" s="1079" t="s">
        <v>1489</v>
      </c>
      <c r="BB6" s="1079" t="s">
        <v>1490</v>
      </c>
      <c r="BC6" s="1079" t="s">
        <v>1491</v>
      </c>
      <c r="BD6" s="1079" t="s">
        <v>1492</v>
      </c>
      <c r="BE6" s="1079" t="s">
        <v>1493</v>
      </c>
      <c r="BF6" s="1079" t="s">
        <v>1494</v>
      </c>
      <c r="BG6" s="1079" t="s">
        <v>1495</v>
      </c>
      <c r="BH6" s="1079" t="s">
        <v>1496</v>
      </c>
      <c r="BI6" s="1079" t="s">
        <v>1497</v>
      </c>
      <c r="BJ6" s="1079" t="s">
        <v>1498</v>
      </c>
      <c r="BK6" s="1079" t="s">
        <v>1499</v>
      </c>
      <c r="BL6" s="1079" t="s">
        <v>1500</v>
      </c>
      <c r="BM6" s="1079" t="s">
        <v>1501</v>
      </c>
      <c r="BN6" s="1079" t="s">
        <v>1502</v>
      </c>
      <c r="BO6" s="1079" t="s">
        <v>1503</v>
      </c>
      <c r="BP6" s="1079" t="s">
        <v>1504</v>
      </c>
      <c r="BQ6" s="1079" t="s">
        <v>1505</v>
      </c>
      <c r="BR6" s="1079" t="s">
        <v>1506</v>
      </c>
      <c r="BS6" s="1554" t="s">
        <v>1507</v>
      </c>
      <c r="BT6" s="1554" t="s">
        <v>1508</v>
      </c>
      <c r="BU6" s="1555" t="s">
        <v>1509</v>
      </c>
      <c r="BV6" s="1555" t="s">
        <v>1510</v>
      </c>
      <c r="BW6" s="1079" t="s">
        <v>1511</v>
      </c>
      <c r="BX6" s="1079" t="s">
        <v>1512</v>
      </c>
      <c r="BY6" s="1071" t="s">
        <v>1514</v>
      </c>
      <c r="BZ6" s="1069" t="s">
        <v>1515</v>
      </c>
      <c r="CA6" s="1071" t="s">
        <v>1604</v>
      </c>
      <c r="CB6" s="1079" t="s">
        <v>1605</v>
      </c>
    </row>
    <row r="7" spans="1:80" s="31" customFormat="1" ht="15.75" customHeight="1" x14ac:dyDescent="0.2">
      <c r="A7" s="410">
        <v>1</v>
      </c>
      <c r="B7" s="411" t="s">
        <v>5</v>
      </c>
      <c r="C7" s="130">
        <v>4598423</v>
      </c>
      <c r="D7" s="130">
        <v>-949</v>
      </c>
      <c r="E7" s="130"/>
      <c r="F7" s="130">
        <v>0</v>
      </c>
      <c r="G7" s="130">
        <v>0</v>
      </c>
      <c r="H7" s="130">
        <v>-7675</v>
      </c>
      <c r="I7" s="130">
        <v>0</v>
      </c>
      <c r="J7" s="130">
        <v>0</v>
      </c>
      <c r="K7" s="130">
        <v>0</v>
      </c>
      <c r="L7" s="130">
        <v>-1536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>
        <v>0</v>
      </c>
      <c r="S7" s="130">
        <v>0</v>
      </c>
      <c r="T7" s="130">
        <v>0</v>
      </c>
      <c r="U7" s="130">
        <v>0</v>
      </c>
      <c r="V7" s="130">
        <v>0</v>
      </c>
      <c r="W7" s="130">
        <v>1442</v>
      </c>
      <c r="X7" s="130">
        <v>-8043</v>
      </c>
      <c r="Y7" s="130">
        <v>-3161</v>
      </c>
      <c r="Z7" s="130">
        <v>0</v>
      </c>
      <c r="AA7" s="130">
        <v>0</v>
      </c>
      <c r="AB7" s="130">
        <v>0</v>
      </c>
      <c r="AC7" s="130">
        <v>992</v>
      </c>
      <c r="AD7" s="130">
        <v>0</v>
      </c>
      <c r="AE7" s="130">
        <v>0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30">
        <v>-3825</v>
      </c>
      <c r="AL7" s="130">
        <v>-15856</v>
      </c>
      <c r="AM7" s="130">
        <v>153</v>
      </c>
      <c r="AN7" s="412">
        <v>-38458</v>
      </c>
      <c r="AO7" s="413">
        <v>4559965</v>
      </c>
      <c r="AP7" s="130"/>
      <c r="AQ7" s="130"/>
      <c r="AR7" s="130">
        <v>0</v>
      </c>
      <c r="AS7" s="130">
        <v>0</v>
      </c>
      <c r="AT7" s="130">
        <v>0</v>
      </c>
      <c r="AU7" s="130">
        <v>0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0</v>
      </c>
      <c r="BB7" s="130">
        <v>0</v>
      </c>
      <c r="BC7" s="130">
        <v>0</v>
      </c>
      <c r="BD7" s="130">
        <v>0</v>
      </c>
      <c r="BE7" s="130">
        <v>0</v>
      </c>
      <c r="BF7" s="130">
        <v>0</v>
      </c>
      <c r="BG7" s="130">
        <v>0</v>
      </c>
      <c r="BH7" s="130">
        <v>0</v>
      </c>
      <c r="BI7" s="130">
        <v>0</v>
      </c>
      <c r="BJ7" s="130">
        <v>0</v>
      </c>
      <c r="BK7" s="130">
        <v>0</v>
      </c>
      <c r="BL7" s="130">
        <v>0</v>
      </c>
      <c r="BM7" s="130">
        <v>0</v>
      </c>
      <c r="BN7" s="130">
        <v>0</v>
      </c>
      <c r="BO7" s="130">
        <v>0</v>
      </c>
      <c r="BP7" s="130">
        <v>0</v>
      </c>
      <c r="BQ7" s="130">
        <v>0</v>
      </c>
      <c r="BR7" s="130">
        <v>0</v>
      </c>
      <c r="BS7" s="130">
        <v>0</v>
      </c>
      <c r="BT7" s="130">
        <v>0</v>
      </c>
      <c r="BU7" s="130">
        <v>0</v>
      </c>
      <c r="BV7" s="130">
        <v>0</v>
      </c>
      <c r="BW7" s="130">
        <v>0</v>
      </c>
      <c r="BX7" s="130">
        <v>0</v>
      </c>
      <c r="BY7" s="130">
        <v>0</v>
      </c>
      <c r="BZ7" s="413">
        <v>4559965</v>
      </c>
      <c r="CA7" s="130">
        <v>-38458</v>
      </c>
      <c r="CB7" s="130">
        <v>38458</v>
      </c>
    </row>
    <row r="8" spans="1:80" s="31" customFormat="1" ht="15.75" customHeight="1" x14ac:dyDescent="0.2">
      <c r="A8" s="410">
        <v>2</v>
      </c>
      <c r="B8" s="411" t="s">
        <v>6</v>
      </c>
      <c r="C8" s="130">
        <v>2488473</v>
      </c>
      <c r="D8" s="130">
        <v>-139</v>
      </c>
      <c r="E8" s="130"/>
      <c r="F8" s="130">
        <v>0</v>
      </c>
      <c r="G8" s="130">
        <v>0</v>
      </c>
      <c r="H8" s="130">
        <v>0</v>
      </c>
      <c r="I8" s="130">
        <v>0</v>
      </c>
      <c r="J8" s="130">
        <v>0</v>
      </c>
      <c r="K8" s="130">
        <v>50</v>
      </c>
      <c r="L8" s="130">
        <v>0</v>
      </c>
      <c r="M8" s="130">
        <v>0</v>
      </c>
      <c r="N8" s="130">
        <v>0</v>
      </c>
      <c r="O8" s="130">
        <v>0</v>
      </c>
      <c r="P8" s="130">
        <v>0</v>
      </c>
      <c r="Q8" s="130">
        <v>0</v>
      </c>
      <c r="R8" s="130">
        <v>0</v>
      </c>
      <c r="S8" s="130">
        <v>0</v>
      </c>
      <c r="T8" s="130">
        <v>0</v>
      </c>
      <c r="U8" s="130">
        <v>-485</v>
      </c>
      <c r="V8" s="130">
        <v>0</v>
      </c>
      <c r="W8" s="130">
        <v>0</v>
      </c>
      <c r="X8" s="130">
        <v>0</v>
      </c>
      <c r="Y8" s="130">
        <v>0</v>
      </c>
      <c r="Z8" s="130">
        <v>0</v>
      </c>
      <c r="AA8" s="130">
        <v>0</v>
      </c>
      <c r="AB8" s="130">
        <v>0</v>
      </c>
      <c r="AC8" s="130">
        <v>0</v>
      </c>
      <c r="AD8" s="130">
        <v>0</v>
      </c>
      <c r="AE8" s="130">
        <v>0</v>
      </c>
      <c r="AF8" s="130">
        <v>0</v>
      </c>
      <c r="AG8" s="130">
        <v>0</v>
      </c>
      <c r="AH8" s="130">
        <v>0</v>
      </c>
      <c r="AI8" s="130">
        <v>0</v>
      </c>
      <c r="AJ8" s="130">
        <v>0</v>
      </c>
      <c r="AK8" s="130">
        <v>-4415</v>
      </c>
      <c r="AL8" s="130">
        <v>-5381</v>
      </c>
      <c r="AM8" s="130">
        <v>-8</v>
      </c>
      <c r="AN8" s="412">
        <v>-10378</v>
      </c>
      <c r="AO8" s="413">
        <v>2478095</v>
      </c>
      <c r="AP8" s="130"/>
      <c r="AQ8" s="130"/>
      <c r="AR8" s="130">
        <v>0</v>
      </c>
      <c r="AS8" s="130">
        <v>0</v>
      </c>
      <c r="AT8" s="130">
        <v>0</v>
      </c>
      <c r="AU8" s="130">
        <v>0</v>
      </c>
      <c r="AV8" s="130">
        <v>0</v>
      </c>
      <c r="AW8" s="130">
        <v>0</v>
      </c>
      <c r="AX8" s="130">
        <v>0</v>
      </c>
      <c r="AY8" s="130">
        <v>0</v>
      </c>
      <c r="AZ8" s="130">
        <v>0</v>
      </c>
      <c r="BA8" s="130">
        <v>0</v>
      </c>
      <c r="BB8" s="130">
        <v>0</v>
      </c>
      <c r="BC8" s="130">
        <v>0</v>
      </c>
      <c r="BD8" s="130">
        <v>0</v>
      </c>
      <c r="BE8" s="130">
        <v>0</v>
      </c>
      <c r="BF8" s="130">
        <v>0</v>
      </c>
      <c r="BG8" s="130">
        <v>0</v>
      </c>
      <c r="BH8" s="130">
        <v>0</v>
      </c>
      <c r="BI8" s="130">
        <v>0</v>
      </c>
      <c r="BJ8" s="130">
        <v>0</v>
      </c>
      <c r="BK8" s="130">
        <v>0</v>
      </c>
      <c r="BL8" s="130">
        <v>0</v>
      </c>
      <c r="BM8" s="130">
        <v>0</v>
      </c>
      <c r="BN8" s="130">
        <v>0</v>
      </c>
      <c r="BO8" s="130">
        <v>0</v>
      </c>
      <c r="BP8" s="130">
        <v>0</v>
      </c>
      <c r="BQ8" s="130">
        <v>0</v>
      </c>
      <c r="BR8" s="130">
        <v>0</v>
      </c>
      <c r="BS8" s="130">
        <v>0</v>
      </c>
      <c r="BT8" s="130">
        <v>0</v>
      </c>
      <c r="BU8" s="130">
        <v>0</v>
      </c>
      <c r="BV8" s="130">
        <v>0</v>
      </c>
      <c r="BW8" s="130">
        <v>0</v>
      </c>
      <c r="BX8" s="130">
        <v>0</v>
      </c>
      <c r="BY8" s="130">
        <v>0</v>
      </c>
      <c r="BZ8" s="413">
        <v>2478095</v>
      </c>
      <c r="CA8" s="130">
        <v>-10378</v>
      </c>
      <c r="CB8" s="130">
        <v>10378</v>
      </c>
    </row>
    <row r="9" spans="1:80" s="31" customFormat="1" ht="15.75" customHeight="1" x14ac:dyDescent="0.2">
      <c r="A9" s="410">
        <v>3</v>
      </c>
      <c r="B9" s="411" t="s">
        <v>7</v>
      </c>
      <c r="C9" s="130">
        <v>10084622</v>
      </c>
      <c r="D9" s="130">
        <v>-186</v>
      </c>
      <c r="E9" s="130"/>
      <c r="F9" s="130">
        <v>-22</v>
      </c>
      <c r="G9" s="130">
        <v>0</v>
      </c>
      <c r="H9" s="130">
        <v>0</v>
      </c>
      <c r="I9" s="130">
        <v>0</v>
      </c>
      <c r="J9" s="130">
        <v>0</v>
      </c>
      <c r="K9" s="130">
        <v>0</v>
      </c>
      <c r="L9" s="130">
        <v>0</v>
      </c>
      <c r="M9" s="130">
        <v>0</v>
      </c>
      <c r="N9" s="130">
        <v>-15068</v>
      </c>
      <c r="O9" s="130">
        <v>0</v>
      </c>
      <c r="P9" s="130">
        <v>0</v>
      </c>
      <c r="Q9" s="130">
        <v>0</v>
      </c>
      <c r="R9" s="130">
        <v>0</v>
      </c>
      <c r="S9" s="130">
        <v>0</v>
      </c>
      <c r="T9" s="130">
        <v>-57755</v>
      </c>
      <c r="U9" s="130">
        <v>0</v>
      </c>
      <c r="V9" s="130">
        <v>0</v>
      </c>
      <c r="W9" s="130">
        <v>1186</v>
      </c>
      <c r="X9" s="130">
        <v>0</v>
      </c>
      <c r="Y9" s="130">
        <v>0</v>
      </c>
      <c r="Z9" s="130">
        <v>-5687</v>
      </c>
      <c r="AA9" s="130">
        <v>0</v>
      </c>
      <c r="AB9" s="130">
        <v>0</v>
      </c>
      <c r="AC9" s="130">
        <v>0</v>
      </c>
      <c r="AD9" s="130">
        <v>0</v>
      </c>
      <c r="AE9" s="130">
        <v>0</v>
      </c>
      <c r="AF9" s="130">
        <v>0</v>
      </c>
      <c r="AG9" s="130">
        <v>0</v>
      </c>
      <c r="AH9" s="130">
        <v>0</v>
      </c>
      <c r="AI9" s="130">
        <v>0</v>
      </c>
      <c r="AJ9" s="130">
        <v>0</v>
      </c>
      <c r="AK9" s="130">
        <v>-13905</v>
      </c>
      <c r="AL9" s="130">
        <v>-64685</v>
      </c>
      <c r="AM9" s="130">
        <v>545</v>
      </c>
      <c r="AN9" s="412">
        <v>-155577</v>
      </c>
      <c r="AO9" s="413">
        <v>9929045</v>
      </c>
      <c r="AP9" s="130"/>
      <c r="AQ9" s="130"/>
      <c r="AR9" s="130">
        <v>0</v>
      </c>
      <c r="AS9" s="130">
        <v>0</v>
      </c>
      <c r="AT9" s="130">
        <v>0</v>
      </c>
      <c r="AU9" s="130">
        <v>0</v>
      </c>
      <c r="AV9" s="130">
        <v>0</v>
      </c>
      <c r="AW9" s="130">
        <v>0</v>
      </c>
      <c r="AX9" s="130">
        <v>0</v>
      </c>
      <c r="AY9" s="130">
        <v>0</v>
      </c>
      <c r="AZ9" s="130">
        <v>0</v>
      </c>
      <c r="BA9" s="130">
        <v>0</v>
      </c>
      <c r="BB9" s="130">
        <v>0</v>
      </c>
      <c r="BC9" s="130">
        <v>0</v>
      </c>
      <c r="BD9" s="130">
        <v>0</v>
      </c>
      <c r="BE9" s="130">
        <v>0</v>
      </c>
      <c r="BF9" s="130">
        <v>0</v>
      </c>
      <c r="BG9" s="130">
        <v>0</v>
      </c>
      <c r="BH9" s="130">
        <v>0</v>
      </c>
      <c r="BI9" s="130">
        <v>0</v>
      </c>
      <c r="BJ9" s="130">
        <v>0</v>
      </c>
      <c r="BK9" s="130">
        <v>0</v>
      </c>
      <c r="BL9" s="130">
        <v>0</v>
      </c>
      <c r="BM9" s="130">
        <v>0</v>
      </c>
      <c r="BN9" s="130">
        <v>0</v>
      </c>
      <c r="BO9" s="130">
        <v>0</v>
      </c>
      <c r="BP9" s="130">
        <v>0</v>
      </c>
      <c r="BQ9" s="130">
        <v>0</v>
      </c>
      <c r="BR9" s="130">
        <v>0</v>
      </c>
      <c r="BS9" s="130">
        <v>0</v>
      </c>
      <c r="BT9" s="130">
        <v>0</v>
      </c>
      <c r="BU9" s="130">
        <v>0</v>
      </c>
      <c r="BV9" s="130">
        <v>0</v>
      </c>
      <c r="BW9" s="130">
        <v>0</v>
      </c>
      <c r="BX9" s="130">
        <v>0</v>
      </c>
      <c r="BY9" s="130">
        <v>0</v>
      </c>
      <c r="BZ9" s="413">
        <v>9929045</v>
      </c>
      <c r="CA9" s="130">
        <v>-155577</v>
      </c>
      <c r="CB9" s="130">
        <v>155577</v>
      </c>
    </row>
    <row r="10" spans="1:80" s="31" customFormat="1" ht="15.75" customHeight="1" x14ac:dyDescent="0.2">
      <c r="A10" s="410">
        <v>4</v>
      </c>
      <c r="B10" s="411" t="s">
        <v>8</v>
      </c>
      <c r="C10" s="130">
        <v>1414984</v>
      </c>
      <c r="D10" s="130">
        <v>0</v>
      </c>
      <c r="E10" s="130"/>
      <c r="F10" s="130">
        <v>0</v>
      </c>
      <c r="G10" s="130">
        <v>0</v>
      </c>
      <c r="H10" s="130">
        <v>0</v>
      </c>
      <c r="I10" s="130">
        <v>0</v>
      </c>
      <c r="J10" s="130">
        <v>0</v>
      </c>
      <c r="K10" s="130">
        <v>0</v>
      </c>
      <c r="L10" s="130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130">
        <v>0</v>
      </c>
      <c r="S10" s="130">
        <v>0</v>
      </c>
      <c r="T10" s="130">
        <v>-15171</v>
      </c>
      <c r="U10" s="130">
        <v>0</v>
      </c>
      <c r="V10" s="130">
        <v>0</v>
      </c>
      <c r="W10" s="130">
        <v>977</v>
      </c>
      <c r="X10" s="130">
        <v>-1292</v>
      </c>
      <c r="Y10" s="130">
        <v>0</v>
      </c>
      <c r="Z10" s="130">
        <v>0</v>
      </c>
      <c r="AA10" s="130">
        <v>0</v>
      </c>
      <c r="AB10" s="130">
        <v>0</v>
      </c>
      <c r="AC10" s="130">
        <v>0</v>
      </c>
      <c r="AD10" s="130">
        <v>0</v>
      </c>
      <c r="AE10" s="130">
        <v>0</v>
      </c>
      <c r="AF10" s="130">
        <v>0</v>
      </c>
      <c r="AG10" s="130">
        <v>0</v>
      </c>
      <c r="AH10" s="130">
        <v>0</v>
      </c>
      <c r="AI10" s="130">
        <v>0</v>
      </c>
      <c r="AJ10" s="130">
        <v>0</v>
      </c>
      <c r="AK10" s="130">
        <v>-3176</v>
      </c>
      <c r="AL10" s="130">
        <v>-15865</v>
      </c>
      <c r="AM10" s="130">
        <v>214</v>
      </c>
      <c r="AN10" s="412">
        <v>-34313</v>
      </c>
      <c r="AO10" s="413">
        <v>1380671</v>
      </c>
      <c r="AP10" s="130"/>
      <c r="AQ10" s="130"/>
      <c r="AR10" s="130">
        <v>0</v>
      </c>
      <c r="AS10" s="130">
        <v>0</v>
      </c>
      <c r="AT10" s="130">
        <v>0</v>
      </c>
      <c r="AU10" s="130">
        <v>0</v>
      </c>
      <c r="AV10" s="130">
        <v>0</v>
      </c>
      <c r="AW10" s="130">
        <v>0</v>
      </c>
      <c r="AX10" s="130">
        <v>0</v>
      </c>
      <c r="AY10" s="130">
        <v>0</v>
      </c>
      <c r="AZ10" s="130">
        <v>0</v>
      </c>
      <c r="BA10" s="130">
        <v>0</v>
      </c>
      <c r="BB10" s="130">
        <v>0</v>
      </c>
      <c r="BC10" s="130">
        <v>0</v>
      </c>
      <c r="BD10" s="130">
        <v>0</v>
      </c>
      <c r="BE10" s="130">
        <v>0</v>
      </c>
      <c r="BF10" s="130">
        <v>0</v>
      </c>
      <c r="BG10" s="130">
        <v>0</v>
      </c>
      <c r="BH10" s="130">
        <v>0</v>
      </c>
      <c r="BI10" s="130">
        <v>0</v>
      </c>
      <c r="BJ10" s="130">
        <v>0</v>
      </c>
      <c r="BK10" s="130">
        <v>0</v>
      </c>
      <c r="BL10" s="130">
        <v>0</v>
      </c>
      <c r="BM10" s="130">
        <v>0</v>
      </c>
      <c r="BN10" s="130">
        <v>0</v>
      </c>
      <c r="BO10" s="130">
        <v>0</v>
      </c>
      <c r="BP10" s="130">
        <v>0</v>
      </c>
      <c r="BQ10" s="130">
        <v>0</v>
      </c>
      <c r="BR10" s="130">
        <v>0</v>
      </c>
      <c r="BS10" s="130">
        <v>0</v>
      </c>
      <c r="BT10" s="130">
        <v>0</v>
      </c>
      <c r="BU10" s="130">
        <v>0</v>
      </c>
      <c r="BV10" s="130">
        <v>0</v>
      </c>
      <c r="BW10" s="130">
        <v>0</v>
      </c>
      <c r="BX10" s="130">
        <v>0</v>
      </c>
      <c r="BY10" s="130">
        <v>0</v>
      </c>
      <c r="BZ10" s="413">
        <v>1380671</v>
      </c>
      <c r="CA10" s="130">
        <v>-34313</v>
      </c>
      <c r="CB10" s="130">
        <v>34313</v>
      </c>
    </row>
    <row r="11" spans="1:80" s="31" customFormat="1" ht="15.75" customHeight="1" x14ac:dyDescent="0.2">
      <c r="A11" s="397">
        <v>5</v>
      </c>
      <c r="B11" s="398" t="s">
        <v>9</v>
      </c>
      <c r="C11" s="399">
        <v>2746950</v>
      </c>
      <c r="D11" s="399">
        <v>-391</v>
      </c>
      <c r="E11" s="399"/>
      <c r="F11" s="399">
        <v>0</v>
      </c>
      <c r="G11" s="399">
        <v>0</v>
      </c>
      <c r="H11" s="399">
        <v>0</v>
      </c>
      <c r="I11" s="399">
        <v>0</v>
      </c>
      <c r="J11" s="399">
        <v>0</v>
      </c>
      <c r="K11" s="399">
        <v>0</v>
      </c>
      <c r="L11" s="399">
        <v>0</v>
      </c>
      <c r="M11" s="399">
        <v>0</v>
      </c>
      <c r="N11" s="399">
        <v>0</v>
      </c>
      <c r="O11" s="399">
        <v>0</v>
      </c>
      <c r="P11" s="399">
        <v>0</v>
      </c>
      <c r="Q11" s="399">
        <v>0</v>
      </c>
      <c r="R11" s="399">
        <v>0</v>
      </c>
      <c r="S11" s="399">
        <v>0</v>
      </c>
      <c r="T11" s="399">
        <v>0</v>
      </c>
      <c r="U11" s="399">
        <v>0</v>
      </c>
      <c r="V11" s="399">
        <v>0</v>
      </c>
      <c r="W11" s="399">
        <v>0</v>
      </c>
      <c r="X11" s="399">
        <v>0</v>
      </c>
      <c r="Y11" s="399">
        <v>0</v>
      </c>
      <c r="Z11" s="399">
        <v>0</v>
      </c>
      <c r="AA11" s="399">
        <v>0</v>
      </c>
      <c r="AB11" s="399">
        <v>0</v>
      </c>
      <c r="AC11" s="399">
        <v>0</v>
      </c>
      <c r="AD11" s="399">
        <v>0</v>
      </c>
      <c r="AE11" s="692">
        <v>0</v>
      </c>
      <c r="AF11" s="692">
        <v>0</v>
      </c>
      <c r="AG11" s="937">
        <v>0</v>
      </c>
      <c r="AH11" s="937">
        <v>-15325</v>
      </c>
      <c r="AI11" s="1522">
        <v>0</v>
      </c>
      <c r="AJ11" s="1522">
        <v>0</v>
      </c>
      <c r="AK11" s="399">
        <v>-7031</v>
      </c>
      <c r="AL11" s="399">
        <v>-13329</v>
      </c>
      <c r="AM11" s="1721">
        <v>11075</v>
      </c>
      <c r="AN11" s="400">
        <v>-25001</v>
      </c>
      <c r="AO11" s="401">
        <v>2721949</v>
      </c>
      <c r="AP11" s="399"/>
      <c r="AQ11" s="399"/>
      <c r="AR11" s="399">
        <v>0</v>
      </c>
      <c r="AS11" s="399">
        <v>0</v>
      </c>
      <c r="AT11" s="399">
        <v>0</v>
      </c>
      <c r="AU11" s="399">
        <v>0</v>
      </c>
      <c r="AV11" s="399">
        <v>0</v>
      </c>
      <c r="AW11" s="399">
        <v>0</v>
      </c>
      <c r="AX11" s="399">
        <v>0</v>
      </c>
      <c r="AY11" s="399">
        <v>0</v>
      </c>
      <c r="AZ11" s="399">
        <v>0</v>
      </c>
      <c r="BA11" s="399">
        <v>0</v>
      </c>
      <c r="BB11" s="399">
        <v>0</v>
      </c>
      <c r="BC11" s="399">
        <v>0</v>
      </c>
      <c r="BD11" s="399">
        <v>0</v>
      </c>
      <c r="BE11" s="399">
        <v>0</v>
      </c>
      <c r="BF11" s="399">
        <v>0</v>
      </c>
      <c r="BG11" s="399">
        <v>0</v>
      </c>
      <c r="BH11" s="399">
        <v>0</v>
      </c>
      <c r="BI11" s="399">
        <v>0</v>
      </c>
      <c r="BJ11" s="399">
        <v>0</v>
      </c>
      <c r="BK11" s="399">
        <v>0</v>
      </c>
      <c r="BL11" s="399">
        <v>0</v>
      </c>
      <c r="BM11" s="399">
        <v>0</v>
      </c>
      <c r="BN11" s="399">
        <v>0</v>
      </c>
      <c r="BO11" s="399">
        <v>0</v>
      </c>
      <c r="BP11" s="399">
        <v>0</v>
      </c>
      <c r="BQ11" s="692">
        <v>0</v>
      </c>
      <c r="BR11" s="692">
        <v>0</v>
      </c>
      <c r="BS11" s="937">
        <v>0</v>
      </c>
      <c r="BT11" s="937">
        <v>0</v>
      </c>
      <c r="BU11" s="1522">
        <v>0</v>
      </c>
      <c r="BV11" s="1522">
        <v>0</v>
      </c>
      <c r="BW11" s="399">
        <v>0</v>
      </c>
      <c r="BX11" s="399">
        <v>0</v>
      </c>
      <c r="BY11" s="399">
        <v>0</v>
      </c>
      <c r="BZ11" s="401">
        <v>2721949</v>
      </c>
      <c r="CA11" s="399">
        <v>-25001</v>
      </c>
      <c r="CB11" s="399">
        <v>25001</v>
      </c>
    </row>
    <row r="12" spans="1:80" s="31" customFormat="1" ht="15.75" customHeight="1" x14ac:dyDescent="0.2">
      <c r="A12" s="410">
        <v>6</v>
      </c>
      <c r="B12" s="411" t="s">
        <v>10</v>
      </c>
      <c r="C12" s="130">
        <v>2940880</v>
      </c>
      <c r="D12" s="130">
        <v>-556</v>
      </c>
      <c r="E12" s="130"/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0">
        <v>-1057</v>
      </c>
      <c r="L12" s="130">
        <v>0</v>
      </c>
      <c r="M12" s="130">
        <v>59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30">
        <v>0</v>
      </c>
      <c r="AA12" s="130">
        <v>0</v>
      </c>
      <c r="AB12" s="130">
        <v>0</v>
      </c>
      <c r="AC12" s="130">
        <v>0</v>
      </c>
      <c r="AD12" s="130">
        <v>0</v>
      </c>
      <c r="AE12" s="130">
        <v>0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-11210</v>
      </c>
      <c r="AL12" s="130">
        <v>-3311</v>
      </c>
      <c r="AM12" s="130">
        <v>53</v>
      </c>
      <c r="AN12" s="412">
        <v>-16022</v>
      </c>
      <c r="AO12" s="413">
        <v>2924858</v>
      </c>
      <c r="AP12" s="130"/>
      <c r="AQ12" s="130"/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30">
        <v>0</v>
      </c>
      <c r="BC12" s="130">
        <v>0</v>
      </c>
      <c r="BD12" s="130">
        <v>0</v>
      </c>
      <c r="BE12" s="130">
        <v>0</v>
      </c>
      <c r="BF12" s="130">
        <v>0</v>
      </c>
      <c r="BG12" s="130">
        <v>0</v>
      </c>
      <c r="BH12" s="130">
        <v>0</v>
      </c>
      <c r="BI12" s="130">
        <v>0</v>
      </c>
      <c r="BJ12" s="130">
        <v>0</v>
      </c>
      <c r="BK12" s="130">
        <v>0</v>
      </c>
      <c r="BL12" s="130">
        <v>0</v>
      </c>
      <c r="BM12" s="130">
        <v>0</v>
      </c>
      <c r="BN12" s="130">
        <v>0</v>
      </c>
      <c r="BO12" s="130">
        <v>0</v>
      </c>
      <c r="BP12" s="130">
        <v>0</v>
      </c>
      <c r="BQ12" s="130">
        <v>0</v>
      </c>
      <c r="BR12" s="130">
        <v>0</v>
      </c>
      <c r="BS12" s="130">
        <v>0</v>
      </c>
      <c r="BT12" s="130">
        <v>0</v>
      </c>
      <c r="BU12" s="130">
        <v>0</v>
      </c>
      <c r="BV12" s="130">
        <v>0</v>
      </c>
      <c r="BW12" s="130">
        <v>0</v>
      </c>
      <c r="BX12" s="130">
        <v>0</v>
      </c>
      <c r="BY12" s="130">
        <v>0</v>
      </c>
      <c r="BZ12" s="413">
        <v>2924858</v>
      </c>
      <c r="CA12" s="130">
        <v>-16022</v>
      </c>
      <c r="CB12" s="130">
        <v>16022</v>
      </c>
    </row>
    <row r="13" spans="1:80" s="31" customFormat="1" ht="15.75" customHeight="1" x14ac:dyDescent="0.2">
      <c r="A13" s="410">
        <v>7</v>
      </c>
      <c r="B13" s="411" t="s">
        <v>11</v>
      </c>
      <c r="C13" s="130">
        <v>672484</v>
      </c>
      <c r="D13" s="130">
        <v>0</v>
      </c>
      <c r="E13" s="130"/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0">
        <v>0</v>
      </c>
      <c r="AA13" s="130">
        <v>-54907</v>
      </c>
      <c r="AB13" s="130">
        <v>0</v>
      </c>
      <c r="AC13" s="130">
        <v>0</v>
      </c>
      <c r="AD13" s="130">
        <v>0</v>
      </c>
      <c r="AE13" s="130">
        <v>0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30">
        <v>-15006</v>
      </c>
      <c r="AL13" s="130">
        <v>-14636</v>
      </c>
      <c r="AM13" s="130">
        <v>452</v>
      </c>
      <c r="AN13" s="412">
        <v>-84097</v>
      </c>
      <c r="AO13" s="413">
        <v>588387</v>
      </c>
      <c r="AP13" s="130"/>
      <c r="AQ13" s="130"/>
      <c r="AR13" s="130">
        <v>0</v>
      </c>
      <c r="AS13" s="130">
        <v>0</v>
      </c>
      <c r="AT13" s="130">
        <v>0</v>
      </c>
      <c r="AU13" s="130">
        <v>0</v>
      </c>
      <c r="AV13" s="130">
        <v>0</v>
      </c>
      <c r="AW13" s="130">
        <v>0</v>
      </c>
      <c r="AX13" s="130">
        <v>0</v>
      </c>
      <c r="AY13" s="130">
        <v>0</v>
      </c>
      <c r="AZ13" s="130">
        <v>0</v>
      </c>
      <c r="BA13" s="130">
        <v>0</v>
      </c>
      <c r="BB13" s="130">
        <v>0</v>
      </c>
      <c r="BC13" s="130">
        <v>0</v>
      </c>
      <c r="BD13" s="130">
        <v>0</v>
      </c>
      <c r="BE13" s="130">
        <v>0</v>
      </c>
      <c r="BF13" s="130">
        <v>0</v>
      </c>
      <c r="BG13" s="130">
        <v>0</v>
      </c>
      <c r="BH13" s="130">
        <v>0</v>
      </c>
      <c r="BI13" s="130">
        <v>0</v>
      </c>
      <c r="BJ13" s="130">
        <v>0</v>
      </c>
      <c r="BK13" s="130">
        <v>0</v>
      </c>
      <c r="BL13" s="130">
        <v>0</v>
      </c>
      <c r="BM13" s="130">
        <v>0</v>
      </c>
      <c r="BN13" s="130">
        <v>0</v>
      </c>
      <c r="BO13" s="130">
        <v>0</v>
      </c>
      <c r="BP13" s="130">
        <v>0</v>
      </c>
      <c r="BQ13" s="130">
        <v>0</v>
      </c>
      <c r="BR13" s="130">
        <v>0</v>
      </c>
      <c r="BS13" s="130">
        <v>0</v>
      </c>
      <c r="BT13" s="130">
        <v>0</v>
      </c>
      <c r="BU13" s="130">
        <v>0</v>
      </c>
      <c r="BV13" s="130">
        <v>0</v>
      </c>
      <c r="BW13" s="130">
        <v>0</v>
      </c>
      <c r="BX13" s="130">
        <v>0</v>
      </c>
      <c r="BY13" s="130">
        <v>0</v>
      </c>
      <c r="BZ13" s="413">
        <v>588387</v>
      </c>
      <c r="CA13" s="130">
        <v>-84097</v>
      </c>
      <c r="CB13" s="130">
        <v>84097</v>
      </c>
    </row>
    <row r="14" spans="1:80" s="31" customFormat="1" ht="15.75" customHeight="1" x14ac:dyDescent="0.2">
      <c r="A14" s="410">
        <v>8</v>
      </c>
      <c r="B14" s="411" t="s">
        <v>12</v>
      </c>
      <c r="C14" s="130">
        <v>11536529</v>
      </c>
      <c r="D14" s="130">
        <v>-228</v>
      </c>
      <c r="E14" s="130"/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-18664</v>
      </c>
      <c r="AL14" s="130">
        <v>-10073</v>
      </c>
      <c r="AM14" s="130">
        <v>-179</v>
      </c>
      <c r="AN14" s="412">
        <v>-29144</v>
      </c>
      <c r="AO14" s="413">
        <v>11507385</v>
      </c>
      <c r="AP14" s="130"/>
      <c r="AQ14" s="130"/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413">
        <v>11507385</v>
      </c>
      <c r="CA14" s="130">
        <v>-29144</v>
      </c>
      <c r="CB14" s="130">
        <v>29144</v>
      </c>
    </row>
    <row r="15" spans="1:80" s="31" customFormat="1" ht="15.75" customHeight="1" x14ac:dyDescent="0.2">
      <c r="A15" s="410">
        <v>9</v>
      </c>
      <c r="B15" s="411" t="s">
        <v>13</v>
      </c>
      <c r="C15" s="130">
        <v>15479635</v>
      </c>
      <c r="D15" s="130">
        <v>-5384</v>
      </c>
      <c r="E15" s="130">
        <v>-547959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-33570</v>
      </c>
      <c r="AL15" s="130">
        <v>-53902</v>
      </c>
      <c r="AM15" s="130">
        <v>-126</v>
      </c>
      <c r="AN15" s="412">
        <v>-640941</v>
      </c>
      <c r="AO15" s="413">
        <v>14838694</v>
      </c>
      <c r="AP15" s="130"/>
      <c r="AQ15" s="130"/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413">
        <v>14838694</v>
      </c>
      <c r="CA15" s="130">
        <v>-640941</v>
      </c>
      <c r="CB15" s="130">
        <v>640941</v>
      </c>
    </row>
    <row r="16" spans="1:80" s="31" customFormat="1" ht="15.75" customHeight="1" x14ac:dyDescent="0.2">
      <c r="A16" s="397">
        <v>10</v>
      </c>
      <c r="B16" s="398" t="s">
        <v>14</v>
      </c>
      <c r="C16" s="399">
        <v>10365159</v>
      </c>
      <c r="D16" s="399">
        <v>-5303</v>
      </c>
      <c r="E16" s="399"/>
      <c r="F16" s="399">
        <v>0</v>
      </c>
      <c r="G16" s="399">
        <v>1318</v>
      </c>
      <c r="H16" s="399">
        <v>0</v>
      </c>
      <c r="I16" s="399">
        <v>0</v>
      </c>
      <c r="J16" s="399">
        <v>0</v>
      </c>
      <c r="K16" s="399">
        <v>-656080</v>
      </c>
      <c r="L16" s="399">
        <v>0</v>
      </c>
      <c r="M16" s="399">
        <v>-407804</v>
      </c>
      <c r="N16" s="399">
        <v>0</v>
      </c>
      <c r="O16" s="399">
        <v>0</v>
      </c>
      <c r="P16" s="399">
        <v>0</v>
      </c>
      <c r="Q16" s="399">
        <v>0</v>
      </c>
      <c r="R16" s="399">
        <v>0</v>
      </c>
      <c r="S16" s="399">
        <v>0</v>
      </c>
      <c r="T16" s="399">
        <v>-1824</v>
      </c>
      <c r="U16" s="399">
        <v>-398334</v>
      </c>
      <c r="V16" s="399">
        <v>0</v>
      </c>
      <c r="W16" s="399">
        <v>-16766</v>
      </c>
      <c r="X16" s="399">
        <v>-777</v>
      </c>
      <c r="Y16" s="399">
        <v>0</v>
      </c>
      <c r="Z16" s="399">
        <v>0</v>
      </c>
      <c r="AA16" s="399">
        <v>0</v>
      </c>
      <c r="AB16" s="399">
        <v>0</v>
      </c>
      <c r="AC16" s="399">
        <v>0</v>
      </c>
      <c r="AD16" s="399">
        <v>0</v>
      </c>
      <c r="AE16" s="692">
        <v>0</v>
      </c>
      <c r="AF16" s="692">
        <v>0</v>
      </c>
      <c r="AG16" s="937">
        <v>0</v>
      </c>
      <c r="AH16" s="937">
        <v>0</v>
      </c>
      <c r="AI16" s="1522">
        <v>0</v>
      </c>
      <c r="AJ16" s="1522">
        <v>0</v>
      </c>
      <c r="AK16" s="399">
        <v>-45795</v>
      </c>
      <c r="AL16" s="399">
        <v>-13722</v>
      </c>
      <c r="AM16" s="1721">
        <v>3739</v>
      </c>
      <c r="AN16" s="400">
        <v>-1541348</v>
      </c>
      <c r="AO16" s="401">
        <v>8823811</v>
      </c>
      <c r="AP16" s="399"/>
      <c r="AQ16" s="399"/>
      <c r="AR16" s="399">
        <v>0</v>
      </c>
      <c r="AS16" s="399">
        <v>0</v>
      </c>
      <c r="AT16" s="399">
        <v>0</v>
      </c>
      <c r="AU16" s="399">
        <v>0</v>
      </c>
      <c r="AV16" s="399">
        <v>0</v>
      </c>
      <c r="AW16" s="399">
        <v>0</v>
      </c>
      <c r="AX16" s="399">
        <v>0</v>
      </c>
      <c r="AY16" s="399">
        <v>0</v>
      </c>
      <c r="AZ16" s="399">
        <v>0</v>
      </c>
      <c r="BA16" s="399">
        <v>0</v>
      </c>
      <c r="BB16" s="399">
        <v>0</v>
      </c>
      <c r="BC16" s="399">
        <v>0</v>
      </c>
      <c r="BD16" s="399">
        <v>0</v>
      </c>
      <c r="BE16" s="399">
        <v>0</v>
      </c>
      <c r="BF16" s="399">
        <v>0</v>
      </c>
      <c r="BG16" s="399">
        <v>0</v>
      </c>
      <c r="BH16" s="399">
        <v>0</v>
      </c>
      <c r="BI16" s="399">
        <v>0</v>
      </c>
      <c r="BJ16" s="399">
        <v>0</v>
      </c>
      <c r="BK16" s="399">
        <v>0</v>
      </c>
      <c r="BL16" s="399">
        <v>0</v>
      </c>
      <c r="BM16" s="399">
        <v>0</v>
      </c>
      <c r="BN16" s="399">
        <v>0</v>
      </c>
      <c r="BO16" s="399">
        <v>0</v>
      </c>
      <c r="BP16" s="399">
        <v>0</v>
      </c>
      <c r="BQ16" s="692">
        <v>0</v>
      </c>
      <c r="BR16" s="692">
        <v>0</v>
      </c>
      <c r="BS16" s="937">
        <v>0</v>
      </c>
      <c r="BT16" s="937">
        <v>0</v>
      </c>
      <c r="BU16" s="1522">
        <v>0</v>
      </c>
      <c r="BV16" s="1522">
        <v>0</v>
      </c>
      <c r="BW16" s="399">
        <v>0</v>
      </c>
      <c r="BX16" s="399">
        <v>0</v>
      </c>
      <c r="BY16" s="399">
        <v>0</v>
      </c>
      <c r="BZ16" s="401">
        <v>8823811</v>
      </c>
      <c r="CA16" s="399">
        <v>-1541348</v>
      </c>
      <c r="CB16" s="399">
        <v>1541348</v>
      </c>
    </row>
    <row r="17" spans="1:80" s="31" customFormat="1" ht="15.75" customHeight="1" x14ac:dyDescent="0.2">
      <c r="A17" s="410">
        <v>11</v>
      </c>
      <c r="B17" s="411" t="s">
        <v>15</v>
      </c>
      <c r="C17" s="130">
        <v>959036</v>
      </c>
      <c r="D17" s="130">
        <v>0</v>
      </c>
      <c r="E17" s="130"/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0</v>
      </c>
      <c r="AA17" s="130">
        <v>0</v>
      </c>
      <c r="AB17" s="130">
        <v>0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-4513</v>
      </c>
      <c r="AM17" s="130">
        <v>15</v>
      </c>
      <c r="AN17" s="412">
        <v>-4498</v>
      </c>
      <c r="AO17" s="413">
        <v>954538</v>
      </c>
      <c r="AP17" s="130"/>
      <c r="AQ17" s="130"/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413">
        <v>954538</v>
      </c>
      <c r="CA17" s="130">
        <v>-4498</v>
      </c>
      <c r="CB17" s="130">
        <v>4498</v>
      </c>
    </row>
    <row r="18" spans="1:80" s="31" customFormat="1" ht="15.75" customHeight="1" x14ac:dyDescent="0.2">
      <c r="A18" s="410">
        <v>12</v>
      </c>
      <c r="B18" s="411" t="s">
        <v>16</v>
      </c>
      <c r="C18" s="130">
        <v>280036</v>
      </c>
      <c r="D18" s="130">
        <v>0</v>
      </c>
      <c r="E18" s="130"/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-14862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130">
        <v>0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-8361</v>
      </c>
      <c r="AL18" s="130">
        <v>2110</v>
      </c>
      <c r="AM18" s="130">
        <v>201</v>
      </c>
      <c r="AN18" s="412">
        <v>-20912</v>
      </c>
      <c r="AO18" s="413">
        <v>259124</v>
      </c>
      <c r="AP18" s="130"/>
      <c r="AQ18" s="130"/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  <c r="BR18" s="130">
        <v>0</v>
      </c>
      <c r="BS18" s="130">
        <v>0</v>
      </c>
      <c r="BT18" s="130">
        <v>0</v>
      </c>
      <c r="BU18" s="130">
        <v>0</v>
      </c>
      <c r="BV18" s="130">
        <v>0</v>
      </c>
      <c r="BW18" s="130">
        <v>0</v>
      </c>
      <c r="BX18" s="130">
        <v>0</v>
      </c>
      <c r="BY18" s="130">
        <v>0</v>
      </c>
      <c r="BZ18" s="413">
        <v>259124</v>
      </c>
      <c r="CA18" s="130">
        <v>-20912</v>
      </c>
      <c r="CB18" s="130">
        <v>20912</v>
      </c>
    </row>
    <row r="19" spans="1:80" s="31" customFormat="1" ht="15.75" customHeight="1" x14ac:dyDescent="0.2">
      <c r="A19" s="410">
        <v>13</v>
      </c>
      <c r="B19" s="411" t="s">
        <v>17</v>
      </c>
      <c r="C19" s="130">
        <v>608387</v>
      </c>
      <c r="D19" s="130">
        <v>0</v>
      </c>
      <c r="E19" s="130"/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-41314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-3054</v>
      </c>
      <c r="AL19" s="130">
        <v>-832</v>
      </c>
      <c r="AM19" s="130">
        <v>173</v>
      </c>
      <c r="AN19" s="412">
        <v>-45027</v>
      </c>
      <c r="AO19" s="413">
        <v>563360</v>
      </c>
      <c r="AP19" s="130"/>
      <c r="AQ19" s="130"/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0</v>
      </c>
      <c r="BW19" s="130">
        <v>0</v>
      </c>
      <c r="BX19" s="130">
        <v>0</v>
      </c>
      <c r="BY19" s="130">
        <v>0</v>
      </c>
      <c r="BZ19" s="413">
        <v>563360</v>
      </c>
      <c r="CA19" s="130">
        <v>-45027</v>
      </c>
      <c r="CB19" s="130">
        <v>45027</v>
      </c>
    </row>
    <row r="20" spans="1:80" s="31" customFormat="1" ht="15.75" customHeight="1" x14ac:dyDescent="0.2">
      <c r="A20" s="410">
        <v>14</v>
      </c>
      <c r="B20" s="411" t="s">
        <v>18</v>
      </c>
      <c r="C20" s="130">
        <v>1224258</v>
      </c>
      <c r="D20" s="130">
        <v>0</v>
      </c>
      <c r="E20" s="130"/>
      <c r="F20" s="130">
        <v>0</v>
      </c>
      <c r="G20" s="130">
        <v>250</v>
      </c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  <c r="Q20" s="130">
        <v>0</v>
      </c>
      <c r="R20" s="130">
        <v>0</v>
      </c>
      <c r="S20" s="130">
        <v>0</v>
      </c>
      <c r="T20" s="130">
        <v>0</v>
      </c>
      <c r="U20" s="130">
        <v>0</v>
      </c>
      <c r="V20" s="130">
        <v>-14191</v>
      </c>
      <c r="W20" s="130">
        <v>0</v>
      </c>
      <c r="X20" s="130">
        <v>0</v>
      </c>
      <c r="Y20" s="130">
        <v>0</v>
      </c>
      <c r="Z20" s="130">
        <v>0</v>
      </c>
      <c r="AA20" s="130">
        <v>-15621</v>
      </c>
      <c r="AB20" s="130">
        <v>0</v>
      </c>
      <c r="AC20" s="130">
        <v>0</v>
      </c>
      <c r="AD20" s="130">
        <v>0</v>
      </c>
      <c r="AE20" s="130">
        <v>0</v>
      </c>
      <c r="AF20" s="130">
        <v>0</v>
      </c>
      <c r="AG20" s="130">
        <v>0</v>
      </c>
      <c r="AH20" s="130">
        <v>0</v>
      </c>
      <c r="AI20" s="130">
        <v>0</v>
      </c>
      <c r="AJ20" s="130">
        <v>0</v>
      </c>
      <c r="AK20" s="130">
        <v>-1167</v>
      </c>
      <c r="AL20" s="130">
        <v>-1053</v>
      </c>
      <c r="AM20" s="130">
        <v>-9</v>
      </c>
      <c r="AN20" s="412">
        <v>-31791</v>
      </c>
      <c r="AO20" s="413">
        <v>1192467</v>
      </c>
      <c r="AP20" s="130"/>
      <c r="AQ20" s="130"/>
      <c r="AR20" s="130">
        <v>0</v>
      </c>
      <c r="AS20" s="130">
        <v>0</v>
      </c>
      <c r="AT20" s="130">
        <v>0</v>
      </c>
      <c r="AU20" s="130">
        <v>0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0</v>
      </c>
      <c r="BE20" s="130">
        <v>0</v>
      </c>
      <c r="BF20" s="130">
        <v>0</v>
      </c>
      <c r="BG20" s="130">
        <v>0</v>
      </c>
      <c r="BH20" s="130">
        <v>0</v>
      </c>
      <c r="BI20" s="130">
        <v>0</v>
      </c>
      <c r="BJ20" s="130">
        <v>0</v>
      </c>
      <c r="BK20" s="130">
        <v>0</v>
      </c>
      <c r="BL20" s="130">
        <v>0</v>
      </c>
      <c r="BM20" s="130">
        <v>0</v>
      </c>
      <c r="BN20" s="130">
        <v>0</v>
      </c>
      <c r="BO20" s="130">
        <v>0</v>
      </c>
      <c r="BP20" s="130">
        <v>0</v>
      </c>
      <c r="BQ20" s="130">
        <v>0</v>
      </c>
      <c r="BR20" s="130">
        <v>0</v>
      </c>
      <c r="BS20" s="130">
        <v>0</v>
      </c>
      <c r="BT20" s="130">
        <v>0</v>
      </c>
      <c r="BU20" s="130">
        <v>0</v>
      </c>
      <c r="BV20" s="130">
        <v>0</v>
      </c>
      <c r="BW20" s="130">
        <v>0</v>
      </c>
      <c r="BX20" s="130">
        <v>0</v>
      </c>
      <c r="BY20" s="130">
        <v>0</v>
      </c>
      <c r="BZ20" s="413">
        <v>1192467</v>
      </c>
      <c r="CA20" s="130">
        <v>-31791</v>
      </c>
      <c r="CB20" s="130">
        <v>31791</v>
      </c>
    </row>
    <row r="21" spans="1:80" s="31" customFormat="1" ht="15.75" customHeight="1" x14ac:dyDescent="0.2">
      <c r="A21" s="397">
        <v>15</v>
      </c>
      <c r="B21" s="398" t="s">
        <v>19</v>
      </c>
      <c r="C21" s="399">
        <v>1626447</v>
      </c>
      <c r="D21" s="399">
        <v>-133</v>
      </c>
      <c r="E21" s="399"/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399">
        <v>0</v>
      </c>
      <c r="Q21" s="399">
        <v>-141043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0</v>
      </c>
      <c r="X21" s="399">
        <v>0</v>
      </c>
      <c r="Y21" s="399">
        <v>0</v>
      </c>
      <c r="Z21" s="399">
        <v>0</v>
      </c>
      <c r="AA21" s="399">
        <v>0</v>
      </c>
      <c r="AB21" s="399">
        <v>0</v>
      </c>
      <c r="AC21" s="399">
        <v>0</v>
      </c>
      <c r="AD21" s="399">
        <v>0</v>
      </c>
      <c r="AE21" s="692">
        <v>0</v>
      </c>
      <c r="AF21" s="692">
        <v>0</v>
      </c>
      <c r="AG21" s="937">
        <v>0</v>
      </c>
      <c r="AH21" s="937">
        <v>0</v>
      </c>
      <c r="AI21" s="1522">
        <v>0</v>
      </c>
      <c r="AJ21" s="1522">
        <v>0</v>
      </c>
      <c r="AK21" s="399">
        <v>-3907</v>
      </c>
      <c r="AL21" s="399">
        <v>-3249</v>
      </c>
      <c r="AM21" s="1721">
        <v>632</v>
      </c>
      <c r="AN21" s="400">
        <v>-147700</v>
      </c>
      <c r="AO21" s="401">
        <v>1478747</v>
      </c>
      <c r="AP21" s="399"/>
      <c r="AQ21" s="399"/>
      <c r="AR21" s="399">
        <v>0</v>
      </c>
      <c r="AS21" s="399">
        <v>0</v>
      </c>
      <c r="AT21" s="399">
        <v>0</v>
      </c>
      <c r="AU21" s="399">
        <v>0</v>
      </c>
      <c r="AV21" s="399">
        <v>0</v>
      </c>
      <c r="AW21" s="399">
        <v>0</v>
      </c>
      <c r="AX21" s="399">
        <v>0</v>
      </c>
      <c r="AY21" s="399">
        <v>0</v>
      </c>
      <c r="AZ21" s="399">
        <v>0</v>
      </c>
      <c r="BA21" s="399">
        <v>0</v>
      </c>
      <c r="BB21" s="399">
        <v>0</v>
      </c>
      <c r="BC21" s="399">
        <v>0</v>
      </c>
      <c r="BD21" s="399">
        <v>0</v>
      </c>
      <c r="BE21" s="399">
        <v>0</v>
      </c>
      <c r="BF21" s="399">
        <v>0</v>
      </c>
      <c r="BG21" s="399">
        <v>0</v>
      </c>
      <c r="BH21" s="399">
        <v>0</v>
      </c>
      <c r="BI21" s="399">
        <v>0</v>
      </c>
      <c r="BJ21" s="399">
        <v>0</v>
      </c>
      <c r="BK21" s="399">
        <v>0</v>
      </c>
      <c r="BL21" s="399">
        <v>0</v>
      </c>
      <c r="BM21" s="399">
        <v>0</v>
      </c>
      <c r="BN21" s="399">
        <v>0</v>
      </c>
      <c r="BO21" s="399">
        <v>0</v>
      </c>
      <c r="BP21" s="399">
        <v>0</v>
      </c>
      <c r="BQ21" s="692">
        <v>0</v>
      </c>
      <c r="BR21" s="692">
        <v>0</v>
      </c>
      <c r="BS21" s="937">
        <v>0</v>
      </c>
      <c r="BT21" s="937">
        <v>0</v>
      </c>
      <c r="BU21" s="1522">
        <v>0</v>
      </c>
      <c r="BV21" s="1522">
        <v>0</v>
      </c>
      <c r="BW21" s="399">
        <v>0</v>
      </c>
      <c r="BX21" s="399">
        <v>0</v>
      </c>
      <c r="BY21" s="399">
        <v>0</v>
      </c>
      <c r="BZ21" s="401">
        <v>1478747</v>
      </c>
      <c r="CA21" s="399">
        <v>-147700</v>
      </c>
      <c r="CB21" s="399">
        <v>147700</v>
      </c>
    </row>
    <row r="22" spans="1:80" s="31" customFormat="1" ht="15.75" customHeight="1" x14ac:dyDescent="0.2">
      <c r="A22" s="410">
        <v>16</v>
      </c>
      <c r="B22" s="411" t="s">
        <v>20</v>
      </c>
      <c r="C22" s="130">
        <v>1137219</v>
      </c>
      <c r="D22" s="130">
        <v>-1206</v>
      </c>
      <c r="E22" s="130"/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-22041</v>
      </c>
      <c r="AL22" s="130">
        <v>-46684</v>
      </c>
      <c r="AM22" s="130">
        <v>503</v>
      </c>
      <c r="AN22" s="412">
        <v>-69428</v>
      </c>
      <c r="AO22" s="413">
        <v>1067791</v>
      </c>
      <c r="AP22" s="130"/>
      <c r="AQ22" s="130"/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0</v>
      </c>
      <c r="BD22" s="130">
        <v>0</v>
      </c>
      <c r="BE22" s="130">
        <v>0</v>
      </c>
      <c r="BF22" s="130">
        <v>0</v>
      </c>
      <c r="BG22" s="130">
        <v>0</v>
      </c>
      <c r="BH22" s="130">
        <v>0</v>
      </c>
      <c r="BI22" s="130">
        <v>0</v>
      </c>
      <c r="BJ22" s="130">
        <v>0</v>
      </c>
      <c r="BK22" s="130">
        <v>0</v>
      </c>
      <c r="BL22" s="130">
        <v>0</v>
      </c>
      <c r="BM22" s="130">
        <v>0</v>
      </c>
      <c r="BN22" s="130">
        <v>0</v>
      </c>
      <c r="BO22" s="130">
        <v>0</v>
      </c>
      <c r="BP22" s="130">
        <v>0</v>
      </c>
      <c r="BQ22" s="130">
        <v>0</v>
      </c>
      <c r="BR22" s="130">
        <v>0</v>
      </c>
      <c r="BS22" s="130">
        <v>0</v>
      </c>
      <c r="BT22" s="130">
        <v>0</v>
      </c>
      <c r="BU22" s="130">
        <v>0</v>
      </c>
      <c r="BV22" s="130">
        <v>0</v>
      </c>
      <c r="BW22" s="130">
        <v>0</v>
      </c>
      <c r="BX22" s="130">
        <v>0</v>
      </c>
      <c r="BY22" s="130">
        <v>0</v>
      </c>
      <c r="BZ22" s="413">
        <v>1067791</v>
      </c>
      <c r="CA22" s="130">
        <v>-69428</v>
      </c>
      <c r="CB22" s="130">
        <v>69428</v>
      </c>
    </row>
    <row r="23" spans="1:80" s="31" customFormat="1" ht="15.75" customHeight="1" x14ac:dyDescent="0.2">
      <c r="A23" s="410">
        <v>17</v>
      </c>
      <c r="B23" s="411" t="s">
        <v>21</v>
      </c>
      <c r="C23" s="130">
        <v>15398465</v>
      </c>
      <c r="D23" s="130">
        <v>-5927</v>
      </c>
      <c r="E23" s="130">
        <v>-1068516</v>
      </c>
      <c r="F23" s="130">
        <v>-286858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131</v>
      </c>
      <c r="N23" s="130">
        <v>-231393</v>
      </c>
      <c r="O23" s="130">
        <v>0</v>
      </c>
      <c r="P23" s="130">
        <v>-473248</v>
      </c>
      <c r="Q23" s="130">
        <v>0</v>
      </c>
      <c r="R23" s="130">
        <v>-46027</v>
      </c>
      <c r="S23" s="130">
        <v>-154162</v>
      </c>
      <c r="T23" s="130">
        <v>3863</v>
      </c>
      <c r="U23" s="130">
        <v>0</v>
      </c>
      <c r="V23" s="130">
        <v>0</v>
      </c>
      <c r="W23" s="130">
        <v>-743</v>
      </c>
      <c r="X23" s="130">
        <v>0</v>
      </c>
      <c r="Y23" s="130">
        <v>3930</v>
      </c>
      <c r="Z23" s="130">
        <v>-455335</v>
      </c>
      <c r="AA23" s="130">
        <v>0</v>
      </c>
      <c r="AB23" s="130">
        <v>0</v>
      </c>
      <c r="AC23" s="130">
        <v>0</v>
      </c>
      <c r="AD23" s="130">
        <v>-221880</v>
      </c>
      <c r="AE23" s="130">
        <v>0</v>
      </c>
      <c r="AF23" s="130">
        <v>0</v>
      </c>
      <c r="AG23" s="130">
        <v>-186437</v>
      </c>
      <c r="AH23" s="130">
        <v>0</v>
      </c>
      <c r="AI23" s="130">
        <v>0</v>
      </c>
      <c r="AJ23" s="130">
        <v>0</v>
      </c>
      <c r="AK23" s="130">
        <v>-93360</v>
      </c>
      <c r="AL23" s="130">
        <v>-178625</v>
      </c>
      <c r="AM23" s="130">
        <v>-6206</v>
      </c>
      <c r="AN23" s="412">
        <v>-3400793</v>
      </c>
      <c r="AO23" s="413">
        <v>11997672</v>
      </c>
      <c r="AP23" s="130">
        <v>0</v>
      </c>
      <c r="AQ23" s="130">
        <v>0</v>
      </c>
      <c r="AR23" s="130">
        <v>0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0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30">
        <v>0</v>
      </c>
      <c r="BE23" s="130">
        <v>0</v>
      </c>
      <c r="BF23" s="130">
        <v>0</v>
      </c>
      <c r="BG23" s="130">
        <v>0</v>
      </c>
      <c r="BH23" s="130">
        <v>0</v>
      </c>
      <c r="BI23" s="130">
        <v>0</v>
      </c>
      <c r="BJ23" s="130">
        <v>0</v>
      </c>
      <c r="BK23" s="130">
        <v>0</v>
      </c>
      <c r="BL23" s="130">
        <v>0</v>
      </c>
      <c r="BM23" s="130">
        <v>0</v>
      </c>
      <c r="BN23" s="130">
        <v>0</v>
      </c>
      <c r="BO23" s="130">
        <v>0</v>
      </c>
      <c r="BP23" s="130">
        <v>0</v>
      </c>
      <c r="BQ23" s="130">
        <v>0</v>
      </c>
      <c r="BR23" s="130">
        <v>0</v>
      </c>
      <c r="BS23" s="130">
        <v>0</v>
      </c>
      <c r="BT23" s="130">
        <v>0</v>
      </c>
      <c r="BU23" s="130">
        <v>0</v>
      </c>
      <c r="BV23" s="130">
        <v>0</v>
      </c>
      <c r="BW23" s="130">
        <v>0</v>
      </c>
      <c r="BX23" s="130">
        <v>0</v>
      </c>
      <c r="BY23" s="130">
        <v>0</v>
      </c>
      <c r="BZ23" s="413">
        <v>11997672</v>
      </c>
      <c r="CA23" s="130">
        <v>-3400793</v>
      </c>
      <c r="CB23" s="130">
        <v>3400793</v>
      </c>
    </row>
    <row r="24" spans="1:80" s="31" customFormat="1" ht="15.75" customHeight="1" x14ac:dyDescent="0.2">
      <c r="A24" s="410">
        <v>18</v>
      </c>
      <c r="B24" s="411" t="s">
        <v>22</v>
      </c>
      <c r="C24" s="130">
        <v>468372</v>
      </c>
      <c r="D24" s="130">
        <v>0</v>
      </c>
      <c r="E24" s="130"/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30">
        <v>0</v>
      </c>
      <c r="P24" s="130">
        <v>0</v>
      </c>
      <c r="Q24" s="130">
        <v>0</v>
      </c>
      <c r="R24" s="130">
        <v>0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30">
        <v>-1032</v>
      </c>
      <c r="AL24" s="130">
        <v>2068</v>
      </c>
      <c r="AM24" s="130">
        <v>-26</v>
      </c>
      <c r="AN24" s="412">
        <v>1010</v>
      </c>
      <c r="AO24" s="413">
        <v>469382</v>
      </c>
      <c r="AP24" s="130"/>
      <c r="AQ24" s="130"/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30">
        <v>0</v>
      </c>
      <c r="BG24" s="130">
        <v>0</v>
      </c>
      <c r="BH24" s="130">
        <v>0</v>
      </c>
      <c r="BI24" s="130">
        <v>0</v>
      </c>
      <c r="BJ24" s="130">
        <v>0</v>
      </c>
      <c r="BK24" s="130">
        <v>0</v>
      </c>
      <c r="BL24" s="130">
        <v>0</v>
      </c>
      <c r="BM24" s="130">
        <v>0</v>
      </c>
      <c r="BN24" s="130">
        <v>0</v>
      </c>
      <c r="BO24" s="130">
        <v>0</v>
      </c>
      <c r="BP24" s="130">
        <v>0</v>
      </c>
      <c r="BQ24" s="130">
        <v>0</v>
      </c>
      <c r="BR24" s="130">
        <v>0</v>
      </c>
      <c r="BS24" s="130">
        <v>0</v>
      </c>
      <c r="BT24" s="130">
        <v>0</v>
      </c>
      <c r="BU24" s="130">
        <v>0</v>
      </c>
      <c r="BV24" s="130">
        <v>0</v>
      </c>
      <c r="BW24" s="130">
        <v>0</v>
      </c>
      <c r="BX24" s="130">
        <v>0</v>
      </c>
      <c r="BY24" s="130">
        <v>0</v>
      </c>
      <c r="BZ24" s="413">
        <v>469382</v>
      </c>
      <c r="CA24" s="130">
        <v>1010</v>
      </c>
      <c r="CB24" s="130">
        <v>-1010</v>
      </c>
    </row>
    <row r="25" spans="1:80" s="31" customFormat="1" ht="15.75" customHeight="1" x14ac:dyDescent="0.2">
      <c r="A25" s="410">
        <v>19</v>
      </c>
      <c r="B25" s="411" t="s">
        <v>23</v>
      </c>
      <c r="C25" s="130">
        <v>763142</v>
      </c>
      <c r="D25" s="130">
        <v>0</v>
      </c>
      <c r="E25" s="130"/>
      <c r="F25" s="130">
        <v>738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0">
        <v>-2986</v>
      </c>
      <c r="O25" s="130">
        <v>0</v>
      </c>
      <c r="P25" s="130">
        <v>0</v>
      </c>
      <c r="Q25" s="130">
        <v>0</v>
      </c>
      <c r="R25" s="130">
        <v>-1203</v>
      </c>
      <c r="S25" s="130">
        <v>-4188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0</v>
      </c>
      <c r="AA25" s="130">
        <v>0</v>
      </c>
      <c r="AB25" s="130">
        <v>0</v>
      </c>
      <c r="AC25" s="130">
        <v>0</v>
      </c>
      <c r="AD25" s="130">
        <v>0</v>
      </c>
      <c r="AE25" s="130">
        <v>0</v>
      </c>
      <c r="AF25" s="130">
        <v>0</v>
      </c>
      <c r="AG25" s="130">
        <v>-1203</v>
      </c>
      <c r="AH25" s="130">
        <v>0</v>
      </c>
      <c r="AI25" s="130">
        <v>0</v>
      </c>
      <c r="AJ25" s="130">
        <v>0</v>
      </c>
      <c r="AK25" s="130">
        <v>-3475</v>
      </c>
      <c r="AL25" s="130">
        <v>-11362</v>
      </c>
      <c r="AM25" s="130">
        <v>40</v>
      </c>
      <c r="AN25" s="412">
        <v>-23639</v>
      </c>
      <c r="AO25" s="413">
        <v>739503</v>
      </c>
      <c r="AP25" s="130"/>
      <c r="AQ25" s="130"/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0</v>
      </c>
      <c r="BC25" s="130">
        <v>0</v>
      </c>
      <c r="BD25" s="130">
        <v>0</v>
      </c>
      <c r="BE25" s="130">
        <v>0</v>
      </c>
      <c r="BF25" s="130">
        <v>0</v>
      </c>
      <c r="BG25" s="130">
        <v>0</v>
      </c>
      <c r="BH25" s="130">
        <v>0</v>
      </c>
      <c r="BI25" s="130">
        <v>0</v>
      </c>
      <c r="BJ25" s="130">
        <v>0</v>
      </c>
      <c r="BK25" s="130">
        <v>0</v>
      </c>
      <c r="BL25" s="130">
        <v>0</v>
      </c>
      <c r="BM25" s="130">
        <v>0</v>
      </c>
      <c r="BN25" s="130">
        <v>0</v>
      </c>
      <c r="BO25" s="130">
        <v>0</v>
      </c>
      <c r="BP25" s="130">
        <v>0</v>
      </c>
      <c r="BQ25" s="130">
        <v>0</v>
      </c>
      <c r="BR25" s="130">
        <v>0</v>
      </c>
      <c r="BS25" s="130">
        <v>0</v>
      </c>
      <c r="BT25" s="130">
        <v>0</v>
      </c>
      <c r="BU25" s="130">
        <v>0</v>
      </c>
      <c r="BV25" s="130">
        <v>0</v>
      </c>
      <c r="BW25" s="130">
        <v>0</v>
      </c>
      <c r="BX25" s="130">
        <v>0</v>
      </c>
      <c r="BY25" s="130">
        <v>0</v>
      </c>
      <c r="BZ25" s="413">
        <v>739503</v>
      </c>
      <c r="CA25" s="130">
        <v>-23639</v>
      </c>
      <c r="CB25" s="130">
        <v>23639</v>
      </c>
    </row>
    <row r="26" spans="1:80" s="31" customFormat="1" ht="15.75" customHeight="1" x14ac:dyDescent="0.2">
      <c r="A26" s="397">
        <v>20</v>
      </c>
      <c r="B26" s="398" t="s">
        <v>24</v>
      </c>
      <c r="C26" s="399">
        <v>3063637</v>
      </c>
      <c r="D26" s="399">
        <v>-244</v>
      </c>
      <c r="E26" s="399"/>
      <c r="F26" s="399">
        <v>0</v>
      </c>
      <c r="G26" s="399">
        <v>0</v>
      </c>
      <c r="H26" s="399">
        <v>0</v>
      </c>
      <c r="I26" s="399">
        <v>0</v>
      </c>
      <c r="J26" s="399">
        <v>0</v>
      </c>
      <c r="K26" s="399">
        <v>0</v>
      </c>
      <c r="L26" s="399">
        <v>-768</v>
      </c>
      <c r="M26" s="399">
        <v>0</v>
      </c>
      <c r="N26" s="399">
        <v>0</v>
      </c>
      <c r="O26" s="399">
        <v>0</v>
      </c>
      <c r="P26" s="399">
        <v>0</v>
      </c>
      <c r="Q26" s="399">
        <v>0</v>
      </c>
      <c r="R26" s="399">
        <v>0</v>
      </c>
      <c r="S26" s="399">
        <v>0</v>
      </c>
      <c r="T26" s="399">
        <v>0</v>
      </c>
      <c r="U26" s="399">
        <v>0</v>
      </c>
      <c r="V26" s="399">
        <v>0</v>
      </c>
      <c r="W26" s="399">
        <v>0</v>
      </c>
      <c r="X26" s="399">
        <v>-1817</v>
      </c>
      <c r="Y26" s="399">
        <v>0</v>
      </c>
      <c r="Z26" s="399">
        <v>0</v>
      </c>
      <c r="AA26" s="399">
        <v>0</v>
      </c>
      <c r="AB26" s="399">
        <v>0</v>
      </c>
      <c r="AC26" s="399">
        <v>0</v>
      </c>
      <c r="AD26" s="399">
        <v>0</v>
      </c>
      <c r="AE26" s="692">
        <v>0</v>
      </c>
      <c r="AF26" s="692">
        <v>0</v>
      </c>
      <c r="AG26" s="937">
        <v>0</v>
      </c>
      <c r="AH26" s="937">
        <v>0</v>
      </c>
      <c r="AI26" s="1522">
        <v>0</v>
      </c>
      <c r="AJ26" s="1522">
        <v>0</v>
      </c>
      <c r="AK26" s="399">
        <v>-3783</v>
      </c>
      <c r="AL26" s="399">
        <v>-4128</v>
      </c>
      <c r="AM26" s="1721">
        <v>20</v>
      </c>
      <c r="AN26" s="400">
        <v>-10720</v>
      </c>
      <c r="AO26" s="401">
        <v>3052917</v>
      </c>
      <c r="AP26" s="399"/>
      <c r="AQ26" s="399"/>
      <c r="AR26" s="399">
        <v>0</v>
      </c>
      <c r="AS26" s="399">
        <v>0</v>
      </c>
      <c r="AT26" s="399">
        <v>0</v>
      </c>
      <c r="AU26" s="399">
        <v>0</v>
      </c>
      <c r="AV26" s="399">
        <v>0</v>
      </c>
      <c r="AW26" s="399">
        <v>0</v>
      </c>
      <c r="AX26" s="399">
        <v>0</v>
      </c>
      <c r="AY26" s="399">
        <v>0</v>
      </c>
      <c r="AZ26" s="399">
        <v>0</v>
      </c>
      <c r="BA26" s="399">
        <v>0</v>
      </c>
      <c r="BB26" s="399">
        <v>0</v>
      </c>
      <c r="BC26" s="399">
        <v>0</v>
      </c>
      <c r="BD26" s="399">
        <v>0</v>
      </c>
      <c r="BE26" s="399">
        <v>0</v>
      </c>
      <c r="BF26" s="399">
        <v>0</v>
      </c>
      <c r="BG26" s="399">
        <v>0</v>
      </c>
      <c r="BH26" s="399">
        <v>0</v>
      </c>
      <c r="BI26" s="399">
        <v>0</v>
      </c>
      <c r="BJ26" s="399">
        <v>0</v>
      </c>
      <c r="BK26" s="399">
        <v>0</v>
      </c>
      <c r="BL26" s="399">
        <v>0</v>
      </c>
      <c r="BM26" s="399">
        <v>0</v>
      </c>
      <c r="BN26" s="399">
        <v>0</v>
      </c>
      <c r="BO26" s="399">
        <v>0</v>
      </c>
      <c r="BP26" s="399">
        <v>0</v>
      </c>
      <c r="BQ26" s="692">
        <v>0</v>
      </c>
      <c r="BR26" s="692">
        <v>0</v>
      </c>
      <c r="BS26" s="937">
        <v>0</v>
      </c>
      <c r="BT26" s="937">
        <v>0</v>
      </c>
      <c r="BU26" s="1522">
        <v>0</v>
      </c>
      <c r="BV26" s="1522">
        <v>0</v>
      </c>
      <c r="BW26" s="399">
        <v>0</v>
      </c>
      <c r="BX26" s="399">
        <v>0</v>
      </c>
      <c r="BY26" s="399">
        <v>0</v>
      </c>
      <c r="BZ26" s="401">
        <v>3052917</v>
      </c>
      <c r="CA26" s="399">
        <v>-10720</v>
      </c>
      <c r="CB26" s="399">
        <v>10720</v>
      </c>
    </row>
    <row r="27" spans="1:80" s="31" customFormat="1" ht="15.75" customHeight="1" x14ac:dyDescent="0.2">
      <c r="A27" s="410">
        <v>21</v>
      </c>
      <c r="B27" s="411" t="s">
        <v>25</v>
      </c>
      <c r="C27" s="130">
        <v>1575346</v>
      </c>
      <c r="D27" s="130">
        <v>-316</v>
      </c>
      <c r="E27" s="130"/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130">
        <v>0</v>
      </c>
      <c r="O27" s="130">
        <v>0</v>
      </c>
      <c r="P27" s="130">
        <v>0</v>
      </c>
      <c r="Q27" s="130">
        <v>-279</v>
      </c>
      <c r="R27" s="130">
        <v>0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0</v>
      </c>
      <c r="AA27" s="130">
        <v>0</v>
      </c>
      <c r="AB27" s="130">
        <v>0</v>
      </c>
      <c r="AC27" s="130">
        <v>0</v>
      </c>
      <c r="AD27" s="130">
        <v>0</v>
      </c>
      <c r="AE27" s="130">
        <v>0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30">
        <v>-4239</v>
      </c>
      <c r="AL27" s="130">
        <v>-3044</v>
      </c>
      <c r="AM27" s="130">
        <v>28</v>
      </c>
      <c r="AN27" s="412">
        <v>-7850</v>
      </c>
      <c r="AO27" s="413">
        <v>1567496</v>
      </c>
      <c r="AP27" s="130"/>
      <c r="AQ27" s="130"/>
      <c r="AR27" s="130">
        <v>0</v>
      </c>
      <c r="AS27" s="130">
        <v>0</v>
      </c>
      <c r="AT27" s="130">
        <v>0</v>
      </c>
      <c r="AU27" s="130">
        <v>0</v>
      </c>
      <c r="AV27" s="130">
        <v>0</v>
      </c>
      <c r="AW27" s="130">
        <v>0</v>
      </c>
      <c r="AX27" s="130">
        <v>0</v>
      </c>
      <c r="AY27" s="130">
        <v>0</v>
      </c>
      <c r="AZ27" s="130">
        <v>0</v>
      </c>
      <c r="BA27" s="130">
        <v>0</v>
      </c>
      <c r="BB27" s="130">
        <v>0</v>
      </c>
      <c r="BC27" s="130">
        <v>0</v>
      </c>
      <c r="BD27" s="130">
        <v>0</v>
      </c>
      <c r="BE27" s="130">
        <v>0</v>
      </c>
      <c r="BF27" s="130">
        <v>0</v>
      </c>
      <c r="BG27" s="130">
        <v>0</v>
      </c>
      <c r="BH27" s="130">
        <v>0</v>
      </c>
      <c r="BI27" s="130">
        <v>0</v>
      </c>
      <c r="BJ27" s="130">
        <v>0</v>
      </c>
      <c r="BK27" s="130">
        <v>0</v>
      </c>
      <c r="BL27" s="130">
        <v>0</v>
      </c>
      <c r="BM27" s="130">
        <v>0</v>
      </c>
      <c r="BN27" s="130">
        <v>0</v>
      </c>
      <c r="BO27" s="130">
        <v>0</v>
      </c>
      <c r="BP27" s="130">
        <v>0</v>
      </c>
      <c r="BQ27" s="130">
        <v>0</v>
      </c>
      <c r="BR27" s="130">
        <v>0</v>
      </c>
      <c r="BS27" s="130">
        <v>0</v>
      </c>
      <c r="BT27" s="130">
        <v>0</v>
      </c>
      <c r="BU27" s="130">
        <v>0</v>
      </c>
      <c r="BV27" s="130">
        <v>0</v>
      </c>
      <c r="BW27" s="130">
        <v>0</v>
      </c>
      <c r="BX27" s="130">
        <v>0</v>
      </c>
      <c r="BY27" s="130">
        <v>0</v>
      </c>
      <c r="BZ27" s="413">
        <v>1567496</v>
      </c>
      <c r="CA27" s="130">
        <v>-7850</v>
      </c>
      <c r="CB27" s="130">
        <v>7850</v>
      </c>
    </row>
    <row r="28" spans="1:80" s="31" customFormat="1" ht="15.75" customHeight="1" x14ac:dyDescent="0.2">
      <c r="A28" s="410">
        <v>22</v>
      </c>
      <c r="B28" s="411" t="s">
        <v>26</v>
      </c>
      <c r="C28" s="130">
        <v>1851363</v>
      </c>
      <c r="D28" s="130">
        <v>0</v>
      </c>
      <c r="E28" s="130"/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0</v>
      </c>
      <c r="AA28" s="130">
        <v>0</v>
      </c>
      <c r="AB28" s="130">
        <v>0</v>
      </c>
      <c r="AC28" s="130"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30">
        <v>119</v>
      </c>
      <c r="AL28" s="130">
        <v>-3031</v>
      </c>
      <c r="AM28" s="130">
        <v>-9</v>
      </c>
      <c r="AN28" s="412">
        <v>-2921</v>
      </c>
      <c r="AO28" s="413">
        <v>1848442</v>
      </c>
      <c r="AP28" s="130"/>
      <c r="AQ28" s="130"/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413">
        <v>1848442</v>
      </c>
      <c r="CA28" s="130">
        <v>-2921</v>
      </c>
      <c r="CB28" s="130">
        <v>2921</v>
      </c>
    </row>
    <row r="29" spans="1:80" s="31" customFormat="1" ht="15.75" customHeight="1" x14ac:dyDescent="0.2">
      <c r="A29" s="410">
        <v>23</v>
      </c>
      <c r="B29" s="411" t="s">
        <v>27</v>
      </c>
      <c r="C29" s="130">
        <v>5356739</v>
      </c>
      <c r="D29" s="130">
        <v>-1356</v>
      </c>
      <c r="E29" s="130"/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0">
        <v>0</v>
      </c>
      <c r="U29" s="130">
        <v>0</v>
      </c>
      <c r="V29" s="130">
        <v>0</v>
      </c>
      <c r="W29" s="130">
        <v>-54733</v>
      </c>
      <c r="X29" s="130">
        <v>-2366</v>
      </c>
      <c r="Y29" s="130">
        <v>-3090</v>
      </c>
      <c r="Z29" s="130">
        <v>0</v>
      </c>
      <c r="AA29" s="130">
        <v>0</v>
      </c>
      <c r="AB29" s="130">
        <v>0</v>
      </c>
      <c r="AC29" s="130">
        <v>1512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5413</v>
      </c>
      <c r="AJ29" s="130">
        <v>0</v>
      </c>
      <c r="AK29" s="130">
        <v>-14359</v>
      </c>
      <c r="AL29" s="130">
        <v>-25200</v>
      </c>
      <c r="AM29" s="130">
        <v>-4710</v>
      </c>
      <c r="AN29" s="412">
        <v>-98889</v>
      </c>
      <c r="AO29" s="413">
        <v>5257850</v>
      </c>
      <c r="AP29" s="130"/>
      <c r="AQ29" s="130"/>
      <c r="AR29" s="130">
        <v>0</v>
      </c>
      <c r="AS29" s="130">
        <v>0</v>
      </c>
      <c r="AT29" s="130">
        <v>0</v>
      </c>
      <c r="AU29" s="130">
        <v>0</v>
      </c>
      <c r="AV29" s="130">
        <v>0</v>
      </c>
      <c r="AW29" s="130">
        <v>0</v>
      </c>
      <c r="AX29" s="130">
        <v>0</v>
      </c>
      <c r="AY29" s="130">
        <v>0</v>
      </c>
      <c r="AZ29" s="130">
        <v>0</v>
      </c>
      <c r="BA29" s="130">
        <v>0</v>
      </c>
      <c r="BB29" s="130">
        <v>0</v>
      </c>
      <c r="BC29" s="130">
        <v>0</v>
      </c>
      <c r="BD29" s="130">
        <v>0</v>
      </c>
      <c r="BE29" s="130">
        <v>0</v>
      </c>
      <c r="BF29" s="130">
        <v>0</v>
      </c>
      <c r="BG29" s="130">
        <v>0</v>
      </c>
      <c r="BH29" s="130">
        <v>0</v>
      </c>
      <c r="BI29" s="130">
        <v>0</v>
      </c>
      <c r="BJ29" s="130">
        <v>0</v>
      </c>
      <c r="BK29" s="130">
        <v>0</v>
      </c>
      <c r="BL29" s="130">
        <v>0</v>
      </c>
      <c r="BM29" s="130">
        <v>0</v>
      </c>
      <c r="BN29" s="130">
        <v>0</v>
      </c>
      <c r="BO29" s="130">
        <v>0</v>
      </c>
      <c r="BP29" s="130">
        <v>0</v>
      </c>
      <c r="BQ29" s="130">
        <v>0</v>
      </c>
      <c r="BR29" s="130">
        <v>0</v>
      </c>
      <c r="BS29" s="130">
        <v>0</v>
      </c>
      <c r="BT29" s="130">
        <v>0</v>
      </c>
      <c r="BU29" s="130">
        <v>0</v>
      </c>
      <c r="BV29" s="130">
        <v>0</v>
      </c>
      <c r="BW29" s="130">
        <v>0</v>
      </c>
      <c r="BX29" s="130">
        <v>0</v>
      </c>
      <c r="BY29" s="130">
        <v>0</v>
      </c>
      <c r="BZ29" s="413">
        <v>5257850</v>
      </c>
      <c r="CA29" s="130">
        <v>-98889</v>
      </c>
      <c r="CB29" s="130">
        <v>98889</v>
      </c>
    </row>
    <row r="30" spans="1:80" s="31" customFormat="1" ht="15.75" customHeight="1" x14ac:dyDescent="0.2">
      <c r="A30" s="410">
        <v>24</v>
      </c>
      <c r="B30" s="411" t="s">
        <v>28</v>
      </c>
      <c r="C30" s="130">
        <v>1071765</v>
      </c>
      <c r="D30" s="130">
        <v>-122</v>
      </c>
      <c r="E30" s="130"/>
      <c r="F30" s="130">
        <v>-3486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-13779</v>
      </c>
      <c r="O30" s="130">
        <v>0</v>
      </c>
      <c r="P30" s="130">
        <v>0</v>
      </c>
      <c r="Q30" s="130">
        <v>0</v>
      </c>
      <c r="R30" s="130">
        <v>2382</v>
      </c>
      <c r="S30" s="130">
        <v>0</v>
      </c>
      <c r="T30" s="130">
        <v>-250265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-2852</v>
      </c>
      <c r="AL30" s="130">
        <v>-10831</v>
      </c>
      <c r="AM30" s="130">
        <v>415</v>
      </c>
      <c r="AN30" s="412">
        <v>-278538</v>
      </c>
      <c r="AO30" s="413">
        <v>793227</v>
      </c>
      <c r="AP30" s="130"/>
      <c r="AQ30" s="130"/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413">
        <v>793227</v>
      </c>
      <c r="CA30" s="130">
        <v>-278538</v>
      </c>
      <c r="CB30" s="130">
        <v>278538</v>
      </c>
    </row>
    <row r="31" spans="1:80" s="31" customFormat="1" ht="15.75" customHeight="1" x14ac:dyDescent="0.2">
      <c r="A31" s="397">
        <v>25</v>
      </c>
      <c r="B31" s="398" t="s">
        <v>29</v>
      </c>
      <c r="C31" s="399">
        <v>1054996</v>
      </c>
      <c r="D31" s="399">
        <v>-137</v>
      </c>
      <c r="E31" s="399"/>
      <c r="F31" s="399">
        <v>0</v>
      </c>
      <c r="G31" s="399">
        <v>-1332</v>
      </c>
      <c r="H31" s="399">
        <v>0</v>
      </c>
      <c r="I31" s="399">
        <v>0</v>
      </c>
      <c r="J31" s="399">
        <v>0</v>
      </c>
      <c r="K31" s="399">
        <v>0</v>
      </c>
      <c r="L31" s="399">
        <v>0</v>
      </c>
      <c r="M31" s="399">
        <v>0</v>
      </c>
      <c r="N31" s="399">
        <v>0</v>
      </c>
      <c r="O31" s="399">
        <v>0</v>
      </c>
      <c r="P31" s="399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0</v>
      </c>
      <c r="W31" s="399">
        <v>0</v>
      </c>
      <c r="X31" s="399">
        <v>0</v>
      </c>
      <c r="Y31" s="399">
        <v>0</v>
      </c>
      <c r="Z31" s="399">
        <v>0</v>
      </c>
      <c r="AA31" s="399">
        <v>-14247</v>
      </c>
      <c r="AB31" s="399">
        <v>0</v>
      </c>
      <c r="AC31" s="399">
        <v>0</v>
      </c>
      <c r="AD31" s="399">
        <v>0</v>
      </c>
      <c r="AE31" s="692">
        <v>0</v>
      </c>
      <c r="AF31" s="692">
        <v>0</v>
      </c>
      <c r="AG31" s="937">
        <v>0</v>
      </c>
      <c r="AH31" s="937">
        <v>0</v>
      </c>
      <c r="AI31" s="1522">
        <v>0</v>
      </c>
      <c r="AJ31" s="1522">
        <v>0</v>
      </c>
      <c r="AK31" s="399">
        <v>-10469</v>
      </c>
      <c r="AL31" s="399">
        <v>-6768</v>
      </c>
      <c r="AM31" s="1721">
        <v>188</v>
      </c>
      <c r="AN31" s="400">
        <v>-32765</v>
      </c>
      <c r="AO31" s="401">
        <v>1022231</v>
      </c>
      <c r="AP31" s="399"/>
      <c r="AQ31" s="399"/>
      <c r="AR31" s="399">
        <v>0</v>
      </c>
      <c r="AS31" s="399">
        <v>0</v>
      </c>
      <c r="AT31" s="399">
        <v>0</v>
      </c>
      <c r="AU31" s="399">
        <v>0</v>
      </c>
      <c r="AV31" s="399">
        <v>0</v>
      </c>
      <c r="AW31" s="399">
        <v>0</v>
      </c>
      <c r="AX31" s="399">
        <v>0</v>
      </c>
      <c r="AY31" s="399">
        <v>0</v>
      </c>
      <c r="AZ31" s="399">
        <v>0</v>
      </c>
      <c r="BA31" s="399">
        <v>0</v>
      </c>
      <c r="BB31" s="399">
        <v>0</v>
      </c>
      <c r="BC31" s="399">
        <v>0</v>
      </c>
      <c r="BD31" s="399">
        <v>0</v>
      </c>
      <c r="BE31" s="399">
        <v>0</v>
      </c>
      <c r="BF31" s="399">
        <v>0</v>
      </c>
      <c r="BG31" s="399">
        <v>0</v>
      </c>
      <c r="BH31" s="399">
        <v>0</v>
      </c>
      <c r="BI31" s="399">
        <v>0</v>
      </c>
      <c r="BJ31" s="399">
        <v>0</v>
      </c>
      <c r="BK31" s="399">
        <v>0</v>
      </c>
      <c r="BL31" s="399">
        <v>0</v>
      </c>
      <c r="BM31" s="399">
        <v>0</v>
      </c>
      <c r="BN31" s="399">
        <v>0</v>
      </c>
      <c r="BO31" s="399">
        <v>0</v>
      </c>
      <c r="BP31" s="399">
        <v>0</v>
      </c>
      <c r="BQ31" s="692">
        <v>0</v>
      </c>
      <c r="BR31" s="692">
        <v>0</v>
      </c>
      <c r="BS31" s="937">
        <v>0</v>
      </c>
      <c r="BT31" s="937">
        <v>0</v>
      </c>
      <c r="BU31" s="1522">
        <v>0</v>
      </c>
      <c r="BV31" s="1522">
        <v>0</v>
      </c>
      <c r="BW31" s="399">
        <v>0</v>
      </c>
      <c r="BX31" s="399">
        <v>0</v>
      </c>
      <c r="BY31" s="399">
        <v>0</v>
      </c>
      <c r="BZ31" s="401">
        <v>1022231</v>
      </c>
      <c r="CA31" s="399">
        <v>-32765</v>
      </c>
      <c r="CB31" s="399">
        <v>32765</v>
      </c>
    </row>
    <row r="32" spans="1:80" s="31" customFormat="1" ht="15.75" customHeight="1" x14ac:dyDescent="0.2">
      <c r="A32" s="410">
        <v>26</v>
      </c>
      <c r="B32" s="411" t="s">
        <v>30</v>
      </c>
      <c r="C32" s="130">
        <v>18753347</v>
      </c>
      <c r="D32" s="130">
        <v>-1991</v>
      </c>
      <c r="E32" s="130"/>
      <c r="F32" s="130">
        <v>0</v>
      </c>
      <c r="G32" s="130">
        <v>0</v>
      </c>
      <c r="H32" s="130">
        <v>-40907</v>
      </c>
      <c r="I32" s="130">
        <v>-397451</v>
      </c>
      <c r="J32" s="130">
        <v>-140987</v>
      </c>
      <c r="K32" s="130">
        <v>0</v>
      </c>
      <c r="L32" s="130">
        <v>0</v>
      </c>
      <c r="M32" s="130">
        <v>0</v>
      </c>
      <c r="N32" s="130">
        <v>1066</v>
      </c>
      <c r="O32" s="130">
        <v>-63204</v>
      </c>
      <c r="P32" s="130">
        <v>0</v>
      </c>
      <c r="Q32" s="130">
        <v>0</v>
      </c>
      <c r="R32" s="130">
        <v>0</v>
      </c>
      <c r="S32" s="130">
        <v>0</v>
      </c>
      <c r="T32" s="130">
        <v>-8175</v>
      </c>
      <c r="U32" s="130">
        <v>0</v>
      </c>
      <c r="V32" s="130">
        <v>0</v>
      </c>
      <c r="W32" s="130">
        <v>0</v>
      </c>
      <c r="X32" s="130">
        <v>-8460</v>
      </c>
      <c r="Y32" s="130">
        <v>0</v>
      </c>
      <c r="Z32" s="130">
        <v>0</v>
      </c>
      <c r="AA32" s="130">
        <v>0</v>
      </c>
      <c r="AB32" s="130">
        <v>-21931</v>
      </c>
      <c r="AC32" s="130">
        <v>0</v>
      </c>
      <c r="AD32" s="130">
        <v>0</v>
      </c>
      <c r="AE32" s="130">
        <v>-6191</v>
      </c>
      <c r="AF32" s="130">
        <v>-606511</v>
      </c>
      <c r="AG32" s="130">
        <v>0</v>
      </c>
      <c r="AH32" s="130">
        <v>0</v>
      </c>
      <c r="AI32" s="130">
        <v>0</v>
      </c>
      <c r="AJ32" s="130">
        <v>0</v>
      </c>
      <c r="AK32" s="130">
        <v>-123300</v>
      </c>
      <c r="AL32" s="130">
        <v>-221162</v>
      </c>
      <c r="AM32" s="130">
        <v>2388</v>
      </c>
      <c r="AN32" s="412">
        <v>-1636816</v>
      </c>
      <c r="AO32" s="413">
        <v>17116531</v>
      </c>
      <c r="AP32" s="130"/>
      <c r="AQ32" s="130"/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0</v>
      </c>
      <c r="BI32" s="130">
        <v>0</v>
      </c>
      <c r="BJ32" s="130">
        <v>0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0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0">
        <v>0</v>
      </c>
      <c r="BW32" s="130">
        <v>0</v>
      </c>
      <c r="BX32" s="130">
        <v>0</v>
      </c>
      <c r="BY32" s="130">
        <v>0</v>
      </c>
      <c r="BZ32" s="413">
        <v>17116531</v>
      </c>
      <c r="CA32" s="130">
        <v>-1636816</v>
      </c>
      <c r="CB32" s="130">
        <v>1636816</v>
      </c>
    </row>
    <row r="33" spans="1:80" s="31" customFormat="1" ht="15.75" customHeight="1" x14ac:dyDescent="0.2">
      <c r="A33" s="410">
        <v>27</v>
      </c>
      <c r="B33" s="411" t="s">
        <v>31</v>
      </c>
      <c r="C33" s="130">
        <v>2905725</v>
      </c>
      <c r="D33" s="130">
        <v>-502</v>
      </c>
      <c r="E33" s="130"/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-3332</v>
      </c>
      <c r="L33" s="130">
        <v>0</v>
      </c>
      <c r="M33" s="130">
        <v>-1165</v>
      </c>
      <c r="N33" s="130">
        <v>-1165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-955</v>
      </c>
      <c r="AL33" s="130">
        <v>-15076</v>
      </c>
      <c r="AM33" s="130">
        <v>137</v>
      </c>
      <c r="AN33" s="412">
        <v>-22058</v>
      </c>
      <c r="AO33" s="413">
        <v>2883667</v>
      </c>
      <c r="AP33" s="130"/>
      <c r="AQ33" s="130"/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413">
        <v>2883667</v>
      </c>
      <c r="CA33" s="130">
        <v>-22058</v>
      </c>
      <c r="CB33" s="130">
        <v>22058</v>
      </c>
    </row>
    <row r="34" spans="1:80" s="31" customFormat="1" ht="15.75" customHeight="1" x14ac:dyDescent="0.2">
      <c r="A34" s="410">
        <v>28</v>
      </c>
      <c r="B34" s="411" t="s">
        <v>32</v>
      </c>
      <c r="C34" s="130">
        <v>12320743</v>
      </c>
      <c r="D34" s="130">
        <v>-3383</v>
      </c>
      <c r="E34" s="130"/>
      <c r="F34" s="130">
        <v>0</v>
      </c>
      <c r="G34" s="130">
        <v>0</v>
      </c>
      <c r="H34" s="130">
        <v>0</v>
      </c>
      <c r="I34" s="130">
        <v>976</v>
      </c>
      <c r="J34" s="130">
        <v>0</v>
      </c>
      <c r="K34" s="130">
        <v>2152</v>
      </c>
      <c r="L34" s="130">
        <v>-1549</v>
      </c>
      <c r="M34" s="130">
        <v>0</v>
      </c>
      <c r="N34" s="130">
        <v>-573</v>
      </c>
      <c r="O34" s="130">
        <v>0</v>
      </c>
      <c r="P34" s="130">
        <v>0</v>
      </c>
      <c r="Q34" s="130">
        <v>0</v>
      </c>
      <c r="R34" s="130">
        <v>0</v>
      </c>
      <c r="S34" s="130">
        <v>-1549</v>
      </c>
      <c r="T34" s="130">
        <v>-2071</v>
      </c>
      <c r="U34" s="130">
        <v>0</v>
      </c>
      <c r="V34" s="130">
        <v>0</v>
      </c>
      <c r="W34" s="130">
        <v>-966345</v>
      </c>
      <c r="X34" s="130">
        <v>-586216</v>
      </c>
      <c r="Y34" s="130">
        <v>-372050</v>
      </c>
      <c r="Z34" s="130">
        <v>0</v>
      </c>
      <c r="AA34" s="130">
        <v>0</v>
      </c>
      <c r="AB34" s="130">
        <v>0</v>
      </c>
      <c r="AC34" s="130">
        <v>-34870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4130</v>
      </c>
      <c r="AJ34" s="130">
        <v>-1549</v>
      </c>
      <c r="AK34" s="130">
        <v>-41228</v>
      </c>
      <c r="AL34" s="130">
        <v>-77302</v>
      </c>
      <c r="AM34" s="130">
        <v>3758</v>
      </c>
      <c r="AN34" s="412">
        <v>-2077669</v>
      </c>
      <c r="AO34" s="413">
        <v>10243074</v>
      </c>
      <c r="AP34" s="130"/>
      <c r="AQ34" s="130"/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413">
        <v>10243074</v>
      </c>
      <c r="CA34" s="130">
        <v>-2077669</v>
      </c>
      <c r="CB34" s="130">
        <v>2077669</v>
      </c>
    </row>
    <row r="35" spans="1:80" s="31" customFormat="1" ht="15.75" customHeight="1" x14ac:dyDescent="0.2">
      <c r="A35" s="410">
        <v>29</v>
      </c>
      <c r="B35" s="411" t="s">
        <v>33</v>
      </c>
      <c r="C35" s="130">
        <v>5551087</v>
      </c>
      <c r="D35" s="130">
        <v>-539</v>
      </c>
      <c r="E35" s="130"/>
      <c r="F35" s="130">
        <v>0</v>
      </c>
      <c r="G35" s="130">
        <v>0</v>
      </c>
      <c r="H35" s="130">
        <v>0</v>
      </c>
      <c r="I35" s="130">
        <v>0</v>
      </c>
      <c r="J35" s="130">
        <v>0</v>
      </c>
      <c r="K35" s="130">
        <v>0</v>
      </c>
      <c r="L35" s="130">
        <v>0</v>
      </c>
      <c r="M35" s="130">
        <v>-2791</v>
      </c>
      <c r="N35" s="130">
        <v>0</v>
      </c>
      <c r="O35" s="130">
        <v>0</v>
      </c>
      <c r="P35" s="130">
        <v>0</v>
      </c>
      <c r="Q35" s="130">
        <v>0</v>
      </c>
      <c r="R35" s="130">
        <v>0</v>
      </c>
      <c r="S35" s="130">
        <v>0</v>
      </c>
      <c r="T35" s="130">
        <v>-29380</v>
      </c>
      <c r="U35" s="130">
        <v>0</v>
      </c>
      <c r="V35" s="130">
        <v>0</v>
      </c>
      <c r="W35" s="130">
        <v>5774</v>
      </c>
      <c r="X35" s="130">
        <v>-1775</v>
      </c>
      <c r="Y35" s="130">
        <v>0</v>
      </c>
      <c r="Z35" s="130">
        <v>0</v>
      </c>
      <c r="AA35" s="130">
        <v>0</v>
      </c>
      <c r="AB35" s="130">
        <v>0</v>
      </c>
      <c r="AC35" s="130"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30">
        <v>-6393</v>
      </c>
      <c r="AL35" s="130">
        <v>-32896</v>
      </c>
      <c r="AM35" s="130">
        <v>-24</v>
      </c>
      <c r="AN35" s="412">
        <v>-68024</v>
      </c>
      <c r="AO35" s="413">
        <v>5483063</v>
      </c>
      <c r="AP35" s="130"/>
      <c r="AQ35" s="130"/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0">
        <v>0</v>
      </c>
      <c r="BH35" s="130">
        <v>0</v>
      </c>
      <c r="BI35" s="130">
        <v>0</v>
      </c>
      <c r="BJ35" s="130">
        <v>0</v>
      </c>
      <c r="BK35" s="130">
        <v>0</v>
      </c>
      <c r="BL35" s="130">
        <v>0</v>
      </c>
      <c r="BM35" s="130">
        <v>0</v>
      </c>
      <c r="BN35" s="130">
        <v>0</v>
      </c>
      <c r="BO35" s="130">
        <v>0</v>
      </c>
      <c r="BP35" s="130">
        <v>0</v>
      </c>
      <c r="BQ35" s="130">
        <v>0</v>
      </c>
      <c r="BR35" s="130">
        <v>0</v>
      </c>
      <c r="BS35" s="130">
        <v>0</v>
      </c>
      <c r="BT35" s="130">
        <v>0</v>
      </c>
      <c r="BU35" s="130">
        <v>0</v>
      </c>
      <c r="BV35" s="130">
        <v>0</v>
      </c>
      <c r="BW35" s="130">
        <v>0</v>
      </c>
      <c r="BX35" s="130">
        <v>0</v>
      </c>
      <c r="BY35" s="130">
        <v>0</v>
      </c>
      <c r="BZ35" s="413">
        <v>5483063</v>
      </c>
      <c r="CA35" s="130">
        <v>-68024</v>
      </c>
      <c r="CB35" s="130">
        <v>68024</v>
      </c>
    </row>
    <row r="36" spans="1:80" s="31" customFormat="1" ht="15.75" customHeight="1" x14ac:dyDescent="0.2">
      <c r="A36" s="397">
        <v>30</v>
      </c>
      <c r="B36" s="398" t="s">
        <v>34</v>
      </c>
      <c r="C36" s="399">
        <v>1423439</v>
      </c>
      <c r="D36" s="399">
        <v>0</v>
      </c>
      <c r="E36" s="399"/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0</v>
      </c>
      <c r="L36" s="399">
        <v>0</v>
      </c>
      <c r="M36" s="399">
        <v>0</v>
      </c>
      <c r="N36" s="399">
        <v>0</v>
      </c>
      <c r="O36" s="399">
        <v>0</v>
      </c>
      <c r="P36" s="399">
        <v>0</v>
      </c>
      <c r="Q36" s="399">
        <v>-602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0</v>
      </c>
      <c r="X36" s="399">
        <v>0</v>
      </c>
      <c r="Y36" s="399">
        <v>0</v>
      </c>
      <c r="Z36" s="399">
        <v>0</v>
      </c>
      <c r="AA36" s="399">
        <v>0</v>
      </c>
      <c r="AB36" s="399">
        <v>0</v>
      </c>
      <c r="AC36" s="399">
        <v>0</v>
      </c>
      <c r="AD36" s="399">
        <v>0</v>
      </c>
      <c r="AE36" s="692">
        <v>0</v>
      </c>
      <c r="AF36" s="692">
        <v>0</v>
      </c>
      <c r="AG36" s="937">
        <v>0</v>
      </c>
      <c r="AH36" s="937">
        <v>0</v>
      </c>
      <c r="AI36" s="1522">
        <v>0</v>
      </c>
      <c r="AJ36" s="1522">
        <v>0</v>
      </c>
      <c r="AK36" s="399">
        <v>-584</v>
      </c>
      <c r="AL36" s="399">
        <v>-10445</v>
      </c>
      <c r="AM36" s="1721">
        <v>66</v>
      </c>
      <c r="AN36" s="400">
        <v>-11565</v>
      </c>
      <c r="AO36" s="401">
        <v>1411874</v>
      </c>
      <c r="AP36" s="399"/>
      <c r="AQ36" s="399"/>
      <c r="AR36" s="399">
        <v>0</v>
      </c>
      <c r="AS36" s="399">
        <v>0</v>
      </c>
      <c r="AT36" s="399">
        <v>0</v>
      </c>
      <c r="AU36" s="399">
        <v>0</v>
      </c>
      <c r="AV36" s="399">
        <v>0</v>
      </c>
      <c r="AW36" s="399">
        <v>0</v>
      </c>
      <c r="AX36" s="399">
        <v>0</v>
      </c>
      <c r="AY36" s="399">
        <v>0</v>
      </c>
      <c r="AZ36" s="399">
        <v>0</v>
      </c>
      <c r="BA36" s="399">
        <v>0</v>
      </c>
      <c r="BB36" s="399">
        <v>0</v>
      </c>
      <c r="BC36" s="399">
        <v>0</v>
      </c>
      <c r="BD36" s="399">
        <v>0</v>
      </c>
      <c r="BE36" s="399">
        <v>0</v>
      </c>
      <c r="BF36" s="399">
        <v>0</v>
      </c>
      <c r="BG36" s="399">
        <v>0</v>
      </c>
      <c r="BH36" s="399">
        <v>0</v>
      </c>
      <c r="BI36" s="399">
        <v>0</v>
      </c>
      <c r="BJ36" s="399">
        <v>0</v>
      </c>
      <c r="BK36" s="399">
        <v>0</v>
      </c>
      <c r="BL36" s="399">
        <v>0</v>
      </c>
      <c r="BM36" s="399">
        <v>0</v>
      </c>
      <c r="BN36" s="399">
        <v>0</v>
      </c>
      <c r="BO36" s="399">
        <v>0</v>
      </c>
      <c r="BP36" s="399">
        <v>0</v>
      </c>
      <c r="BQ36" s="692">
        <v>0</v>
      </c>
      <c r="BR36" s="692">
        <v>0</v>
      </c>
      <c r="BS36" s="937">
        <v>0</v>
      </c>
      <c r="BT36" s="937">
        <v>0</v>
      </c>
      <c r="BU36" s="1522">
        <v>0</v>
      </c>
      <c r="BV36" s="1522">
        <v>0</v>
      </c>
      <c r="BW36" s="399">
        <v>0</v>
      </c>
      <c r="BX36" s="399">
        <v>0</v>
      </c>
      <c r="BY36" s="399">
        <v>0</v>
      </c>
      <c r="BZ36" s="401">
        <v>1411874</v>
      </c>
      <c r="CA36" s="399">
        <v>-11565</v>
      </c>
      <c r="CB36" s="399">
        <v>11565</v>
      </c>
    </row>
    <row r="37" spans="1:80" s="31" customFormat="1" ht="15.75" customHeight="1" x14ac:dyDescent="0.2">
      <c r="A37" s="410">
        <v>31</v>
      </c>
      <c r="B37" s="411" t="s">
        <v>35</v>
      </c>
      <c r="C37" s="130">
        <v>2706295</v>
      </c>
      <c r="D37" s="130">
        <v>-54</v>
      </c>
      <c r="E37" s="130"/>
      <c r="F37" s="130">
        <v>0</v>
      </c>
      <c r="G37" s="130">
        <v>-52966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130">
        <v>0</v>
      </c>
      <c r="P37" s="130">
        <v>0</v>
      </c>
      <c r="Q37" s="130">
        <v>0</v>
      </c>
      <c r="R37" s="130">
        <v>0</v>
      </c>
      <c r="S37" s="130">
        <v>0</v>
      </c>
      <c r="T37" s="130">
        <v>0</v>
      </c>
      <c r="U37" s="130">
        <v>0</v>
      </c>
      <c r="V37" s="130">
        <v>-4417</v>
      </c>
      <c r="W37" s="130">
        <v>0</v>
      </c>
      <c r="X37" s="130">
        <v>0</v>
      </c>
      <c r="Y37" s="130">
        <v>0</v>
      </c>
      <c r="Z37" s="130">
        <v>0</v>
      </c>
      <c r="AA37" s="130">
        <v>-372512</v>
      </c>
      <c r="AB37" s="130">
        <v>0</v>
      </c>
      <c r="AC37" s="130"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30">
        <v>-14995</v>
      </c>
      <c r="AL37" s="130">
        <v>-7540</v>
      </c>
      <c r="AM37" s="130">
        <v>2252</v>
      </c>
      <c r="AN37" s="412">
        <v>-450232</v>
      </c>
      <c r="AO37" s="413">
        <v>2256063</v>
      </c>
      <c r="AP37" s="130"/>
      <c r="AQ37" s="130"/>
      <c r="AR37" s="130">
        <v>0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0</v>
      </c>
      <c r="AZ37" s="130">
        <v>0</v>
      </c>
      <c r="BA37" s="130">
        <v>0</v>
      </c>
      <c r="BB37" s="130">
        <v>0</v>
      </c>
      <c r="BC37" s="130">
        <v>0</v>
      </c>
      <c r="BD37" s="130">
        <v>0</v>
      </c>
      <c r="BE37" s="130">
        <v>0</v>
      </c>
      <c r="BF37" s="130">
        <v>0</v>
      </c>
      <c r="BG37" s="130">
        <v>0</v>
      </c>
      <c r="BH37" s="130">
        <v>0</v>
      </c>
      <c r="BI37" s="130">
        <v>0</v>
      </c>
      <c r="BJ37" s="130">
        <v>0</v>
      </c>
      <c r="BK37" s="130">
        <v>0</v>
      </c>
      <c r="BL37" s="130">
        <v>0</v>
      </c>
      <c r="BM37" s="130">
        <v>0</v>
      </c>
      <c r="BN37" s="130">
        <v>0</v>
      </c>
      <c r="BO37" s="130">
        <v>0</v>
      </c>
      <c r="BP37" s="130">
        <v>0</v>
      </c>
      <c r="BQ37" s="130">
        <v>0</v>
      </c>
      <c r="BR37" s="130">
        <v>0</v>
      </c>
      <c r="BS37" s="130">
        <v>0</v>
      </c>
      <c r="BT37" s="130">
        <v>0</v>
      </c>
      <c r="BU37" s="130">
        <v>0</v>
      </c>
      <c r="BV37" s="130">
        <v>0</v>
      </c>
      <c r="BW37" s="130">
        <v>0</v>
      </c>
      <c r="BX37" s="130">
        <v>0</v>
      </c>
      <c r="BY37" s="130">
        <v>0</v>
      </c>
      <c r="BZ37" s="413">
        <v>2256063</v>
      </c>
      <c r="CA37" s="130">
        <v>-450232</v>
      </c>
      <c r="CB37" s="130">
        <v>450232</v>
      </c>
    </row>
    <row r="38" spans="1:80" s="31" customFormat="1" ht="15.75" customHeight="1" x14ac:dyDescent="0.2">
      <c r="A38" s="410">
        <v>32</v>
      </c>
      <c r="B38" s="411" t="s">
        <v>36</v>
      </c>
      <c r="C38" s="130">
        <v>15502919</v>
      </c>
      <c r="D38" s="130">
        <v>0</v>
      </c>
      <c r="E38" s="130"/>
      <c r="F38" s="130">
        <v>-9192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0">
        <v>-2183</v>
      </c>
      <c r="O38" s="130">
        <v>0</v>
      </c>
      <c r="P38" s="130">
        <v>-282</v>
      </c>
      <c r="Q38" s="130">
        <v>0</v>
      </c>
      <c r="R38" s="130">
        <v>-1209</v>
      </c>
      <c r="S38" s="130">
        <v>-3791</v>
      </c>
      <c r="T38" s="130">
        <v>-3151</v>
      </c>
      <c r="U38" s="130">
        <v>0</v>
      </c>
      <c r="V38" s="130">
        <v>0</v>
      </c>
      <c r="W38" s="130">
        <v>0</v>
      </c>
      <c r="X38" s="130">
        <v>0</v>
      </c>
      <c r="Y38" s="130">
        <v>0</v>
      </c>
      <c r="Z38" s="130">
        <v>-4526</v>
      </c>
      <c r="AA38" s="130">
        <v>0</v>
      </c>
      <c r="AB38" s="130">
        <v>0</v>
      </c>
      <c r="AC38" s="130">
        <v>0</v>
      </c>
      <c r="AD38" s="130">
        <v>-1209</v>
      </c>
      <c r="AE38" s="130">
        <v>0</v>
      </c>
      <c r="AF38" s="130">
        <v>0</v>
      </c>
      <c r="AG38" s="130">
        <v>-1140</v>
      </c>
      <c r="AH38" s="130">
        <v>0</v>
      </c>
      <c r="AI38" s="130">
        <v>0</v>
      </c>
      <c r="AJ38" s="130">
        <v>0</v>
      </c>
      <c r="AK38" s="130">
        <v>-13379</v>
      </c>
      <c r="AL38" s="130">
        <v>-103277</v>
      </c>
      <c r="AM38" s="130">
        <v>456</v>
      </c>
      <c r="AN38" s="412">
        <v>-142883</v>
      </c>
      <c r="AO38" s="413">
        <v>15360036</v>
      </c>
      <c r="AP38" s="130"/>
      <c r="AQ38" s="130"/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30">
        <v>0</v>
      </c>
      <c r="BE38" s="130">
        <v>0</v>
      </c>
      <c r="BF38" s="130">
        <v>0</v>
      </c>
      <c r="BG38" s="130">
        <v>0</v>
      </c>
      <c r="BH38" s="130">
        <v>0</v>
      </c>
      <c r="BI38" s="130">
        <v>0</v>
      </c>
      <c r="BJ38" s="130">
        <v>0</v>
      </c>
      <c r="BK38" s="130">
        <v>0</v>
      </c>
      <c r="BL38" s="130">
        <v>0</v>
      </c>
      <c r="BM38" s="130">
        <v>0</v>
      </c>
      <c r="BN38" s="130">
        <v>0</v>
      </c>
      <c r="BO38" s="130">
        <v>0</v>
      </c>
      <c r="BP38" s="130">
        <v>0</v>
      </c>
      <c r="BQ38" s="130">
        <v>0</v>
      </c>
      <c r="BR38" s="130">
        <v>0</v>
      </c>
      <c r="BS38" s="130">
        <v>0</v>
      </c>
      <c r="BT38" s="130">
        <v>0</v>
      </c>
      <c r="BU38" s="130">
        <v>0</v>
      </c>
      <c r="BV38" s="130">
        <v>0</v>
      </c>
      <c r="BW38" s="130">
        <v>0</v>
      </c>
      <c r="BX38" s="130">
        <v>0</v>
      </c>
      <c r="BY38" s="130">
        <v>0</v>
      </c>
      <c r="BZ38" s="413">
        <v>15360036</v>
      </c>
      <c r="CA38" s="130">
        <v>-142883</v>
      </c>
      <c r="CB38" s="130">
        <v>142883</v>
      </c>
    </row>
    <row r="39" spans="1:80" s="31" customFormat="1" ht="15.75" customHeight="1" x14ac:dyDescent="0.2">
      <c r="A39" s="410">
        <v>33</v>
      </c>
      <c r="B39" s="411" t="s">
        <v>37</v>
      </c>
      <c r="C39" s="130">
        <v>695842</v>
      </c>
      <c r="D39" s="130">
        <v>-330</v>
      </c>
      <c r="E39" s="130"/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0">
        <v>0</v>
      </c>
      <c r="AC39" s="130"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30">
        <v>-1524</v>
      </c>
      <c r="AL39" s="130">
        <v>85464</v>
      </c>
      <c r="AM39" s="130">
        <v>-1679</v>
      </c>
      <c r="AN39" s="412">
        <v>81931</v>
      </c>
      <c r="AO39" s="413">
        <v>777773</v>
      </c>
      <c r="AP39" s="130"/>
      <c r="AQ39" s="130"/>
      <c r="AR39" s="130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0">
        <v>0</v>
      </c>
      <c r="BH39" s="130">
        <v>0</v>
      </c>
      <c r="BI39" s="130">
        <v>0</v>
      </c>
      <c r="BJ39" s="130">
        <v>0</v>
      </c>
      <c r="BK39" s="130">
        <v>0</v>
      </c>
      <c r="BL39" s="130">
        <v>0</v>
      </c>
      <c r="BM39" s="130">
        <v>0</v>
      </c>
      <c r="BN39" s="130">
        <v>0</v>
      </c>
      <c r="BO39" s="130">
        <v>0</v>
      </c>
      <c r="BP39" s="130">
        <v>0</v>
      </c>
      <c r="BQ39" s="130">
        <v>0</v>
      </c>
      <c r="BR39" s="130">
        <v>0</v>
      </c>
      <c r="BS39" s="130">
        <v>0</v>
      </c>
      <c r="BT39" s="130">
        <v>0</v>
      </c>
      <c r="BU39" s="130">
        <v>0</v>
      </c>
      <c r="BV39" s="130">
        <v>0</v>
      </c>
      <c r="BW39" s="130">
        <v>0</v>
      </c>
      <c r="BX39" s="130">
        <v>0</v>
      </c>
      <c r="BY39" s="130">
        <v>0</v>
      </c>
      <c r="BZ39" s="413">
        <v>777773</v>
      </c>
      <c r="CA39" s="130">
        <v>81931</v>
      </c>
      <c r="CB39" s="130">
        <v>-81931</v>
      </c>
    </row>
    <row r="40" spans="1:80" s="31" customFormat="1" ht="15.75" customHeight="1" x14ac:dyDescent="0.2">
      <c r="A40" s="410">
        <v>34</v>
      </c>
      <c r="B40" s="411" t="s">
        <v>38</v>
      </c>
      <c r="C40" s="130">
        <v>1883461</v>
      </c>
      <c r="D40" s="130">
        <v>-416</v>
      </c>
      <c r="E40" s="130"/>
      <c r="F40" s="130">
        <v>0</v>
      </c>
      <c r="G40" s="130">
        <v>404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0">
        <v>0</v>
      </c>
      <c r="O40" s="130">
        <v>0</v>
      </c>
      <c r="P40" s="130">
        <v>0</v>
      </c>
      <c r="Q40" s="130">
        <v>0</v>
      </c>
      <c r="R40" s="130">
        <v>0</v>
      </c>
      <c r="S40" s="130">
        <v>0</v>
      </c>
      <c r="T40" s="130">
        <v>0</v>
      </c>
      <c r="U40" s="130">
        <v>0</v>
      </c>
      <c r="V40" s="130">
        <v>0</v>
      </c>
      <c r="W40" s="130">
        <v>0</v>
      </c>
      <c r="X40" s="130">
        <v>0</v>
      </c>
      <c r="Y40" s="130">
        <v>0</v>
      </c>
      <c r="Z40" s="130">
        <v>0</v>
      </c>
      <c r="AA40" s="130">
        <v>0</v>
      </c>
      <c r="AB40" s="130">
        <v>0</v>
      </c>
      <c r="AC40" s="130">
        <v>0</v>
      </c>
      <c r="AD40" s="130">
        <v>0</v>
      </c>
      <c r="AE40" s="130">
        <v>0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30">
        <v>-11165</v>
      </c>
      <c r="AL40" s="130">
        <v>-15987</v>
      </c>
      <c r="AM40" s="130">
        <v>70</v>
      </c>
      <c r="AN40" s="412">
        <v>-27094</v>
      </c>
      <c r="AO40" s="413">
        <v>1856367</v>
      </c>
      <c r="AP40" s="130"/>
      <c r="AQ40" s="130"/>
      <c r="AR40" s="130">
        <v>0</v>
      </c>
      <c r="AS40" s="130">
        <v>0</v>
      </c>
      <c r="AT40" s="130">
        <v>0</v>
      </c>
      <c r="AU40" s="130">
        <v>0</v>
      </c>
      <c r="AV40" s="130">
        <v>0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0">
        <v>0</v>
      </c>
      <c r="BH40" s="130">
        <v>0</v>
      </c>
      <c r="BI40" s="130">
        <v>0</v>
      </c>
      <c r="BJ40" s="130">
        <v>0</v>
      </c>
      <c r="BK40" s="130">
        <v>0</v>
      </c>
      <c r="BL40" s="130">
        <v>0</v>
      </c>
      <c r="BM40" s="130">
        <v>0</v>
      </c>
      <c r="BN40" s="130">
        <v>0</v>
      </c>
      <c r="BO40" s="130">
        <v>0</v>
      </c>
      <c r="BP40" s="130">
        <v>0</v>
      </c>
      <c r="BQ40" s="130">
        <v>0</v>
      </c>
      <c r="BR40" s="130">
        <v>0</v>
      </c>
      <c r="BS40" s="130">
        <v>0</v>
      </c>
      <c r="BT40" s="130">
        <v>0</v>
      </c>
      <c r="BU40" s="130">
        <v>0</v>
      </c>
      <c r="BV40" s="130">
        <v>0</v>
      </c>
      <c r="BW40" s="130">
        <v>0</v>
      </c>
      <c r="BX40" s="130">
        <v>0</v>
      </c>
      <c r="BY40" s="130">
        <v>0</v>
      </c>
      <c r="BZ40" s="413">
        <v>1856367</v>
      </c>
      <c r="CA40" s="130">
        <v>-27094</v>
      </c>
      <c r="CB40" s="130">
        <v>27094</v>
      </c>
    </row>
    <row r="41" spans="1:80" s="31" customFormat="1" ht="15.75" customHeight="1" x14ac:dyDescent="0.2">
      <c r="A41" s="397">
        <v>35</v>
      </c>
      <c r="B41" s="398" t="s">
        <v>39</v>
      </c>
      <c r="C41" s="399">
        <v>2276187</v>
      </c>
      <c r="D41" s="399">
        <v>-167</v>
      </c>
      <c r="E41" s="399"/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  <c r="N41" s="399">
        <v>0</v>
      </c>
      <c r="O41" s="399">
        <v>0</v>
      </c>
      <c r="P41" s="399">
        <v>0</v>
      </c>
      <c r="Q41" s="399">
        <v>0</v>
      </c>
      <c r="R41" s="399">
        <v>0</v>
      </c>
      <c r="S41" s="399">
        <v>0</v>
      </c>
      <c r="T41" s="399">
        <v>0</v>
      </c>
      <c r="U41" s="399">
        <v>0</v>
      </c>
      <c r="V41" s="399">
        <v>0</v>
      </c>
      <c r="W41" s="399">
        <v>0</v>
      </c>
      <c r="X41" s="399">
        <v>0</v>
      </c>
      <c r="Y41" s="399">
        <v>0</v>
      </c>
      <c r="Z41" s="399">
        <v>0</v>
      </c>
      <c r="AA41" s="399">
        <v>0</v>
      </c>
      <c r="AB41" s="399">
        <v>0</v>
      </c>
      <c r="AC41" s="399">
        <v>0</v>
      </c>
      <c r="AD41" s="399">
        <v>0</v>
      </c>
      <c r="AE41" s="692">
        <v>0</v>
      </c>
      <c r="AF41" s="692">
        <v>0</v>
      </c>
      <c r="AG41" s="937">
        <v>0</v>
      </c>
      <c r="AH41" s="937">
        <v>0</v>
      </c>
      <c r="AI41" s="1522">
        <v>0</v>
      </c>
      <c r="AJ41" s="1522">
        <v>0</v>
      </c>
      <c r="AK41" s="399">
        <v>-8827</v>
      </c>
      <c r="AL41" s="399">
        <v>-11732</v>
      </c>
      <c r="AM41" s="1721">
        <v>108</v>
      </c>
      <c r="AN41" s="400">
        <v>-20618</v>
      </c>
      <c r="AO41" s="401">
        <v>2255569</v>
      </c>
      <c r="AP41" s="399"/>
      <c r="AQ41" s="399"/>
      <c r="AR41" s="399">
        <v>0</v>
      </c>
      <c r="AS41" s="399">
        <v>0</v>
      </c>
      <c r="AT41" s="399">
        <v>0</v>
      </c>
      <c r="AU41" s="399">
        <v>0</v>
      </c>
      <c r="AV41" s="399">
        <v>0</v>
      </c>
      <c r="AW41" s="399">
        <v>0</v>
      </c>
      <c r="AX41" s="399">
        <v>0</v>
      </c>
      <c r="AY41" s="399">
        <v>0</v>
      </c>
      <c r="AZ41" s="399">
        <v>0</v>
      </c>
      <c r="BA41" s="399">
        <v>0</v>
      </c>
      <c r="BB41" s="399">
        <v>0</v>
      </c>
      <c r="BC41" s="399">
        <v>0</v>
      </c>
      <c r="BD41" s="399">
        <v>0</v>
      </c>
      <c r="BE41" s="399">
        <v>0</v>
      </c>
      <c r="BF41" s="399">
        <v>0</v>
      </c>
      <c r="BG41" s="399">
        <v>0</v>
      </c>
      <c r="BH41" s="399">
        <v>0</v>
      </c>
      <c r="BI41" s="399">
        <v>0</v>
      </c>
      <c r="BJ41" s="399">
        <v>0</v>
      </c>
      <c r="BK41" s="399">
        <v>0</v>
      </c>
      <c r="BL41" s="399">
        <v>0</v>
      </c>
      <c r="BM41" s="399">
        <v>0</v>
      </c>
      <c r="BN41" s="399">
        <v>0</v>
      </c>
      <c r="BO41" s="399">
        <v>0</v>
      </c>
      <c r="BP41" s="399">
        <v>0</v>
      </c>
      <c r="BQ41" s="692">
        <v>0</v>
      </c>
      <c r="BR41" s="692">
        <v>0</v>
      </c>
      <c r="BS41" s="937">
        <v>0</v>
      </c>
      <c r="BT41" s="937">
        <v>0</v>
      </c>
      <c r="BU41" s="1522">
        <v>0</v>
      </c>
      <c r="BV41" s="1522">
        <v>0</v>
      </c>
      <c r="BW41" s="399">
        <v>0</v>
      </c>
      <c r="BX41" s="399">
        <v>0</v>
      </c>
      <c r="BY41" s="399">
        <v>0</v>
      </c>
      <c r="BZ41" s="401">
        <v>2255569</v>
      </c>
      <c r="CA41" s="399">
        <v>-20618</v>
      </c>
      <c r="CB41" s="399">
        <v>20618</v>
      </c>
    </row>
    <row r="42" spans="1:80" s="31" customFormat="1" ht="15.75" customHeight="1" x14ac:dyDescent="0.2">
      <c r="A42" s="410">
        <v>36</v>
      </c>
      <c r="B42" s="365" t="s">
        <v>40</v>
      </c>
      <c r="C42" s="130">
        <v>15766189</v>
      </c>
      <c r="D42" s="130">
        <v>-10455</v>
      </c>
      <c r="E42" s="130"/>
      <c r="F42" s="130">
        <v>0</v>
      </c>
      <c r="G42" s="130">
        <v>0</v>
      </c>
      <c r="H42" s="130">
        <v>-132430</v>
      </c>
      <c r="I42" s="130">
        <v>-116755</v>
      </c>
      <c r="J42" s="130">
        <v>-386370</v>
      </c>
      <c r="K42" s="130">
        <v>0</v>
      </c>
      <c r="L42" s="130">
        <v>0</v>
      </c>
      <c r="M42" s="130">
        <v>0</v>
      </c>
      <c r="N42" s="130">
        <v>1010</v>
      </c>
      <c r="O42" s="130">
        <v>-4193</v>
      </c>
      <c r="P42" s="130">
        <v>0</v>
      </c>
      <c r="Q42" s="130">
        <v>0</v>
      </c>
      <c r="R42" s="130">
        <v>0</v>
      </c>
      <c r="S42" s="130">
        <v>0</v>
      </c>
      <c r="T42" s="130">
        <v>-2410</v>
      </c>
      <c r="U42" s="130">
        <v>0</v>
      </c>
      <c r="V42" s="130">
        <v>0</v>
      </c>
      <c r="W42" s="130">
        <v>0</v>
      </c>
      <c r="X42" s="130">
        <v>-1610</v>
      </c>
      <c r="Y42" s="130">
        <v>0</v>
      </c>
      <c r="Z42" s="130">
        <v>0</v>
      </c>
      <c r="AA42" s="130">
        <v>0</v>
      </c>
      <c r="AB42" s="130">
        <v>-73947</v>
      </c>
      <c r="AC42" s="130">
        <v>0</v>
      </c>
      <c r="AD42" s="130">
        <v>-2418</v>
      </c>
      <c r="AE42" s="130">
        <v>-145429</v>
      </c>
      <c r="AF42" s="130">
        <v>-67446</v>
      </c>
      <c r="AG42" s="130">
        <v>0</v>
      </c>
      <c r="AH42" s="130">
        <v>0</v>
      </c>
      <c r="AI42" s="130">
        <v>0</v>
      </c>
      <c r="AJ42" s="130">
        <v>0</v>
      </c>
      <c r="AK42" s="130">
        <v>-88439</v>
      </c>
      <c r="AL42" s="130">
        <v>-85982</v>
      </c>
      <c r="AM42" s="130">
        <v>4631</v>
      </c>
      <c r="AN42" s="412">
        <v>-1112243</v>
      </c>
      <c r="AO42" s="413">
        <v>14653946</v>
      </c>
      <c r="AP42" s="130"/>
      <c r="AQ42" s="130"/>
      <c r="AR42" s="130">
        <v>0</v>
      </c>
      <c r="AS42" s="130">
        <v>0</v>
      </c>
      <c r="AT42" s="130">
        <v>89</v>
      </c>
      <c r="AU42" s="130">
        <v>31</v>
      </c>
      <c r="AV42" s="130">
        <v>169</v>
      </c>
      <c r="AW42" s="130">
        <v>0</v>
      </c>
      <c r="AX42" s="130">
        <v>0</v>
      </c>
      <c r="AY42" s="130">
        <v>0</v>
      </c>
      <c r="AZ42" s="130">
        <v>0</v>
      </c>
      <c r="BA42" s="130">
        <v>2</v>
      </c>
      <c r="BB42" s="130">
        <v>0</v>
      </c>
      <c r="BC42" s="130">
        <v>0</v>
      </c>
      <c r="BD42" s="130">
        <v>0</v>
      </c>
      <c r="BE42" s="130">
        <v>0</v>
      </c>
      <c r="BF42" s="130">
        <v>1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14</v>
      </c>
      <c r="BO42" s="130">
        <v>0</v>
      </c>
      <c r="BP42" s="130">
        <v>0</v>
      </c>
      <c r="BQ42" s="130">
        <v>30</v>
      </c>
      <c r="BR42" s="130">
        <v>16</v>
      </c>
      <c r="BS42" s="130">
        <v>0</v>
      </c>
      <c r="BT42" s="130">
        <v>0</v>
      </c>
      <c r="BU42" s="130">
        <v>0</v>
      </c>
      <c r="BV42" s="130">
        <v>0</v>
      </c>
      <c r="BW42" s="130">
        <v>15</v>
      </c>
      <c r="BX42" s="130">
        <v>13</v>
      </c>
      <c r="BY42" s="130">
        <v>380</v>
      </c>
      <c r="BZ42" s="413">
        <v>14654326</v>
      </c>
      <c r="CA42" s="130">
        <v>-1111863</v>
      </c>
      <c r="CB42" s="130">
        <v>1111863</v>
      </c>
    </row>
    <row r="43" spans="1:80" s="31" customFormat="1" ht="15.75" customHeight="1" x14ac:dyDescent="0.2">
      <c r="A43" s="410">
        <v>37</v>
      </c>
      <c r="B43" s="411" t="s">
        <v>41</v>
      </c>
      <c r="C43" s="130">
        <v>9700339</v>
      </c>
      <c r="D43" s="130">
        <v>-972</v>
      </c>
      <c r="E43" s="130"/>
      <c r="F43" s="130">
        <v>0</v>
      </c>
      <c r="G43" s="130">
        <v>-8892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752</v>
      </c>
      <c r="P43" s="130">
        <v>0</v>
      </c>
      <c r="Q43" s="130">
        <v>752</v>
      </c>
      <c r="R43" s="130">
        <v>752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-456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-466</v>
      </c>
      <c r="AL43" s="130">
        <v>-13467</v>
      </c>
      <c r="AM43" s="130">
        <v>-416</v>
      </c>
      <c r="AN43" s="412">
        <v>-22413</v>
      </c>
      <c r="AO43" s="413">
        <v>9677926</v>
      </c>
      <c r="AP43" s="130"/>
      <c r="AQ43" s="130"/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413">
        <v>9677926</v>
      </c>
      <c r="CA43" s="130">
        <v>-22413</v>
      </c>
      <c r="CB43" s="130">
        <v>22413</v>
      </c>
    </row>
    <row r="44" spans="1:80" s="31" customFormat="1" ht="15.75" customHeight="1" x14ac:dyDescent="0.2">
      <c r="A44" s="410">
        <v>38</v>
      </c>
      <c r="B44" s="411" t="s">
        <v>42</v>
      </c>
      <c r="C44" s="130">
        <v>808501</v>
      </c>
      <c r="D44" s="130">
        <v>0</v>
      </c>
      <c r="E44" s="130"/>
      <c r="F44" s="130">
        <v>0</v>
      </c>
      <c r="G44" s="130">
        <v>0</v>
      </c>
      <c r="H44" s="130">
        <v>-2782</v>
      </c>
      <c r="I44" s="130">
        <v>-10437</v>
      </c>
      <c r="J44" s="130">
        <v>-417</v>
      </c>
      <c r="K44" s="130">
        <v>0</v>
      </c>
      <c r="L44" s="130">
        <v>0</v>
      </c>
      <c r="M44" s="130">
        <v>0</v>
      </c>
      <c r="N44" s="130">
        <v>0</v>
      </c>
      <c r="O44" s="130">
        <v>-3851</v>
      </c>
      <c r="P44" s="130">
        <v>0</v>
      </c>
      <c r="Q44" s="130">
        <v>0</v>
      </c>
      <c r="R44" s="130">
        <v>0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0</v>
      </c>
      <c r="AA44" s="130">
        <v>0</v>
      </c>
      <c r="AB44" s="130">
        <v>0</v>
      </c>
      <c r="AC44" s="130">
        <v>0</v>
      </c>
      <c r="AD44" s="130">
        <v>0</v>
      </c>
      <c r="AE44" s="130">
        <v>-2119</v>
      </c>
      <c r="AF44" s="130">
        <v>-2970</v>
      </c>
      <c r="AG44" s="130">
        <v>0</v>
      </c>
      <c r="AH44" s="130">
        <v>0</v>
      </c>
      <c r="AI44" s="130">
        <v>0</v>
      </c>
      <c r="AJ44" s="130">
        <v>0</v>
      </c>
      <c r="AK44" s="130">
        <v>-6138</v>
      </c>
      <c r="AL44" s="130">
        <v>-27222</v>
      </c>
      <c r="AM44" s="130">
        <v>160</v>
      </c>
      <c r="AN44" s="412">
        <v>-55776</v>
      </c>
      <c r="AO44" s="413">
        <v>752725</v>
      </c>
      <c r="AP44" s="130"/>
      <c r="AQ44" s="130"/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0">
        <v>0</v>
      </c>
      <c r="BH44" s="130">
        <v>0</v>
      </c>
      <c r="BI44" s="130">
        <v>0</v>
      </c>
      <c r="BJ44" s="130">
        <v>0</v>
      </c>
      <c r="BK44" s="130">
        <v>0</v>
      </c>
      <c r="BL44" s="130">
        <v>0</v>
      </c>
      <c r="BM44" s="130">
        <v>0</v>
      </c>
      <c r="BN44" s="130">
        <v>0</v>
      </c>
      <c r="BO44" s="130">
        <v>0</v>
      </c>
      <c r="BP44" s="130">
        <v>0</v>
      </c>
      <c r="BQ44" s="130">
        <v>0</v>
      </c>
      <c r="BR44" s="130">
        <v>0</v>
      </c>
      <c r="BS44" s="130">
        <v>0</v>
      </c>
      <c r="BT44" s="130">
        <v>0</v>
      </c>
      <c r="BU44" s="130">
        <v>0</v>
      </c>
      <c r="BV44" s="130">
        <v>0</v>
      </c>
      <c r="BW44" s="130">
        <v>0</v>
      </c>
      <c r="BX44" s="130">
        <v>0</v>
      </c>
      <c r="BY44" s="130">
        <v>0</v>
      </c>
      <c r="BZ44" s="413">
        <v>752725</v>
      </c>
      <c r="CA44" s="130">
        <v>-55776</v>
      </c>
      <c r="CB44" s="130">
        <v>55776</v>
      </c>
    </row>
    <row r="45" spans="1:80" s="31" customFormat="1" ht="15.75" customHeight="1" x14ac:dyDescent="0.2">
      <c r="A45" s="410">
        <v>39</v>
      </c>
      <c r="B45" s="411" t="s">
        <v>43</v>
      </c>
      <c r="C45" s="130">
        <v>768222</v>
      </c>
      <c r="D45" s="130">
        <v>-690</v>
      </c>
      <c r="E45" s="130"/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-7364</v>
      </c>
      <c r="O45" s="130">
        <v>0</v>
      </c>
      <c r="P45" s="130">
        <v>0</v>
      </c>
      <c r="Q45" s="130">
        <v>0</v>
      </c>
      <c r="R45" s="130">
        <v>0</v>
      </c>
      <c r="S45" s="130">
        <v>-1927</v>
      </c>
      <c r="T45" s="130">
        <v>-2128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-8512</v>
      </c>
      <c r="AI45" s="130">
        <v>0</v>
      </c>
      <c r="AJ45" s="130">
        <v>0</v>
      </c>
      <c r="AK45" s="130">
        <v>-10951</v>
      </c>
      <c r="AL45" s="130">
        <v>-16335</v>
      </c>
      <c r="AM45" s="130">
        <v>6518</v>
      </c>
      <c r="AN45" s="412">
        <v>-41389</v>
      </c>
      <c r="AO45" s="413">
        <v>726833</v>
      </c>
      <c r="AP45" s="130"/>
      <c r="AQ45" s="130"/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413">
        <v>726833</v>
      </c>
      <c r="CA45" s="130">
        <v>-41389</v>
      </c>
      <c r="CB45" s="130">
        <v>41389</v>
      </c>
    </row>
    <row r="46" spans="1:80" s="31" customFormat="1" ht="15.75" customHeight="1" x14ac:dyDescent="0.2">
      <c r="A46" s="397">
        <v>40</v>
      </c>
      <c r="B46" s="398" t="s">
        <v>44</v>
      </c>
      <c r="C46" s="399">
        <v>10358022</v>
      </c>
      <c r="D46" s="399">
        <v>-726</v>
      </c>
      <c r="E46" s="399"/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</v>
      </c>
      <c r="M46" s="399">
        <v>0</v>
      </c>
      <c r="N46" s="399">
        <v>0</v>
      </c>
      <c r="O46" s="399">
        <v>0</v>
      </c>
      <c r="P46" s="399">
        <v>0</v>
      </c>
      <c r="Q46" s="399">
        <v>0</v>
      </c>
      <c r="R46" s="399">
        <v>0</v>
      </c>
      <c r="S46" s="399">
        <v>0</v>
      </c>
      <c r="T46" s="399">
        <v>0</v>
      </c>
      <c r="U46" s="399">
        <v>0</v>
      </c>
      <c r="V46" s="399">
        <v>0</v>
      </c>
      <c r="W46" s="399">
        <v>0</v>
      </c>
      <c r="X46" s="399">
        <v>0</v>
      </c>
      <c r="Y46" s="399">
        <v>0</v>
      </c>
      <c r="Z46" s="399">
        <v>0</v>
      </c>
      <c r="AA46" s="399">
        <v>0</v>
      </c>
      <c r="AB46" s="399">
        <v>0</v>
      </c>
      <c r="AC46" s="399">
        <v>0</v>
      </c>
      <c r="AD46" s="399">
        <v>0</v>
      </c>
      <c r="AE46" s="692">
        <v>0</v>
      </c>
      <c r="AF46" s="692">
        <v>0</v>
      </c>
      <c r="AG46" s="937">
        <v>0</v>
      </c>
      <c r="AH46" s="937">
        <v>0</v>
      </c>
      <c r="AI46" s="1522">
        <v>0</v>
      </c>
      <c r="AJ46" s="1522">
        <v>0</v>
      </c>
      <c r="AK46" s="399">
        <v>-10343</v>
      </c>
      <c r="AL46" s="399">
        <v>-11820</v>
      </c>
      <c r="AM46" s="1721">
        <v>-212</v>
      </c>
      <c r="AN46" s="400">
        <v>-23101</v>
      </c>
      <c r="AO46" s="401">
        <v>10334921</v>
      </c>
      <c r="AP46" s="399"/>
      <c r="AQ46" s="399"/>
      <c r="AR46" s="399">
        <v>0</v>
      </c>
      <c r="AS46" s="399">
        <v>0</v>
      </c>
      <c r="AT46" s="399">
        <v>0</v>
      </c>
      <c r="AU46" s="399">
        <v>0</v>
      </c>
      <c r="AV46" s="399">
        <v>0</v>
      </c>
      <c r="AW46" s="399">
        <v>0</v>
      </c>
      <c r="AX46" s="399">
        <v>0</v>
      </c>
      <c r="AY46" s="399">
        <v>0</v>
      </c>
      <c r="AZ46" s="399">
        <v>0</v>
      </c>
      <c r="BA46" s="399">
        <v>0</v>
      </c>
      <c r="BB46" s="399">
        <v>0</v>
      </c>
      <c r="BC46" s="399">
        <v>0</v>
      </c>
      <c r="BD46" s="399">
        <v>0</v>
      </c>
      <c r="BE46" s="399">
        <v>0</v>
      </c>
      <c r="BF46" s="399">
        <v>0</v>
      </c>
      <c r="BG46" s="399">
        <v>0</v>
      </c>
      <c r="BH46" s="399">
        <v>0</v>
      </c>
      <c r="BI46" s="399">
        <v>0</v>
      </c>
      <c r="BJ46" s="399">
        <v>0</v>
      </c>
      <c r="BK46" s="399">
        <v>0</v>
      </c>
      <c r="BL46" s="399">
        <v>0</v>
      </c>
      <c r="BM46" s="399">
        <v>0</v>
      </c>
      <c r="BN46" s="399">
        <v>0</v>
      </c>
      <c r="BO46" s="399">
        <v>0</v>
      </c>
      <c r="BP46" s="399">
        <v>0</v>
      </c>
      <c r="BQ46" s="692">
        <v>0</v>
      </c>
      <c r="BR46" s="692">
        <v>0</v>
      </c>
      <c r="BS46" s="937">
        <v>0</v>
      </c>
      <c r="BT46" s="937">
        <v>0</v>
      </c>
      <c r="BU46" s="1522">
        <v>0</v>
      </c>
      <c r="BV46" s="1522">
        <v>0</v>
      </c>
      <c r="BW46" s="399">
        <v>0</v>
      </c>
      <c r="BX46" s="399">
        <v>0</v>
      </c>
      <c r="BY46" s="399">
        <v>0</v>
      </c>
      <c r="BZ46" s="401">
        <v>10334921</v>
      </c>
      <c r="CA46" s="399">
        <v>-23101</v>
      </c>
      <c r="CB46" s="399">
        <v>23101</v>
      </c>
    </row>
    <row r="47" spans="1:80" s="31" customFormat="1" ht="15.75" customHeight="1" x14ac:dyDescent="0.2">
      <c r="A47" s="410">
        <v>41</v>
      </c>
      <c r="B47" s="411" t="s">
        <v>45</v>
      </c>
      <c r="C47" s="130">
        <v>326825</v>
      </c>
      <c r="D47" s="130">
        <v>0</v>
      </c>
      <c r="E47" s="130"/>
      <c r="F47" s="130">
        <v>0</v>
      </c>
      <c r="G47" s="130">
        <v>0</v>
      </c>
      <c r="H47" s="130">
        <v>0</v>
      </c>
      <c r="I47" s="130">
        <v>0</v>
      </c>
      <c r="J47" s="130">
        <v>0</v>
      </c>
      <c r="K47" s="130">
        <v>0</v>
      </c>
      <c r="L47" s="130">
        <v>0</v>
      </c>
      <c r="M47" s="130">
        <v>0</v>
      </c>
      <c r="N47" s="130">
        <v>0</v>
      </c>
      <c r="O47" s="130">
        <v>0</v>
      </c>
      <c r="P47" s="130">
        <v>0</v>
      </c>
      <c r="Q47" s="130">
        <v>0</v>
      </c>
      <c r="R47" s="130">
        <v>0</v>
      </c>
      <c r="S47" s="130">
        <v>0</v>
      </c>
      <c r="T47" s="130">
        <v>0</v>
      </c>
      <c r="U47" s="130">
        <v>0</v>
      </c>
      <c r="V47" s="130">
        <v>0</v>
      </c>
      <c r="W47" s="130">
        <v>0</v>
      </c>
      <c r="X47" s="130">
        <v>0</v>
      </c>
      <c r="Y47" s="130">
        <v>0</v>
      </c>
      <c r="Z47" s="130">
        <v>0</v>
      </c>
      <c r="AA47" s="130">
        <v>0</v>
      </c>
      <c r="AB47" s="130">
        <v>0</v>
      </c>
      <c r="AC47" s="130"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30">
        <v>-11998</v>
      </c>
      <c r="AL47" s="130">
        <v>-840</v>
      </c>
      <c r="AM47" s="130">
        <v>77</v>
      </c>
      <c r="AN47" s="412">
        <v>-12761</v>
      </c>
      <c r="AO47" s="413">
        <v>314064</v>
      </c>
      <c r="AP47" s="130"/>
      <c r="AQ47" s="130"/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0</v>
      </c>
      <c r="BG47" s="130">
        <v>0</v>
      </c>
      <c r="BH47" s="130">
        <v>0</v>
      </c>
      <c r="BI47" s="130">
        <v>0</v>
      </c>
      <c r="BJ47" s="130">
        <v>0</v>
      </c>
      <c r="BK47" s="130">
        <v>0</v>
      </c>
      <c r="BL47" s="130">
        <v>0</v>
      </c>
      <c r="BM47" s="130">
        <v>0</v>
      </c>
      <c r="BN47" s="130">
        <v>0</v>
      </c>
      <c r="BO47" s="130">
        <v>0</v>
      </c>
      <c r="BP47" s="130">
        <v>0</v>
      </c>
      <c r="BQ47" s="130">
        <v>0</v>
      </c>
      <c r="BR47" s="130">
        <v>0</v>
      </c>
      <c r="BS47" s="130">
        <v>0</v>
      </c>
      <c r="BT47" s="130">
        <v>0</v>
      </c>
      <c r="BU47" s="130">
        <v>0</v>
      </c>
      <c r="BV47" s="130">
        <v>0</v>
      </c>
      <c r="BW47" s="130">
        <v>0</v>
      </c>
      <c r="BX47" s="130">
        <v>0</v>
      </c>
      <c r="BY47" s="130">
        <v>0</v>
      </c>
      <c r="BZ47" s="413">
        <v>314064</v>
      </c>
      <c r="CA47" s="130">
        <v>-12761</v>
      </c>
      <c r="CB47" s="130">
        <v>12761</v>
      </c>
    </row>
    <row r="48" spans="1:80" s="31" customFormat="1" ht="15.75" customHeight="1" x14ac:dyDescent="0.2">
      <c r="A48" s="410">
        <v>42</v>
      </c>
      <c r="B48" s="411" t="s">
        <v>46</v>
      </c>
      <c r="C48" s="130">
        <v>1375454</v>
      </c>
      <c r="D48" s="130">
        <v>-581</v>
      </c>
      <c r="E48" s="130"/>
      <c r="F48" s="130">
        <v>0</v>
      </c>
      <c r="G48" s="130">
        <v>0</v>
      </c>
      <c r="H48" s="130">
        <v>0</v>
      </c>
      <c r="I48" s="130">
        <v>0</v>
      </c>
      <c r="J48" s="130">
        <v>0</v>
      </c>
      <c r="K48" s="130">
        <v>0</v>
      </c>
      <c r="L48" s="130">
        <v>0</v>
      </c>
      <c r="M48" s="130">
        <v>0</v>
      </c>
      <c r="N48" s="130">
        <v>0</v>
      </c>
      <c r="O48" s="130">
        <v>0</v>
      </c>
      <c r="P48" s="130">
        <v>0</v>
      </c>
      <c r="Q48" s="130">
        <v>0</v>
      </c>
      <c r="R48" s="130">
        <v>0</v>
      </c>
      <c r="S48" s="130">
        <v>0</v>
      </c>
      <c r="T48" s="130">
        <v>0</v>
      </c>
      <c r="U48" s="130">
        <v>0</v>
      </c>
      <c r="V48" s="130">
        <v>0</v>
      </c>
      <c r="W48" s="130">
        <v>0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0</v>
      </c>
      <c r="AD48" s="130">
        <v>0</v>
      </c>
      <c r="AE48" s="130">
        <v>0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30">
        <v>-1285</v>
      </c>
      <c r="AL48" s="130">
        <v>-1098</v>
      </c>
      <c r="AM48" s="130">
        <v>-64</v>
      </c>
      <c r="AN48" s="412">
        <v>-3028</v>
      </c>
      <c r="AO48" s="413">
        <v>1372426</v>
      </c>
      <c r="AP48" s="130"/>
      <c r="AQ48" s="130"/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0">
        <v>0</v>
      </c>
      <c r="BW48" s="130">
        <v>0</v>
      </c>
      <c r="BX48" s="130">
        <v>0</v>
      </c>
      <c r="BY48" s="130">
        <v>0</v>
      </c>
      <c r="BZ48" s="413">
        <v>1372426</v>
      </c>
      <c r="CA48" s="130">
        <v>-3028</v>
      </c>
      <c r="CB48" s="130">
        <v>3028</v>
      </c>
    </row>
    <row r="49" spans="1:80" s="31" customFormat="1" ht="15.75" customHeight="1" x14ac:dyDescent="0.2">
      <c r="A49" s="410">
        <v>43</v>
      </c>
      <c r="B49" s="411" t="s">
        <v>47</v>
      </c>
      <c r="C49" s="130">
        <v>1942648</v>
      </c>
      <c r="D49" s="130">
        <v>0</v>
      </c>
      <c r="E49" s="130"/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754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-9035</v>
      </c>
      <c r="AL49" s="130">
        <v>-1770</v>
      </c>
      <c r="AM49" s="130">
        <v>54</v>
      </c>
      <c r="AN49" s="412">
        <v>-9997</v>
      </c>
      <c r="AO49" s="413">
        <v>1932651</v>
      </c>
      <c r="AP49" s="130"/>
      <c r="AQ49" s="130"/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413">
        <v>1932651</v>
      </c>
      <c r="CA49" s="130">
        <v>-9997</v>
      </c>
      <c r="CB49" s="130">
        <v>9997</v>
      </c>
    </row>
    <row r="50" spans="1:80" s="31" customFormat="1" ht="15.75" customHeight="1" x14ac:dyDescent="0.2">
      <c r="A50" s="410">
        <v>44</v>
      </c>
      <c r="B50" s="411" t="s">
        <v>48</v>
      </c>
      <c r="C50" s="130">
        <v>3877207</v>
      </c>
      <c r="D50" s="130">
        <v>-577</v>
      </c>
      <c r="E50" s="130"/>
      <c r="F50" s="130">
        <v>0</v>
      </c>
      <c r="G50" s="130">
        <v>0</v>
      </c>
      <c r="H50" s="130">
        <v>-4970</v>
      </c>
      <c r="I50" s="130">
        <v>-2757</v>
      </c>
      <c r="J50" s="130">
        <v>-2475</v>
      </c>
      <c r="K50" s="130">
        <v>0</v>
      </c>
      <c r="L50" s="130">
        <v>0</v>
      </c>
      <c r="M50" s="130">
        <v>0</v>
      </c>
      <c r="N50" s="130">
        <v>0</v>
      </c>
      <c r="O50" s="130">
        <v>0</v>
      </c>
      <c r="P50" s="130">
        <v>0</v>
      </c>
      <c r="Q50" s="130">
        <v>0</v>
      </c>
      <c r="R50" s="130">
        <v>0</v>
      </c>
      <c r="S50" s="130">
        <v>0</v>
      </c>
      <c r="T50" s="130">
        <v>0</v>
      </c>
      <c r="U50" s="130">
        <v>0</v>
      </c>
      <c r="V50" s="130">
        <v>0</v>
      </c>
      <c r="W50" s="130">
        <v>1388</v>
      </c>
      <c r="X50" s="130">
        <v>0</v>
      </c>
      <c r="Y50" s="130">
        <v>0</v>
      </c>
      <c r="Z50" s="130">
        <v>0</v>
      </c>
      <c r="AA50" s="130">
        <v>0</v>
      </c>
      <c r="AB50" s="130">
        <v>-413</v>
      </c>
      <c r="AC50" s="130">
        <v>0</v>
      </c>
      <c r="AD50" s="130">
        <v>0</v>
      </c>
      <c r="AE50" s="130">
        <v>0</v>
      </c>
      <c r="AF50" s="130">
        <v>151</v>
      </c>
      <c r="AG50" s="130">
        <v>0</v>
      </c>
      <c r="AH50" s="130">
        <v>0</v>
      </c>
      <c r="AI50" s="130">
        <v>0</v>
      </c>
      <c r="AJ50" s="130">
        <v>0</v>
      </c>
      <c r="AK50" s="130">
        <v>-1678</v>
      </c>
      <c r="AL50" s="130">
        <v>-9076</v>
      </c>
      <c r="AM50" s="130">
        <v>36</v>
      </c>
      <c r="AN50" s="412">
        <v>-20371</v>
      </c>
      <c r="AO50" s="413">
        <v>3856836</v>
      </c>
      <c r="AP50" s="130"/>
      <c r="AQ50" s="130"/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413">
        <v>3856836</v>
      </c>
      <c r="CA50" s="130">
        <v>-20371</v>
      </c>
      <c r="CB50" s="130">
        <v>20371</v>
      </c>
    </row>
    <row r="51" spans="1:80" s="31" customFormat="1" ht="15.75" customHeight="1" x14ac:dyDescent="0.2">
      <c r="A51" s="397">
        <v>45</v>
      </c>
      <c r="B51" s="398" t="s">
        <v>49</v>
      </c>
      <c r="C51" s="399">
        <v>2372428</v>
      </c>
      <c r="D51" s="399">
        <v>0</v>
      </c>
      <c r="E51" s="399"/>
      <c r="F51" s="399">
        <v>0</v>
      </c>
      <c r="G51" s="399">
        <v>0</v>
      </c>
      <c r="H51" s="399">
        <v>0</v>
      </c>
      <c r="I51" s="399">
        <v>4928</v>
      </c>
      <c r="J51" s="399">
        <v>-10773</v>
      </c>
      <c r="K51" s="399">
        <v>0</v>
      </c>
      <c r="L51" s="399">
        <v>0</v>
      </c>
      <c r="M51" s="399">
        <v>0</v>
      </c>
      <c r="N51" s="399">
        <v>0</v>
      </c>
      <c r="O51" s="399">
        <v>3133</v>
      </c>
      <c r="P51" s="399">
        <v>0</v>
      </c>
      <c r="Q51" s="399">
        <v>0</v>
      </c>
      <c r="R51" s="399">
        <v>0</v>
      </c>
      <c r="S51" s="399">
        <v>0</v>
      </c>
      <c r="T51" s="399">
        <v>1337</v>
      </c>
      <c r="U51" s="399">
        <v>0</v>
      </c>
      <c r="V51" s="399">
        <v>0</v>
      </c>
      <c r="W51" s="399">
        <v>0</v>
      </c>
      <c r="X51" s="399">
        <v>-2130</v>
      </c>
      <c r="Y51" s="399">
        <v>0</v>
      </c>
      <c r="Z51" s="399">
        <v>0</v>
      </c>
      <c r="AA51" s="399">
        <v>0</v>
      </c>
      <c r="AB51" s="399">
        <v>-1795</v>
      </c>
      <c r="AC51" s="399">
        <v>0</v>
      </c>
      <c r="AD51" s="399">
        <v>0</v>
      </c>
      <c r="AE51" s="692">
        <v>0</v>
      </c>
      <c r="AF51" s="692">
        <v>0</v>
      </c>
      <c r="AG51" s="937">
        <v>0</v>
      </c>
      <c r="AH51" s="937">
        <v>0</v>
      </c>
      <c r="AI51" s="1522">
        <v>0</v>
      </c>
      <c r="AJ51" s="1522">
        <v>0</v>
      </c>
      <c r="AK51" s="399">
        <v>-16084</v>
      </c>
      <c r="AL51" s="399">
        <v>-47243</v>
      </c>
      <c r="AM51" s="1721">
        <v>69</v>
      </c>
      <c r="AN51" s="400">
        <v>-68558</v>
      </c>
      <c r="AO51" s="401">
        <v>2303870</v>
      </c>
      <c r="AP51" s="399"/>
      <c r="AQ51" s="399"/>
      <c r="AR51" s="399">
        <v>0</v>
      </c>
      <c r="AS51" s="399">
        <v>0</v>
      </c>
      <c r="AT51" s="399">
        <v>0</v>
      </c>
      <c r="AU51" s="399">
        <v>0</v>
      </c>
      <c r="AV51" s="399">
        <v>0</v>
      </c>
      <c r="AW51" s="399">
        <v>0</v>
      </c>
      <c r="AX51" s="399">
        <v>0</v>
      </c>
      <c r="AY51" s="399">
        <v>0</v>
      </c>
      <c r="AZ51" s="399">
        <v>0</v>
      </c>
      <c r="BA51" s="399">
        <v>0</v>
      </c>
      <c r="BB51" s="399">
        <v>0</v>
      </c>
      <c r="BC51" s="399">
        <v>0</v>
      </c>
      <c r="BD51" s="399">
        <v>0</v>
      </c>
      <c r="BE51" s="399">
        <v>0</v>
      </c>
      <c r="BF51" s="399">
        <v>0</v>
      </c>
      <c r="BG51" s="399">
        <v>0</v>
      </c>
      <c r="BH51" s="399">
        <v>0</v>
      </c>
      <c r="BI51" s="399">
        <v>0</v>
      </c>
      <c r="BJ51" s="399">
        <v>0</v>
      </c>
      <c r="BK51" s="399">
        <v>0</v>
      </c>
      <c r="BL51" s="399">
        <v>0</v>
      </c>
      <c r="BM51" s="399">
        <v>0</v>
      </c>
      <c r="BN51" s="399">
        <v>0</v>
      </c>
      <c r="BO51" s="399">
        <v>0</v>
      </c>
      <c r="BP51" s="399">
        <v>0</v>
      </c>
      <c r="BQ51" s="692">
        <v>0</v>
      </c>
      <c r="BR51" s="692">
        <v>0</v>
      </c>
      <c r="BS51" s="937">
        <v>0</v>
      </c>
      <c r="BT51" s="937">
        <v>0</v>
      </c>
      <c r="BU51" s="1522">
        <v>0</v>
      </c>
      <c r="BV51" s="1522">
        <v>0</v>
      </c>
      <c r="BW51" s="399">
        <v>0</v>
      </c>
      <c r="BX51" s="399">
        <v>0</v>
      </c>
      <c r="BY51" s="399">
        <v>0</v>
      </c>
      <c r="BZ51" s="401">
        <v>2303870</v>
      </c>
      <c r="CA51" s="399">
        <v>-68558</v>
      </c>
      <c r="CB51" s="399">
        <v>68558</v>
      </c>
    </row>
    <row r="52" spans="1:80" s="31" customFormat="1" ht="15.75" customHeight="1" x14ac:dyDescent="0.2">
      <c r="A52" s="410">
        <v>46</v>
      </c>
      <c r="B52" s="411" t="s">
        <v>50</v>
      </c>
      <c r="C52" s="130">
        <v>652280</v>
      </c>
      <c r="D52" s="130">
        <v>0</v>
      </c>
      <c r="E52" s="130"/>
      <c r="F52" s="130">
        <v>0</v>
      </c>
      <c r="G52" s="130">
        <v>0</v>
      </c>
      <c r="H52" s="130">
        <v>0</v>
      </c>
      <c r="I52" s="130">
        <v>0</v>
      </c>
      <c r="J52" s="130">
        <v>0</v>
      </c>
      <c r="K52" s="130">
        <v>0</v>
      </c>
      <c r="L52" s="130">
        <v>0</v>
      </c>
      <c r="M52" s="130">
        <v>0</v>
      </c>
      <c r="N52" s="130">
        <v>0</v>
      </c>
      <c r="O52" s="130">
        <v>0</v>
      </c>
      <c r="P52" s="130">
        <v>0</v>
      </c>
      <c r="Q52" s="130">
        <v>0</v>
      </c>
      <c r="R52" s="130">
        <v>0</v>
      </c>
      <c r="S52" s="130">
        <v>464</v>
      </c>
      <c r="T52" s="130">
        <v>0</v>
      </c>
      <c r="U52" s="130">
        <v>0</v>
      </c>
      <c r="V52" s="130">
        <v>0</v>
      </c>
      <c r="W52" s="130">
        <v>0</v>
      </c>
      <c r="X52" s="130">
        <v>0</v>
      </c>
      <c r="Y52" s="130">
        <v>0</v>
      </c>
      <c r="Z52" s="130">
        <v>-1827</v>
      </c>
      <c r="AA52" s="130">
        <v>0</v>
      </c>
      <c r="AB52" s="130">
        <v>0</v>
      </c>
      <c r="AC52" s="130">
        <v>0</v>
      </c>
      <c r="AD52" s="130">
        <v>0</v>
      </c>
      <c r="AE52" s="130">
        <v>0</v>
      </c>
      <c r="AF52" s="130">
        <v>0</v>
      </c>
      <c r="AG52" s="130">
        <v>0</v>
      </c>
      <c r="AH52" s="130">
        <v>0</v>
      </c>
      <c r="AI52" s="130">
        <v>0</v>
      </c>
      <c r="AJ52" s="130">
        <v>0</v>
      </c>
      <c r="AK52" s="130">
        <v>-2443</v>
      </c>
      <c r="AL52" s="130">
        <v>-13918</v>
      </c>
      <c r="AM52" s="130">
        <v>145</v>
      </c>
      <c r="AN52" s="412">
        <v>-17579</v>
      </c>
      <c r="AO52" s="413">
        <v>634701</v>
      </c>
      <c r="AP52" s="130"/>
      <c r="AQ52" s="130"/>
      <c r="AR52" s="130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0</v>
      </c>
      <c r="AX52" s="130">
        <v>0</v>
      </c>
      <c r="AY52" s="130">
        <v>0</v>
      </c>
      <c r="AZ52" s="130">
        <v>0</v>
      </c>
      <c r="BA52" s="130">
        <v>0</v>
      </c>
      <c r="BB52" s="130">
        <v>0</v>
      </c>
      <c r="BC52" s="130">
        <v>0</v>
      </c>
      <c r="BD52" s="130">
        <v>0</v>
      </c>
      <c r="BE52" s="130">
        <v>0</v>
      </c>
      <c r="BF52" s="130">
        <v>0</v>
      </c>
      <c r="BG52" s="130">
        <v>0</v>
      </c>
      <c r="BH52" s="130">
        <v>0</v>
      </c>
      <c r="BI52" s="130">
        <v>0</v>
      </c>
      <c r="BJ52" s="130">
        <v>0</v>
      </c>
      <c r="BK52" s="130">
        <v>0</v>
      </c>
      <c r="BL52" s="130">
        <v>0</v>
      </c>
      <c r="BM52" s="130">
        <v>0</v>
      </c>
      <c r="BN52" s="130">
        <v>0</v>
      </c>
      <c r="BO52" s="130">
        <v>0</v>
      </c>
      <c r="BP52" s="130">
        <v>0</v>
      </c>
      <c r="BQ52" s="130">
        <v>0</v>
      </c>
      <c r="BR52" s="130">
        <v>0</v>
      </c>
      <c r="BS52" s="130">
        <v>0</v>
      </c>
      <c r="BT52" s="130">
        <v>0</v>
      </c>
      <c r="BU52" s="130">
        <v>0</v>
      </c>
      <c r="BV52" s="130">
        <v>0</v>
      </c>
      <c r="BW52" s="130">
        <v>0</v>
      </c>
      <c r="BX52" s="130">
        <v>0</v>
      </c>
      <c r="BY52" s="130">
        <v>0</v>
      </c>
      <c r="BZ52" s="413">
        <v>634701</v>
      </c>
      <c r="CA52" s="130">
        <v>-17579</v>
      </c>
      <c r="CB52" s="130">
        <v>17579</v>
      </c>
    </row>
    <row r="53" spans="1:80" s="31" customFormat="1" ht="15.75" customHeight="1" x14ac:dyDescent="0.2">
      <c r="A53" s="410">
        <v>47</v>
      </c>
      <c r="B53" s="411" t="s">
        <v>51</v>
      </c>
      <c r="C53" s="130">
        <v>709062</v>
      </c>
      <c r="D53" s="130">
        <v>0</v>
      </c>
      <c r="E53" s="130"/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30">
        <v>0</v>
      </c>
      <c r="R53" s="130">
        <v>0</v>
      </c>
      <c r="S53" s="130">
        <v>0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2229</v>
      </c>
      <c r="AL53" s="130">
        <v>3900</v>
      </c>
      <c r="AM53" s="130">
        <v>-189</v>
      </c>
      <c r="AN53" s="412">
        <v>5940</v>
      </c>
      <c r="AO53" s="413">
        <v>715002</v>
      </c>
      <c r="AP53" s="130"/>
      <c r="AQ53" s="130"/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0</v>
      </c>
      <c r="BI53" s="130">
        <v>0</v>
      </c>
      <c r="BJ53" s="130">
        <v>0</v>
      </c>
      <c r="BK53" s="130">
        <v>0</v>
      </c>
      <c r="BL53" s="130">
        <v>0</v>
      </c>
      <c r="BM53" s="130">
        <v>0</v>
      </c>
      <c r="BN53" s="130">
        <v>0</v>
      </c>
      <c r="BO53" s="130">
        <v>0</v>
      </c>
      <c r="BP53" s="130">
        <v>0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0">
        <v>0</v>
      </c>
      <c r="BW53" s="130">
        <v>0</v>
      </c>
      <c r="BX53" s="130">
        <v>0</v>
      </c>
      <c r="BY53" s="130">
        <v>0</v>
      </c>
      <c r="BZ53" s="413">
        <v>715002</v>
      </c>
      <c r="CA53" s="130">
        <v>5940</v>
      </c>
      <c r="CB53" s="130">
        <v>-5940</v>
      </c>
    </row>
    <row r="54" spans="1:80" s="31" customFormat="1" ht="15.75" customHeight="1" x14ac:dyDescent="0.2">
      <c r="A54" s="410">
        <v>48</v>
      </c>
      <c r="B54" s="411" t="s">
        <v>89</v>
      </c>
      <c r="C54" s="130">
        <v>1557688</v>
      </c>
      <c r="D54" s="130">
        <v>-227</v>
      </c>
      <c r="E54" s="130"/>
      <c r="F54" s="130">
        <v>0</v>
      </c>
      <c r="G54" s="130">
        <v>0</v>
      </c>
      <c r="H54" s="130">
        <v>-995</v>
      </c>
      <c r="I54" s="130">
        <v>0</v>
      </c>
      <c r="J54" s="130">
        <v>-4345</v>
      </c>
      <c r="K54" s="130">
        <v>0</v>
      </c>
      <c r="L54" s="130">
        <v>0</v>
      </c>
      <c r="M54" s="130">
        <v>0</v>
      </c>
      <c r="N54" s="130">
        <v>0</v>
      </c>
      <c r="O54" s="130">
        <v>2712</v>
      </c>
      <c r="P54" s="130">
        <v>0</v>
      </c>
      <c r="Q54" s="130">
        <v>0</v>
      </c>
      <c r="R54" s="130">
        <v>0</v>
      </c>
      <c r="S54" s="130">
        <v>-16469</v>
      </c>
      <c r="T54" s="130">
        <v>-1994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130">
        <v>-3350</v>
      </c>
      <c r="AC54" s="130"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30">
        <v>-21111</v>
      </c>
      <c r="AL54" s="130">
        <v>-84902</v>
      </c>
      <c r="AM54" s="130">
        <v>819</v>
      </c>
      <c r="AN54" s="412">
        <v>-129862</v>
      </c>
      <c r="AO54" s="413">
        <v>1427826</v>
      </c>
      <c r="AP54" s="130"/>
      <c r="AQ54" s="130"/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0</v>
      </c>
      <c r="AY54" s="130">
        <v>0</v>
      </c>
      <c r="AZ54" s="130">
        <v>0</v>
      </c>
      <c r="BA54" s="130">
        <v>0</v>
      </c>
      <c r="BB54" s="130">
        <v>0</v>
      </c>
      <c r="BC54" s="130">
        <v>0</v>
      </c>
      <c r="BD54" s="130">
        <v>0</v>
      </c>
      <c r="BE54" s="130">
        <v>0</v>
      </c>
      <c r="BF54" s="130">
        <v>0</v>
      </c>
      <c r="BG54" s="130">
        <v>0</v>
      </c>
      <c r="BH54" s="130">
        <v>0</v>
      </c>
      <c r="BI54" s="130">
        <v>0</v>
      </c>
      <c r="BJ54" s="130">
        <v>0</v>
      </c>
      <c r="BK54" s="130">
        <v>0</v>
      </c>
      <c r="BL54" s="130">
        <v>0</v>
      </c>
      <c r="BM54" s="130">
        <v>0</v>
      </c>
      <c r="BN54" s="130">
        <v>0</v>
      </c>
      <c r="BO54" s="130">
        <v>0</v>
      </c>
      <c r="BP54" s="130">
        <v>0</v>
      </c>
      <c r="BQ54" s="130">
        <v>0</v>
      </c>
      <c r="BR54" s="130">
        <v>0</v>
      </c>
      <c r="BS54" s="130">
        <v>0</v>
      </c>
      <c r="BT54" s="130">
        <v>0</v>
      </c>
      <c r="BU54" s="130">
        <v>0</v>
      </c>
      <c r="BV54" s="130">
        <v>0</v>
      </c>
      <c r="BW54" s="130">
        <v>0</v>
      </c>
      <c r="BX54" s="130">
        <v>0</v>
      </c>
      <c r="BY54" s="130">
        <v>0</v>
      </c>
      <c r="BZ54" s="413">
        <v>1427826</v>
      </c>
      <c r="CA54" s="130">
        <v>-129862</v>
      </c>
      <c r="CB54" s="130">
        <v>129862</v>
      </c>
    </row>
    <row r="55" spans="1:80" s="31" customFormat="1" ht="15.75" customHeight="1" x14ac:dyDescent="0.2">
      <c r="A55" s="410">
        <v>49</v>
      </c>
      <c r="B55" s="411" t="s">
        <v>52</v>
      </c>
      <c r="C55" s="130">
        <v>5954409</v>
      </c>
      <c r="D55" s="130">
        <v>-1078</v>
      </c>
      <c r="E55" s="130"/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-92729</v>
      </c>
      <c r="M55" s="130">
        <v>0</v>
      </c>
      <c r="N55" s="130">
        <v>-1973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1343</v>
      </c>
      <c r="U55" s="130">
        <v>0</v>
      </c>
      <c r="V55" s="130">
        <v>0</v>
      </c>
      <c r="W55" s="130">
        <v>-4033</v>
      </c>
      <c r="X55" s="130">
        <v>-53026</v>
      </c>
      <c r="Y55" s="130">
        <v>-12058</v>
      </c>
      <c r="Z55" s="130">
        <v>0</v>
      </c>
      <c r="AA55" s="130">
        <v>-839</v>
      </c>
      <c r="AB55" s="130">
        <v>0</v>
      </c>
      <c r="AC55" s="130">
        <v>-420</v>
      </c>
      <c r="AD55" s="130">
        <v>0</v>
      </c>
      <c r="AE55" s="130">
        <v>0</v>
      </c>
      <c r="AF55" s="130">
        <v>0</v>
      </c>
      <c r="AG55" s="130">
        <v>0</v>
      </c>
      <c r="AH55" s="130">
        <v>-1679</v>
      </c>
      <c r="AI55" s="130">
        <v>0</v>
      </c>
      <c r="AJ55" s="130">
        <v>-54147</v>
      </c>
      <c r="AK55" s="130">
        <v>-25463</v>
      </c>
      <c r="AL55" s="130">
        <v>-35742</v>
      </c>
      <c r="AM55" s="130">
        <v>1885</v>
      </c>
      <c r="AN55" s="412">
        <v>-279959</v>
      </c>
      <c r="AO55" s="413">
        <v>5674450</v>
      </c>
      <c r="AP55" s="130"/>
      <c r="AQ55" s="130"/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413">
        <v>5674450</v>
      </c>
      <c r="CA55" s="130">
        <v>-279959</v>
      </c>
      <c r="CB55" s="130">
        <v>279959</v>
      </c>
    </row>
    <row r="56" spans="1:80" s="31" customFormat="1" ht="15.75" customHeight="1" x14ac:dyDescent="0.2">
      <c r="A56" s="397">
        <v>50</v>
      </c>
      <c r="B56" s="398" t="s">
        <v>53</v>
      </c>
      <c r="C56" s="399">
        <v>3437790</v>
      </c>
      <c r="D56" s="399">
        <v>-164</v>
      </c>
      <c r="E56" s="399"/>
      <c r="F56" s="399">
        <v>0</v>
      </c>
      <c r="G56" s="399">
        <v>0</v>
      </c>
      <c r="H56" s="399">
        <v>0</v>
      </c>
      <c r="I56" s="399">
        <v>0</v>
      </c>
      <c r="J56" s="399">
        <v>0</v>
      </c>
      <c r="K56" s="399">
        <v>0</v>
      </c>
      <c r="L56" s="399">
        <v>-2080</v>
      </c>
      <c r="M56" s="399">
        <v>0</v>
      </c>
      <c r="N56" s="399">
        <v>0</v>
      </c>
      <c r="O56" s="399">
        <v>0</v>
      </c>
      <c r="P56" s="399">
        <v>0</v>
      </c>
      <c r="Q56" s="399">
        <v>0</v>
      </c>
      <c r="R56" s="399">
        <v>0</v>
      </c>
      <c r="S56" s="399">
        <v>0</v>
      </c>
      <c r="T56" s="399">
        <v>-21851</v>
      </c>
      <c r="U56" s="399">
        <v>0</v>
      </c>
      <c r="V56" s="399">
        <v>0</v>
      </c>
      <c r="W56" s="399">
        <v>-57331</v>
      </c>
      <c r="X56" s="399">
        <v>-16546</v>
      </c>
      <c r="Y56" s="399">
        <v>-3903</v>
      </c>
      <c r="Z56" s="399">
        <v>0</v>
      </c>
      <c r="AA56" s="399">
        <v>0</v>
      </c>
      <c r="AB56" s="399">
        <v>0</v>
      </c>
      <c r="AC56" s="399">
        <v>1507</v>
      </c>
      <c r="AD56" s="399">
        <v>0</v>
      </c>
      <c r="AE56" s="692">
        <v>0</v>
      </c>
      <c r="AF56" s="692">
        <v>0</v>
      </c>
      <c r="AG56" s="937">
        <v>0</v>
      </c>
      <c r="AH56" s="937">
        <v>0</v>
      </c>
      <c r="AI56" s="1522">
        <v>0</v>
      </c>
      <c r="AJ56" s="1522">
        <v>0</v>
      </c>
      <c r="AK56" s="399">
        <v>-9742</v>
      </c>
      <c r="AL56" s="399">
        <v>-14326</v>
      </c>
      <c r="AM56" s="1721">
        <v>513</v>
      </c>
      <c r="AN56" s="400">
        <v>-123923</v>
      </c>
      <c r="AO56" s="401">
        <v>3313867</v>
      </c>
      <c r="AP56" s="399"/>
      <c r="AQ56" s="399"/>
      <c r="AR56" s="399">
        <v>0</v>
      </c>
      <c r="AS56" s="399">
        <v>0</v>
      </c>
      <c r="AT56" s="399">
        <v>0</v>
      </c>
      <c r="AU56" s="399">
        <v>0</v>
      </c>
      <c r="AV56" s="399">
        <v>0</v>
      </c>
      <c r="AW56" s="399">
        <v>0</v>
      </c>
      <c r="AX56" s="399">
        <v>0</v>
      </c>
      <c r="AY56" s="399">
        <v>0</v>
      </c>
      <c r="AZ56" s="399">
        <v>0</v>
      </c>
      <c r="BA56" s="399">
        <v>0</v>
      </c>
      <c r="BB56" s="399">
        <v>0</v>
      </c>
      <c r="BC56" s="399">
        <v>0</v>
      </c>
      <c r="BD56" s="399">
        <v>0</v>
      </c>
      <c r="BE56" s="399">
        <v>0</v>
      </c>
      <c r="BF56" s="399">
        <v>0</v>
      </c>
      <c r="BG56" s="399">
        <v>0</v>
      </c>
      <c r="BH56" s="399">
        <v>0</v>
      </c>
      <c r="BI56" s="399">
        <v>0</v>
      </c>
      <c r="BJ56" s="399">
        <v>0</v>
      </c>
      <c r="BK56" s="399">
        <v>0</v>
      </c>
      <c r="BL56" s="399">
        <v>0</v>
      </c>
      <c r="BM56" s="399">
        <v>0</v>
      </c>
      <c r="BN56" s="399">
        <v>0</v>
      </c>
      <c r="BO56" s="399">
        <v>0</v>
      </c>
      <c r="BP56" s="399">
        <v>0</v>
      </c>
      <c r="BQ56" s="692">
        <v>0</v>
      </c>
      <c r="BR56" s="692">
        <v>0</v>
      </c>
      <c r="BS56" s="937">
        <v>0</v>
      </c>
      <c r="BT56" s="937">
        <v>0</v>
      </c>
      <c r="BU56" s="1522">
        <v>0</v>
      </c>
      <c r="BV56" s="1522">
        <v>0</v>
      </c>
      <c r="BW56" s="399">
        <v>0</v>
      </c>
      <c r="BX56" s="399">
        <v>0</v>
      </c>
      <c r="BY56" s="399">
        <v>0</v>
      </c>
      <c r="BZ56" s="401">
        <v>3313867</v>
      </c>
      <c r="CA56" s="399">
        <v>-123923</v>
      </c>
      <c r="CB56" s="399">
        <v>123923</v>
      </c>
    </row>
    <row r="57" spans="1:80" s="31" customFormat="1" ht="15.75" customHeight="1" x14ac:dyDescent="0.2">
      <c r="A57" s="410">
        <v>51</v>
      </c>
      <c r="B57" s="411" t="s">
        <v>54</v>
      </c>
      <c r="C57" s="130">
        <v>3865416</v>
      </c>
      <c r="D57" s="130">
        <v>-275</v>
      </c>
      <c r="E57" s="130"/>
      <c r="F57" s="130">
        <v>0</v>
      </c>
      <c r="G57" s="130">
        <v>0</v>
      </c>
      <c r="H57" s="130">
        <v>0</v>
      </c>
      <c r="I57" s="130">
        <v>0</v>
      </c>
      <c r="J57" s="130">
        <v>0</v>
      </c>
      <c r="K57" s="130">
        <v>0</v>
      </c>
      <c r="L57" s="130">
        <v>0</v>
      </c>
      <c r="M57" s="130">
        <v>0</v>
      </c>
      <c r="N57" s="130">
        <v>0</v>
      </c>
      <c r="O57" s="130">
        <v>0</v>
      </c>
      <c r="P57" s="130">
        <v>0</v>
      </c>
      <c r="Q57" s="130">
        <v>0</v>
      </c>
      <c r="R57" s="130">
        <v>0</v>
      </c>
      <c r="S57" s="130">
        <v>0</v>
      </c>
      <c r="T57" s="130">
        <v>6836</v>
      </c>
      <c r="U57" s="130">
        <v>0</v>
      </c>
      <c r="V57" s="130">
        <v>0</v>
      </c>
      <c r="W57" s="130">
        <v>-441</v>
      </c>
      <c r="X57" s="130">
        <v>0</v>
      </c>
      <c r="Y57" s="130">
        <v>808</v>
      </c>
      <c r="Z57" s="130">
        <v>0</v>
      </c>
      <c r="AA57" s="130">
        <v>0</v>
      </c>
      <c r="AB57" s="130">
        <v>0</v>
      </c>
      <c r="AC57" s="130">
        <v>0</v>
      </c>
      <c r="AD57" s="130">
        <v>0</v>
      </c>
      <c r="AE57" s="130">
        <v>0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30">
        <v>-6294</v>
      </c>
      <c r="AL57" s="130">
        <v>-41953</v>
      </c>
      <c r="AM57" s="130">
        <v>236</v>
      </c>
      <c r="AN57" s="412">
        <v>-41083</v>
      </c>
      <c r="AO57" s="413">
        <v>3824333</v>
      </c>
      <c r="AP57" s="130"/>
      <c r="AQ57" s="130"/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0</v>
      </c>
      <c r="BD57" s="130">
        <v>0</v>
      </c>
      <c r="BE57" s="130">
        <v>0</v>
      </c>
      <c r="BF57" s="130">
        <v>0</v>
      </c>
      <c r="BG57" s="130">
        <v>0</v>
      </c>
      <c r="BH57" s="130">
        <v>0</v>
      </c>
      <c r="BI57" s="130">
        <v>0</v>
      </c>
      <c r="BJ57" s="130">
        <v>0</v>
      </c>
      <c r="BK57" s="130">
        <v>0</v>
      </c>
      <c r="BL57" s="130">
        <v>0</v>
      </c>
      <c r="BM57" s="130">
        <v>0</v>
      </c>
      <c r="BN57" s="130">
        <v>0</v>
      </c>
      <c r="BO57" s="130">
        <v>0</v>
      </c>
      <c r="BP57" s="130">
        <v>0</v>
      </c>
      <c r="BQ57" s="130">
        <v>0</v>
      </c>
      <c r="BR57" s="130">
        <v>0</v>
      </c>
      <c r="BS57" s="130">
        <v>0</v>
      </c>
      <c r="BT57" s="130">
        <v>0</v>
      </c>
      <c r="BU57" s="130">
        <v>0</v>
      </c>
      <c r="BV57" s="130">
        <v>0</v>
      </c>
      <c r="BW57" s="130">
        <v>0</v>
      </c>
      <c r="BX57" s="130">
        <v>0</v>
      </c>
      <c r="BY57" s="130">
        <v>0</v>
      </c>
      <c r="BZ57" s="413">
        <v>3824333</v>
      </c>
      <c r="CA57" s="130">
        <v>-41083</v>
      </c>
      <c r="CB57" s="130">
        <v>41083</v>
      </c>
    </row>
    <row r="58" spans="1:80" s="31" customFormat="1" ht="15.75" customHeight="1" x14ac:dyDescent="0.2">
      <c r="A58" s="410">
        <v>52</v>
      </c>
      <c r="B58" s="411" t="s">
        <v>55</v>
      </c>
      <c r="C58" s="130">
        <v>18028041</v>
      </c>
      <c r="D58" s="130">
        <v>-1179</v>
      </c>
      <c r="E58" s="130"/>
      <c r="F58" s="130">
        <v>0</v>
      </c>
      <c r="G58" s="130">
        <v>0</v>
      </c>
      <c r="H58" s="130">
        <v>0</v>
      </c>
      <c r="I58" s="130">
        <v>-745</v>
      </c>
      <c r="J58" s="130">
        <v>-5590</v>
      </c>
      <c r="K58" s="130">
        <v>0</v>
      </c>
      <c r="L58" s="130">
        <v>0</v>
      </c>
      <c r="M58" s="130">
        <v>0</v>
      </c>
      <c r="N58" s="130">
        <v>-5538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0">
        <v>-371</v>
      </c>
      <c r="U58" s="130">
        <v>0</v>
      </c>
      <c r="V58" s="130">
        <v>0</v>
      </c>
      <c r="W58" s="130">
        <v>-639</v>
      </c>
      <c r="X58" s="130">
        <v>-904</v>
      </c>
      <c r="Y58" s="130">
        <v>0</v>
      </c>
      <c r="Z58" s="130">
        <v>0</v>
      </c>
      <c r="AA58" s="130">
        <v>0</v>
      </c>
      <c r="AB58" s="130">
        <v>-1811</v>
      </c>
      <c r="AC58" s="130">
        <v>0</v>
      </c>
      <c r="AD58" s="130">
        <v>0</v>
      </c>
      <c r="AE58" s="130">
        <v>414</v>
      </c>
      <c r="AF58" s="130">
        <v>533</v>
      </c>
      <c r="AG58" s="130">
        <v>0</v>
      </c>
      <c r="AH58" s="130">
        <v>0</v>
      </c>
      <c r="AI58" s="130">
        <v>0</v>
      </c>
      <c r="AJ58" s="130">
        <v>0</v>
      </c>
      <c r="AK58" s="130">
        <v>-85597</v>
      </c>
      <c r="AL58" s="130">
        <v>-275238</v>
      </c>
      <c r="AM58" s="130">
        <v>1052</v>
      </c>
      <c r="AN58" s="412">
        <v>-375613</v>
      </c>
      <c r="AO58" s="413">
        <v>17652428</v>
      </c>
      <c r="AP58" s="130"/>
      <c r="AQ58" s="130"/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0</v>
      </c>
      <c r="AY58" s="130">
        <v>0</v>
      </c>
      <c r="AZ58" s="130">
        <v>0</v>
      </c>
      <c r="BA58" s="130">
        <v>0</v>
      </c>
      <c r="BB58" s="130">
        <v>0</v>
      </c>
      <c r="BC58" s="130">
        <v>0</v>
      </c>
      <c r="BD58" s="130">
        <v>0</v>
      </c>
      <c r="BE58" s="130">
        <v>0</v>
      </c>
      <c r="BF58" s="130">
        <v>0</v>
      </c>
      <c r="BG58" s="130">
        <v>0</v>
      </c>
      <c r="BH58" s="130">
        <v>0</v>
      </c>
      <c r="BI58" s="130">
        <v>0</v>
      </c>
      <c r="BJ58" s="130">
        <v>0</v>
      </c>
      <c r="BK58" s="130">
        <v>0</v>
      </c>
      <c r="BL58" s="130">
        <v>0</v>
      </c>
      <c r="BM58" s="130">
        <v>0</v>
      </c>
      <c r="BN58" s="130">
        <v>0</v>
      </c>
      <c r="BO58" s="130">
        <v>0</v>
      </c>
      <c r="BP58" s="130">
        <v>0</v>
      </c>
      <c r="BQ58" s="130">
        <v>0</v>
      </c>
      <c r="BR58" s="130">
        <v>0</v>
      </c>
      <c r="BS58" s="130">
        <v>0</v>
      </c>
      <c r="BT58" s="130">
        <v>0</v>
      </c>
      <c r="BU58" s="130">
        <v>0</v>
      </c>
      <c r="BV58" s="130">
        <v>0</v>
      </c>
      <c r="BW58" s="130">
        <v>0</v>
      </c>
      <c r="BX58" s="130">
        <v>0</v>
      </c>
      <c r="BY58" s="130">
        <v>0</v>
      </c>
      <c r="BZ58" s="413">
        <v>17652428</v>
      </c>
      <c r="CA58" s="130">
        <v>-375613</v>
      </c>
      <c r="CB58" s="130">
        <v>375613</v>
      </c>
    </row>
    <row r="59" spans="1:80" s="31" customFormat="1" ht="15.75" customHeight="1" x14ac:dyDescent="0.2">
      <c r="A59" s="410">
        <v>53</v>
      </c>
      <c r="B59" s="411" t="s">
        <v>56</v>
      </c>
      <c r="C59" s="130">
        <v>10337130</v>
      </c>
      <c r="D59" s="130">
        <v>-530</v>
      </c>
      <c r="E59" s="130"/>
      <c r="F59" s="130">
        <v>506</v>
      </c>
      <c r="G59" s="130">
        <v>0</v>
      </c>
      <c r="H59" s="130">
        <v>0</v>
      </c>
      <c r="I59" s="130">
        <v>506</v>
      </c>
      <c r="J59" s="130">
        <v>506</v>
      </c>
      <c r="K59" s="130">
        <v>0</v>
      </c>
      <c r="L59" s="130">
        <v>0</v>
      </c>
      <c r="M59" s="130">
        <v>0</v>
      </c>
      <c r="N59" s="130">
        <v>-1825</v>
      </c>
      <c r="O59" s="130">
        <v>506</v>
      </c>
      <c r="P59" s="130">
        <v>0</v>
      </c>
      <c r="Q59" s="130">
        <v>0</v>
      </c>
      <c r="R59" s="130">
        <v>-1744</v>
      </c>
      <c r="S59" s="130">
        <v>0</v>
      </c>
      <c r="T59" s="130">
        <v>1012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-15564</v>
      </c>
      <c r="AL59" s="130">
        <v>-85977</v>
      </c>
      <c r="AM59" s="130">
        <v>301</v>
      </c>
      <c r="AN59" s="412">
        <v>-102303</v>
      </c>
      <c r="AO59" s="413">
        <v>10234827</v>
      </c>
      <c r="AP59" s="130"/>
      <c r="AQ59" s="130"/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413">
        <v>10234827</v>
      </c>
      <c r="CA59" s="130">
        <v>-102303</v>
      </c>
      <c r="CB59" s="130">
        <v>102303</v>
      </c>
    </row>
    <row r="60" spans="1:80" s="31" customFormat="1" ht="15.75" customHeight="1" x14ac:dyDescent="0.2">
      <c r="A60" s="410">
        <v>54</v>
      </c>
      <c r="B60" s="411" t="s">
        <v>57</v>
      </c>
      <c r="C60" s="130">
        <v>140325</v>
      </c>
      <c r="D60" s="130">
        <v>-437</v>
      </c>
      <c r="E60" s="130"/>
      <c r="F60" s="130">
        <v>0</v>
      </c>
      <c r="G60" s="130">
        <v>0</v>
      </c>
      <c r="H60" s="130">
        <v>0</v>
      </c>
      <c r="I60" s="130">
        <v>0</v>
      </c>
      <c r="J60" s="130">
        <v>0</v>
      </c>
      <c r="K60" s="130">
        <v>0</v>
      </c>
      <c r="L60" s="130">
        <v>0</v>
      </c>
      <c r="M60" s="130">
        <v>0</v>
      </c>
      <c r="N60" s="130">
        <v>0</v>
      </c>
      <c r="O60" s="130">
        <v>0</v>
      </c>
      <c r="P60" s="130">
        <v>0</v>
      </c>
      <c r="Q60" s="130">
        <v>-25109</v>
      </c>
      <c r="R60" s="130">
        <v>0</v>
      </c>
      <c r="S60" s="130">
        <v>0</v>
      </c>
      <c r="T60" s="130"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0</v>
      </c>
      <c r="AI60" s="130">
        <v>0</v>
      </c>
      <c r="AJ60" s="130">
        <v>0</v>
      </c>
      <c r="AK60" s="130">
        <v>1048</v>
      </c>
      <c r="AL60" s="130">
        <v>-1124</v>
      </c>
      <c r="AM60" s="130">
        <v>-93</v>
      </c>
      <c r="AN60" s="412">
        <v>-25715</v>
      </c>
      <c r="AO60" s="413">
        <v>114610</v>
      </c>
      <c r="AP60" s="130"/>
      <c r="AQ60" s="130"/>
      <c r="AR60" s="130">
        <v>0</v>
      </c>
      <c r="AS60" s="130">
        <v>0</v>
      </c>
      <c r="AT60" s="130">
        <v>0</v>
      </c>
      <c r="AU60" s="130">
        <v>0</v>
      </c>
      <c r="AV60" s="130">
        <v>0</v>
      </c>
      <c r="AW60" s="130">
        <v>0</v>
      </c>
      <c r="AX60" s="130">
        <v>0</v>
      </c>
      <c r="AY60" s="130">
        <v>0</v>
      </c>
      <c r="AZ60" s="130">
        <v>0</v>
      </c>
      <c r="BA60" s="130">
        <v>0</v>
      </c>
      <c r="BB60" s="130">
        <v>0</v>
      </c>
      <c r="BC60" s="130">
        <v>0</v>
      </c>
      <c r="BD60" s="130">
        <v>0</v>
      </c>
      <c r="BE60" s="130">
        <v>0</v>
      </c>
      <c r="BF60" s="130">
        <v>0</v>
      </c>
      <c r="BG60" s="130">
        <v>0</v>
      </c>
      <c r="BH60" s="130">
        <v>0</v>
      </c>
      <c r="BI60" s="130">
        <v>0</v>
      </c>
      <c r="BJ60" s="130">
        <v>0</v>
      </c>
      <c r="BK60" s="130">
        <v>0</v>
      </c>
      <c r="BL60" s="130">
        <v>0</v>
      </c>
      <c r="BM60" s="130">
        <v>0</v>
      </c>
      <c r="BN60" s="130">
        <v>0</v>
      </c>
      <c r="BO60" s="130">
        <v>0</v>
      </c>
      <c r="BP60" s="130">
        <v>0</v>
      </c>
      <c r="BQ60" s="130">
        <v>0</v>
      </c>
      <c r="BR60" s="130">
        <v>0</v>
      </c>
      <c r="BS60" s="130">
        <v>0</v>
      </c>
      <c r="BT60" s="130">
        <v>0</v>
      </c>
      <c r="BU60" s="130">
        <v>0</v>
      </c>
      <c r="BV60" s="130">
        <v>0</v>
      </c>
      <c r="BW60" s="130">
        <v>0</v>
      </c>
      <c r="BX60" s="130">
        <v>0</v>
      </c>
      <c r="BY60" s="130">
        <v>0</v>
      </c>
      <c r="BZ60" s="413">
        <v>114610</v>
      </c>
      <c r="CA60" s="130">
        <v>-25715</v>
      </c>
      <c r="CB60" s="130">
        <v>25715</v>
      </c>
    </row>
    <row r="61" spans="1:80" s="31" customFormat="1" ht="15.75" customHeight="1" x14ac:dyDescent="0.2">
      <c r="A61" s="397">
        <v>55</v>
      </c>
      <c r="B61" s="398" t="s">
        <v>58</v>
      </c>
      <c r="C61" s="399">
        <v>5376162</v>
      </c>
      <c r="D61" s="399">
        <v>-1735</v>
      </c>
      <c r="E61" s="399"/>
      <c r="F61" s="399">
        <v>0</v>
      </c>
      <c r="G61" s="399">
        <v>0</v>
      </c>
      <c r="H61" s="399">
        <v>678</v>
      </c>
      <c r="I61" s="399">
        <v>0</v>
      </c>
      <c r="J61" s="399">
        <v>0</v>
      </c>
      <c r="K61" s="399">
        <v>0</v>
      </c>
      <c r="L61" s="399">
        <v>0</v>
      </c>
      <c r="M61" s="399">
        <v>0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-15628</v>
      </c>
      <c r="U61" s="399">
        <v>0</v>
      </c>
      <c r="V61" s="399">
        <v>0</v>
      </c>
      <c r="W61" s="399">
        <v>3782</v>
      </c>
      <c r="X61" s="399">
        <v>-4290</v>
      </c>
      <c r="Y61" s="399">
        <v>0</v>
      </c>
      <c r="Z61" s="399">
        <v>0</v>
      </c>
      <c r="AA61" s="399">
        <v>0</v>
      </c>
      <c r="AB61" s="399">
        <v>0</v>
      </c>
      <c r="AC61" s="399">
        <v>0</v>
      </c>
      <c r="AD61" s="399">
        <v>0</v>
      </c>
      <c r="AE61" s="692">
        <v>0</v>
      </c>
      <c r="AF61" s="692">
        <v>0</v>
      </c>
      <c r="AG61" s="937">
        <v>0</v>
      </c>
      <c r="AH61" s="937">
        <v>0</v>
      </c>
      <c r="AI61" s="1522">
        <v>0</v>
      </c>
      <c r="AJ61" s="1522">
        <v>0</v>
      </c>
      <c r="AK61" s="399">
        <v>-42727</v>
      </c>
      <c r="AL61" s="399">
        <v>-76910</v>
      </c>
      <c r="AM61" s="1721">
        <v>413</v>
      </c>
      <c r="AN61" s="400">
        <v>-136417</v>
      </c>
      <c r="AO61" s="401">
        <v>5239745</v>
      </c>
      <c r="AP61" s="399"/>
      <c r="AQ61" s="399"/>
      <c r="AR61" s="399">
        <v>0</v>
      </c>
      <c r="AS61" s="399">
        <v>0</v>
      </c>
      <c r="AT61" s="399">
        <v>0</v>
      </c>
      <c r="AU61" s="399">
        <v>0</v>
      </c>
      <c r="AV61" s="399">
        <v>0</v>
      </c>
      <c r="AW61" s="399">
        <v>0</v>
      </c>
      <c r="AX61" s="399">
        <v>0</v>
      </c>
      <c r="AY61" s="399">
        <v>0</v>
      </c>
      <c r="AZ61" s="399">
        <v>0</v>
      </c>
      <c r="BA61" s="399">
        <v>0</v>
      </c>
      <c r="BB61" s="399">
        <v>0</v>
      </c>
      <c r="BC61" s="399">
        <v>0</v>
      </c>
      <c r="BD61" s="399">
        <v>0</v>
      </c>
      <c r="BE61" s="399">
        <v>0</v>
      </c>
      <c r="BF61" s="399">
        <v>0</v>
      </c>
      <c r="BG61" s="399">
        <v>0</v>
      </c>
      <c r="BH61" s="399">
        <v>0</v>
      </c>
      <c r="BI61" s="399">
        <v>0</v>
      </c>
      <c r="BJ61" s="399">
        <v>0</v>
      </c>
      <c r="BK61" s="399">
        <v>0</v>
      </c>
      <c r="BL61" s="399">
        <v>0</v>
      </c>
      <c r="BM61" s="399">
        <v>0</v>
      </c>
      <c r="BN61" s="399">
        <v>0</v>
      </c>
      <c r="BO61" s="399">
        <v>0</v>
      </c>
      <c r="BP61" s="399">
        <v>0</v>
      </c>
      <c r="BQ61" s="692">
        <v>0</v>
      </c>
      <c r="BR61" s="692">
        <v>0</v>
      </c>
      <c r="BS61" s="937">
        <v>0</v>
      </c>
      <c r="BT61" s="937">
        <v>0</v>
      </c>
      <c r="BU61" s="1522">
        <v>0</v>
      </c>
      <c r="BV61" s="1522">
        <v>0</v>
      </c>
      <c r="BW61" s="399">
        <v>0</v>
      </c>
      <c r="BX61" s="399">
        <v>0</v>
      </c>
      <c r="BY61" s="399">
        <v>0</v>
      </c>
      <c r="BZ61" s="401">
        <v>5239745</v>
      </c>
      <c r="CA61" s="399">
        <v>-136417</v>
      </c>
      <c r="CB61" s="399">
        <v>136417</v>
      </c>
    </row>
    <row r="62" spans="1:80" s="31" customFormat="1" ht="15.75" customHeight="1" x14ac:dyDescent="0.2">
      <c r="A62" s="410">
        <v>56</v>
      </c>
      <c r="B62" s="411" t="s">
        <v>59</v>
      </c>
      <c r="C62" s="130">
        <v>987019</v>
      </c>
      <c r="D62" s="130">
        <v>-70</v>
      </c>
      <c r="E62" s="130"/>
      <c r="F62" s="130">
        <v>0</v>
      </c>
      <c r="G62" s="130">
        <v>-462529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30">
        <v>0</v>
      </c>
      <c r="R62" s="130">
        <v>0</v>
      </c>
      <c r="S62" s="130">
        <v>0</v>
      </c>
      <c r="T62" s="130">
        <v>0</v>
      </c>
      <c r="U62" s="130">
        <v>0</v>
      </c>
      <c r="V62" s="130">
        <v>-67710</v>
      </c>
      <c r="W62" s="130">
        <v>0</v>
      </c>
      <c r="X62" s="130">
        <v>0</v>
      </c>
      <c r="Y62" s="130">
        <v>0</v>
      </c>
      <c r="Z62" s="130">
        <v>0</v>
      </c>
      <c r="AA62" s="130">
        <v>-12748</v>
      </c>
      <c r="AB62" s="130">
        <v>0</v>
      </c>
      <c r="AC62" s="130">
        <v>0</v>
      </c>
      <c r="AD62" s="130">
        <v>0</v>
      </c>
      <c r="AE62" s="130">
        <v>0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30">
        <v>-1926</v>
      </c>
      <c r="AL62" s="130">
        <v>-3399</v>
      </c>
      <c r="AM62" s="130">
        <v>1484</v>
      </c>
      <c r="AN62" s="412">
        <v>-546898</v>
      </c>
      <c r="AO62" s="413">
        <v>440121</v>
      </c>
      <c r="AP62" s="130"/>
      <c r="AQ62" s="130"/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0">
        <v>0</v>
      </c>
      <c r="BH62" s="130">
        <v>0</v>
      </c>
      <c r="BI62" s="130">
        <v>0</v>
      </c>
      <c r="BJ62" s="130">
        <v>0</v>
      </c>
      <c r="BK62" s="130">
        <v>0</v>
      </c>
      <c r="BL62" s="130">
        <v>0</v>
      </c>
      <c r="BM62" s="130">
        <v>0</v>
      </c>
      <c r="BN62" s="130">
        <v>0</v>
      </c>
      <c r="BO62" s="130">
        <v>0</v>
      </c>
      <c r="BP62" s="130">
        <v>0</v>
      </c>
      <c r="BQ62" s="130">
        <v>0</v>
      </c>
      <c r="BR62" s="130">
        <v>0</v>
      </c>
      <c r="BS62" s="130">
        <v>0</v>
      </c>
      <c r="BT62" s="130">
        <v>0</v>
      </c>
      <c r="BU62" s="130">
        <v>0</v>
      </c>
      <c r="BV62" s="130">
        <v>0</v>
      </c>
      <c r="BW62" s="130">
        <v>0</v>
      </c>
      <c r="BX62" s="130">
        <v>0</v>
      </c>
      <c r="BY62" s="130">
        <v>0</v>
      </c>
      <c r="BZ62" s="413">
        <v>440121</v>
      </c>
      <c r="CA62" s="130">
        <v>-546898</v>
      </c>
      <c r="CB62" s="130">
        <v>546898</v>
      </c>
    </row>
    <row r="63" spans="1:80" s="31" customFormat="1" ht="15.75" customHeight="1" x14ac:dyDescent="0.2">
      <c r="A63" s="410">
        <v>57</v>
      </c>
      <c r="B63" s="411" t="s">
        <v>60</v>
      </c>
      <c r="C63" s="130">
        <v>4605815</v>
      </c>
      <c r="D63" s="130">
        <v>-222</v>
      </c>
      <c r="E63" s="130"/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-28328</v>
      </c>
      <c r="X63" s="130">
        <v>-866</v>
      </c>
      <c r="Y63" s="130">
        <v>0</v>
      </c>
      <c r="Z63" s="130">
        <v>0</v>
      </c>
      <c r="AA63" s="130">
        <v>0</v>
      </c>
      <c r="AB63" s="130">
        <v>0</v>
      </c>
      <c r="AC63" s="130">
        <v>-252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-11466</v>
      </c>
      <c r="AJ63" s="130">
        <v>0</v>
      </c>
      <c r="AK63" s="130">
        <v>-12712</v>
      </c>
      <c r="AL63" s="130">
        <v>-3837</v>
      </c>
      <c r="AM63" s="130">
        <v>8390</v>
      </c>
      <c r="AN63" s="412">
        <v>-49293</v>
      </c>
      <c r="AO63" s="413">
        <v>4556522</v>
      </c>
      <c r="AP63" s="130"/>
      <c r="AQ63" s="130"/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30">
        <v>0</v>
      </c>
      <c r="BE63" s="130">
        <v>0</v>
      </c>
      <c r="BF63" s="130">
        <v>0</v>
      </c>
      <c r="BG63" s="130">
        <v>0</v>
      </c>
      <c r="BH63" s="130">
        <v>0</v>
      </c>
      <c r="BI63" s="130">
        <v>0</v>
      </c>
      <c r="BJ63" s="130">
        <v>0</v>
      </c>
      <c r="BK63" s="130">
        <v>0</v>
      </c>
      <c r="BL63" s="130">
        <v>0</v>
      </c>
      <c r="BM63" s="130">
        <v>0</v>
      </c>
      <c r="BN63" s="130">
        <v>0</v>
      </c>
      <c r="BO63" s="130">
        <v>0</v>
      </c>
      <c r="BP63" s="130">
        <v>0</v>
      </c>
      <c r="BQ63" s="130">
        <v>0</v>
      </c>
      <c r="BR63" s="130">
        <v>0</v>
      </c>
      <c r="BS63" s="130">
        <v>0</v>
      </c>
      <c r="BT63" s="130">
        <v>0</v>
      </c>
      <c r="BU63" s="130">
        <v>0</v>
      </c>
      <c r="BV63" s="130">
        <v>0</v>
      </c>
      <c r="BW63" s="130">
        <v>0</v>
      </c>
      <c r="BX63" s="130">
        <v>0</v>
      </c>
      <c r="BY63" s="130">
        <v>0</v>
      </c>
      <c r="BZ63" s="413">
        <v>4556522</v>
      </c>
      <c r="CA63" s="130">
        <v>-49293</v>
      </c>
      <c r="CB63" s="130">
        <v>49293</v>
      </c>
    </row>
    <row r="64" spans="1:80" s="31" customFormat="1" ht="15.75" customHeight="1" x14ac:dyDescent="0.2">
      <c r="A64" s="410">
        <v>58</v>
      </c>
      <c r="B64" s="411" t="s">
        <v>61</v>
      </c>
      <c r="C64" s="130">
        <v>4189824</v>
      </c>
      <c r="D64" s="130">
        <v>-235</v>
      </c>
      <c r="E64" s="130"/>
      <c r="F64" s="130">
        <v>0</v>
      </c>
      <c r="G64" s="130">
        <v>0</v>
      </c>
      <c r="H64" s="130">
        <v>0</v>
      </c>
      <c r="I64" s="130">
        <v>0</v>
      </c>
      <c r="J64" s="130">
        <v>0</v>
      </c>
      <c r="K64" s="130">
        <v>0</v>
      </c>
      <c r="L64" s="130">
        <v>0</v>
      </c>
      <c r="M64" s="130">
        <v>0</v>
      </c>
      <c r="N64" s="130">
        <v>0</v>
      </c>
      <c r="O64" s="130">
        <v>0</v>
      </c>
      <c r="P64" s="130">
        <v>0</v>
      </c>
      <c r="Q64" s="130">
        <v>0</v>
      </c>
      <c r="R64" s="130">
        <v>0</v>
      </c>
      <c r="S64" s="130">
        <v>0</v>
      </c>
      <c r="T64" s="130">
        <v>0</v>
      </c>
      <c r="U64" s="130">
        <v>0</v>
      </c>
      <c r="V64" s="130">
        <v>0</v>
      </c>
      <c r="W64" s="130">
        <v>0</v>
      </c>
      <c r="X64" s="130">
        <v>0</v>
      </c>
      <c r="Y64" s="130">
        <v>0</v>
      </c>
      <c r="Z64" s="130">
        <v>0</v>
      </c>
      <c r="AA64" s="130">
        <v>0</v>
      </c>
      <c r="AB64" s="130">
        <v>0</v>
      </c>
      <c r="AC64" s="130">
        <v>0</v>
      </c>
      <c r="AD64" s="130">
        <v>0</v>
      </c>
      <c r="AE64" s="130">
        <v>0</v>
      </c>
      <c r="AF64" s="130">
        <v>0</v>
      </c>
      <c r="AG64" s="130">
        <v>0</v>
      </c>
      <c r="AH64" s="130">
        <v>0</v>
      </c>
      <c r="AI64" s="130">
        <v>0</v>
      </c>
      <c r="AJ64" s="130">
        <v>0</v>
      </c>
      <c r="AK64" s="130">
        <v>-13122</v>
      </c>
      <c r="AL64" s="130">
        <v>-5211</v>
      </c>
      <c r="AM64" s="130">
        <v>78</v>
      </c>
      <c r="AN64" s="412">
        <v>-18490</v>
      </c>
      <c r="AO64" s="413">
        <v>4171334</v>
      </c>
      <c r="AP64" s="130"/>
      <c r="AQ64" s="130"/>
      <c r="AR64" s="130">
        <v>0</v>
      </c>
      <c r="AS64" s="130">
        <v>0</v>
      </c>
      <c r="AT64" s="130">
        <v>0</v>
      </c>
      <c r="AU64" s="130">
        <v>0</v>
      </c>
      <c r="AV64" s="130">
        <v>0</v>
      </c>
      <c r="AW64" s="130">
        <v>0</v>
      </c>
      <c r="AX64" s="130">
        <v>0</v>
      </c>
      <c r="AY64" s="130">
        <v>0</v>
      </c>
      <c r="AZ64" s="130">
        <v>0</v>
      </c>
      <c r="BA64" s="130">
        <v>0</v>
      </c>
      <c r="BB64" s="130">
        <v>0</v>
      </c>
      <c r="BC64" s="130">
        <v>0</v>
      </c>
      <c r="BD64" s="130">
        <v>0</v>
      </c>
      <c r="BE64" s="130">
        <v>0</v>
      </c>
      <c r="BF64" s="130">
        <v>0</v>
      </c>
      <c r="BG64" s="130">
        <v>0</v>
      </c>
      <c r="BH64" s="130">
        <v>0</v>
      </c>
      <c r="BI64" s="130">
        <v>0</v>
      </c>
      <c r="BJ64" s="130">
        <v>0</v>
      </c>
      <c r="BK64" s="130">
        <v>0</v>
      </c>
      <c r="BL64" s="130">
        <v>0</v>
      </c>
      <c r="BM64" s="130">
        <v>0</v>
      </c>
      <c r="BN64" s="130">
        <v>0</v>
      </c>
      <c r="BO64" s="130">
        <v>0</v>
      </c>
      <c r="BP64" s="130">
        <v>0</v>
      </c>
      <c r="BQ64" s="130">
        <v>0</v>
      </c>
      <c r="BR64" s="130">
        <v>0</v>
      </c>
      <c r="BS64" s="130">
        <v>0</v>
      </c>
      <c r="BT64" s="130">
        <v>0</v>
      </c>
      <c r="BU64" s="130">
        <v>0</v>
      </c>
      <c r="BV64" s="130">
        <v>0</v>
      </c>
      <c r="BW64" s="130">
        <v>0</v>
      </c>
      <c r="BX64" s="130">
        <v>0</v>
      </c>
      <c r="BY64" s="130">
        <v>0</v>
      </c>
      <c r="BZ64" s="413">
        <v>4171334</v>
      </c>
      <c r="CA64" s="130">
        <v>-18490</v>
      </c>
      <c r="CB64" s="130">
        <v>18490</v>
      </c>
    </row>
    <row r="65" spans="1:80" s="31" customFormat="1" ht="15.75" customHeight="1" x14ac:dyDescent="0.2">
      <c r="A65" s="410">
        <v>59</v>
      </c>
      <c r="B65" s="411" t="s">
        <v>62</v>
      </c>
      <c r="C65" s="130">
        <v>2881942</v>
      </c>
      <c r="D65" s="130">
        <v>-92</v>
      </c>
      <c r="E65" s="130"/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-5113</v>
      </c>
      <c r="AL65" s="130">
        <v>-6783</v>
      </c>
      <c r="AM65" s="130">
        <v>35</v>
      </c>
      <c r="AN65" s="412">
        <v>-11953</v>
      </c>
      <c r="AO65" s="413">
        <v>2869989</v>
      </c>
      <c r="AP65" s="130"/>
      <c r="AQ65" s="130"/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0</v>
      </c>
      <c r="BO65" s="130">
        <v>0</v>
      </c>
      <c r="BP65" s="130">
        <v>0</v>
      </c>
      <c r="BQ65" s="130">
        <v>0</v>
      </c>
      <c r="BR65" s="130">
        <v>0</v>
      </c>
      <c r="BS65" s="130">
        <v>0</v>
      </c>
      <c r="BT65" s="130">
        <v>0</v>
      </c>
      <c r="BU65" s="130">
        <v>0</v>
      </c>
      <c r="BV65" s="130">
        <v>0</v>
      </c>
      <c r="BW65" s="130">
        <v>0</v>
      </c>
      <c r="BX65" s="130">
        <v>0</v>
      </c>
      <c r="BY65" s="130">
        <v>0</v>
      </c>
      <c r="BZ65" s="413">
        <v>2869989</v>
      </c>
      <c r="CA65" s="130">
        <v>-11953</v>
      </c>
      <c r="CB65" s="130">
        <v>11953</v>
      </c>
    </row>
    <row r="66" spans="1:80" s="31" customFormat="1" ht="15.75" customHeight="1" x14ac:dyDescent="0.2">
      <c r="A66" s="397">
        <v>60</v>
      </c>
      <c r="B66" s="398" t="s">
        <v>63</v>
      </c>
      <c r="C66" s="399">
        <v>2699694</v>
      </c>
      <c r="D66" s="399">
        <v>-124</v>
      </c>
      <c r="E66" s="399"/>
      <c r="F66" s="399">
        <v>0</v>
      </c>
      <c r="G66" s="399">
        <v>0</v>
      </c>
      <c r="H66" s="399">
        <v>0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0</v>
      </c>
      <c r="Y66" s="399">
        <v>0</v>
      </c>
      <c r="Z66" s="399">
        <v>0</v>
      </c>
      <c r="AA66" s="399">
        <v>-3303</v>
      </c>
      <c r="AB66" s="399">
        <v>0</v>
      </c>
      <c r="AC66" s="399">
        <v>0</v>
      </c>
      <c r="AD66" s="399">
        <v>0</v>
      </c>
      <c r="AE66" s="692">
        <v>0</v>
      </c>
      <c r="AF66" s="692">
        <v>0</v>
      </c>
      <c r="AG66" s="937">
        <v>0</v>
      </c>
      <c r="AH66" s="937">
        <v>0</v>
      </c>
      <c r="AI66" s="1522">
        <v>0</v>
      </c>
      <c r="AJ66" s="1522">
        <v>0</v>
      </c>
      <c r="AK66" s="399">
        <v>-1432</v>
      </c>
      <c r="AL66" s="399">
        <v>-14026</v>
      </c>
      <c r="AM66" s="1721">
        <v>88</v>
      </c>
      <c r="AN66" s="400">
        <v>-18797</v>
      </c>
      <c r="AO66" s="401">
        <v>2680897</v>
      </c>
      <c r="AP66" s="399"/>
      <c r="AQ66" s="399"/>
      <c r="AR66" s="399">
        <v>0</v>
      </c>
      <c r="AS66" s="399">
        <v>0</v>
      </c>
      <c r="AT66" s="399">
        <v>0</v>
      </c>
      <c r="AU66" s="399">
        <v>0</v>
      </c>
      <c r="AV66" s="399">
        <v>0</v>
      </c>
      <c r="AW66" s="399">
        <v>0</v>
      </c>
      <c r="AX66" s="399">
        <v>0</v>
      </c>
      <c r="AY66" s="399">
        <v>0</v>
      </c>
      <c r="AZ66" s="399">
        <v>0</v>
      </c>
      <c r="BA66" s="399">
        <v>0</v>
      </c>
      <c r="BB66" s="399">
        <v>0</v>
      </c>
      <c r="BC66" s="399">
        <v>0</v>
      </c>
      <c r="BD66" s="399">
        <v>0</v>
      </c>
      <c r="BE66" s="399">
        <v>0</v>
      </c>
      <c r="BF66" s="399">
        <v>0</v>
      </c>
      <c r="BG66" s="399">
        <v>0</v>
      </c>
      <c r="BH66" s="399">
        <v>0</v>
      </c>
      <c r="BI66" s="399">
        <v>0</v>
      </c>
      <c r="BJ66" s="399">
        <v>0</v>
      </c>
      <c r="BK66" s="399">
        <v>0</v>
      </c>
      <c r="BL66" s="399">
        <v>0</v>
      </c>
      <c r="BM66" s="399">
        <v>0</v>
      </c>
      <c r="BN66" s="399">
        <v>0</v>
      </c>
      <c r="BO66" s="399">
        <v>0</v>
      </c>
      <c r="BP66" s="399">
        <v>0</v>
      </c>
      <c r="BQ66" s="692">
        <v>0</v>
      </c>
      <c r="BR66" s="692">
        <v>0</v>
      </c>
      <c r="BS66" s="937">
        <v>0</v>
      </c>
      <c r="BT66" s="937">
        <v>0</v>
      </c>
      <c r="BU66" s="1522">
        <v>0</v>
      </c>
      <c r="BV66" s="1522">
        <v>0</v>
      </c>
      <c r="BW66" s="399">
        <v>0</v>
      </c>
      <c r="BX66" s="399">
        <v>0</v>
      </c>
      <c r="BY66" s="399">
        <v>0</v>
      </c>
      <c r="BZ66" s="401">
        <v>2680897</v>
      </c>
      <c r="CA66" s="399">
        <v>-18797</v>
      </c>
      <c r="CB66" s="399">
        <v>18797</v>
      </c>
    </row>
    <row r="67" spans="1:80" s="31" customFormat="1" ht="15.75" customHeight="1" x14ac:dyDescent="0.2">
      <c r="A67" s="410">
        <v>61</v>
      </c>
      <c r="B67" s="411" t="s">
        <v>64</v>
      </c>
      <c r="C67" s="130">
        <v>1510381</v>
      </c>
      <c r="D67" s="130">
        <v>-531</v>
      </c>
      <c r="E67" s="130"/>
      <c r="F67" s="130">
        <v>-3615</v>
      </c>
      <c r="G67" s="130">
        <v>0</v>
      </c>
      <c r="H67" s="130">
        <v>0</v>
      </c>
      <c r="I67" s="130">
        <v>0</v>
      </c>
      <c r="J67" s="130">
        <v>0</v>
      </c>
      <c r="K67" s="130">
        <v>0</v>
      </c>
      <c r="L67" s="130">
        <v>0</v>
      </c>
      <c r="M67" s="130">
        <v>0</v>
      </c>
      <c r="N67" s="130">
        <v>-13977</v>
      </c>
      <c r="O67" s="130">
        <v>0</v>
      </c>
      <c r="P67" s="130">
        <v>-1074</v>
      </c>
      <c r="Q67" s="130">
        <v>0</v>
      </c>
      <c r="R67" s="130">
        <v>0</v>
      </c>
      <c r="S67" s="130">
        <v>3408</v>
      </c>
      <c r="T67" s="130">
        <v>-35804</v>
      </c>
      <c r="U67" s="130">
        <v>0</v>
      </c>
      <c r="V67" s="130">
        <v>0</v>
      </c>
      <c r="W67" s="130">
        <v>0</v>
      </c>
      <c r="X67" s="130">
        <v>0</v>
      </c>
      <c r="Y67" s="130">
        <v>0</v>
      </c>
      <c r="Z67" s="130">
        <v>-4004</v>
      </c>
      <c r="AA67" s="130">
        <v>0</v>
      </c>
      <c r="AB67" s="130">
        <v>0</v>
      </c>
      <c r="AC67" s="130">
        <v>0</v>
      </c>
      <c r="AD67" s="130">
        <v>-2928</v>
      </c>
      <c r="AE67" s="130">
        <v>0</v>
      </c>
      <c r="AF67" s="130">
        <v>0</v>
      </c>
      <c r="AG67" s="130">
        <v>1668</v>
      </c>
      <c r="AH67" s="130">
        <v>0</v>
      </c>
      <c r="AI67" s="130">
        <v>0</v>
      </c>
      <c r="AJ67" s="130">
        <v>0</v>
      </c>
      <c r="AK67" s="130">
        <v>6893</v>
      </c>
      <c r="AL67" s="130">
        <v>-82800</v>
      </c>
      <c r="AM67" s="130">
        <v>352</v>
      </c>
      <c r="AN67" s="412">
        <v>-132412</v>
      </c>
      <c r="AO67" s="413">
        <v>1377969</v>
      </c>
      <c r="AP67" s="130"/>
      <c r="AQ67" s="130"/>
      <c r="AR67" s="130">
        <v>0</v>
      </c>
      <c r="AS67" s="130">
        <v>0</v>
      </c>
      <c r="AT67" s="130">
        <v>0</v>
      </c>
      <c r="AU67" s="130">
        <v>0</v>
      </c>
      <c r="AV67" s="130">
        <v>0</v>
      </c>
      <c r="AW67" s="130">
        <v>0</v>
      </c>
      <c r="AX67" s="130">
        <v>0</v>
      </c>
      <c r="AY67" s="130">
        <v>0</v>
      </c>
      <c r="AZ67" s="130">
        <v>0</v>
      </c>
      <c r="BA67" s="130">
        <v>0</v>
      </c>
      <c r="BB67" s="130">
        <v>0</v>
      </c>
      <c r="BC67" s="130">
        <v>0</v>
      </c>
      <c r="BD67" s="130">
        <v>0</v>
      </c>
      <c r="BE67" s="130">
        <v>0</v>
      </c>
      <c r="BF67" s="130">
        <v>0</v>
      </c>
      <c r="BG67" s="130">
        <v>0</v>
      </c>
      <c r="BH67" s="130">
        <v>0</v>
      </c>
      <c r="BI67" s="130">
        <v>0</v>
      </c>
      <c r="BJ67" s="130">
        <v>0</v>
      </c>
      <c r="BK67" s="130">
        <v>0</v>
      </c>
      <c r="BL67" s="130">
        <v>0</v>
      </c>
      <c r="BM67" s="130">
        <v>0</v>
      </c>
      <c r="BN67" s="130">
        <v>0</v>
      </c>
      <c r="BO67" s="130">
        <v>0</v>
      </c>
      <c r="BP67" s="130">
        <v>0</v>
      </c>
      <c r="BQ67" s="130">
        <v>0</v>
      </c>
      <c r="BR67" s="130">
        <v>0</v>
      </c>
      <c r="BS67" s="130">
        <v>0</v>
      </c>
      <c r="BT67" s="130">
        <v>0</v>
      </c>
      <c r="BU67" s="130">
        <v>0</v>
      </c>
      <c r="BV67" s="130">
        <v>0</v>
      </c>
      <c r="BW67" s="130">
        <v>0</v>
      </c>
      <c r="BX67" s="130">
        <v>0</v>
      </c>
      <c r="BY67" s="130">
        <v>0</v>
      </c>
      <c r="BZ67" s="413">
        <v>1377969</v>
      </c>
      <c r="CA67" s="130">
        <v>-132412</v>
      </c>
      <c r="CB67" s="130">
        <v>132412</v>
      </c>
    </row>
    <row r="68" spans="1:80" s="31" customFormat="1" ht="15.75" customHeight="1" x14ac:dyDescent="0.2">
      <c r="A68" s="410">
        <v>62</v>
      </c>
      <c r="B68" s="411" t="s">
        <v>65</v>
      </c>
      <c r="C68" s="130">
        <v>1031978</v>
      </c>
      <c r="D68" s="130">
        <v>-246</v>
      </c>
      <c r="E68" s="130"/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0">
        <v>0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30">
        <v>0</v>
      </c>
      <c r="AD68" s="130">
        <v>0</v>
      </c>
      <c r="AE68" s="130">
        <v>0</v>
      </c>
      <c r="AF68" s="130">
        <v>0</v>
      </c>
      <c r="AG68" s="130">
        <v>0</v>
      </c>
      <c r="AH68" s="130">
        <v>0</v>
      </c>
      <c r="AI68" s="130">
        <v>0</v>
      </c>
      <c r="AJ68" s="130">
        <v>0</v>
      </c>
      <c r="AK68" s="130">
        <v>-1972</v>
      </c>
      <c r="AL68" s="130">
        <v>-1169</v>
      </c>
      <c r="AM68" s="130">
        <v>-3</v>
      </c>
      <c r="AN68" s="412">
        <v>-3390</v>
      </c>
      <c r="AO68" s="413">
        <v>1028588</v>
      </c>
      <c r="AP68" s="130"/>
      <c r="AQ68" s="130"/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0</v>
      </c>
      <c r="BI68" s="130">
        <v>0</v>
      </c>
      <c r="BJ68" s="130">
        <v>0</v>
      </c>
      <c r="BK68" s="130">
        <v>0</v>
      </c>
      <c r="BL68" s="130">
        <v>0</v>
      </c>
      <c r="BM68" s="130">
        <v>0</v>
      </c>
      <c r="BN68" s="130">
        <v>0</v>
      </c>
      <c r="BO68" s="130">
        <v>0</v>
      </c>
      <c r="BP68" s="130">
        <v>0</v>
      </c>
      <c r="BQ68" s="130">
        <v>0</v>
      </c>
      <c r="BR68" s="130">
        <v>0</v>
      </c>
      <c r="BS68" s="130">
        <v>0</v>
      </c>
      <c r="BT68" s="130">
        <v>0</v>
      </c>
      <c r="BU68" s="130">
        <v>0</v>
      </c>
      <c r="BV68" s="130">
        <v>0</v>
      </c>
      <c r="BW68" s="130">
        <v>0</v>
      </c>
      <c r="BX68" s="130">
        <v>0</v>
      </c>
      <c r="BY68" s="130">
        <v>0</v>
      </c>
      <c r="BZ68" s="413">
        <v>1028588</v>
      </c>
      <c r="CA68" s="130">
        <v>-3390</v>
      </c>
      <c r="CB68" s="130">
        <v>3390</v>
      </c>
    </row>
    <row r="69" spans="1:80" s="31" customFormat="1" ht="15.75" customHeight="1" x14ac:dyDescent="0.2">
      <c r="A69" s="410">
        <v>63</v>
      </c>
      <c r="B69" s="411" t="s">
        <v>66</v>
      </c>
      <c r="C69" s="130">
        <v>769781</v>
      </c>
      <c r="D69" s="130">
        <v>-259</v>
      </c>
      <c r="E69" s="130"/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2935</v>
      </c>
      <c r="O69" s="130">
        <v>0</v>
      </c>
      <c r="P69" s="130">
        <v>0</v>
      </c>
      <c r="Q69" s="130">
        <v>0</v>
      </c>
      <c r="R69" s="130">
        <v>0</v>
      </c>
      <c r="S69" s="130">
        <v>-3122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4702</v>
      </c>
      <c r="AL69" s="130">
        <v>-27624</v>
      </c>
      <c r="AM69" s="130">
        <v>55</v>
      </c>
      <c r="AN69" s="412">
        <v>-23313</v>
      </c>
      <c r="AO69" s="413">
        <v>746468</v>
      </c>
      <c r="AP69" s="130"/>
      <c r="AQ69" s="130"/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0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0</v>
      </c>
      <c r="BV69" s="130">
        <v>0</v>
      </c>
      <c r="BW69" s="130">
        <v>0</v>
      </c>
      <c r="BX69" s="130">
        <v>0</v>
      </c>
      <c r="BY69" s="130">
        <v>0</v>
      </c>
      <c r="BZ69" s="413">
        <v>746468</v>
      </c>
      <c r="CA69" s="130">
        <v>-23313</v>
      </c>
      <c r="CB69" s="130">
        <v>23313</v>
      </c>
    </row>
    <row r="70" spans="1:80" s="31" customFormat="1" ht="15.75" customHeight="1" x14ac:dyDescent="0.2">
      <c r="A70" s="410">
        <v>64</v>
      </c>
      <c r="B70" s="411" t="s">
        <v>67</v>
      </c>
      <c r="C70" s="130">
        <v>1206341</v>
      </c>
      <c r="D70" s="130">
        <v>0</v>
      </c>
      <c r="E70" s="130"/>
      <c r="F70" s="130">
        <v>0</v>
      </c>
      <c r="G70" s="130">
        <v>0</v>
      </c>
      <c r="H70" s="130">
        <v>0</v>
      </c>
      <c r="I70" s="130">
        <v>0</v>
      </c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  <c r="T70" s="130">
        <v>0</v>
      </c>
      <c r="U70" s="130">
        <v>0</v>
      </c>
      <c r="V70" s="130">
        <v>0</v>
      </c>
      <c r="W70" s="130">
        <v>0</v>
      </c>
      <c r="X70" s="130">
        <v>0</v>
      </c>
      <c r="Y70" s="130">
        <v>0</v>
      </c>
      <c r="Z70" s="130">
        <v>0</v>
      </c>
      <c r="AA70" s="130">
        <v>55</v>
      </c>
      <c r="AB70" s="130">
        <v>0</v>
      </c>
      <c r="AC70" s="130">
        <v>0</v>
      </c>
      <c r="AD70" s="130">
        <v>0</v>
      </c>
      <c r="AE70" s="130">
        <v>0</v>
      </c>
      <c r="AF70" s="130">
        <v>0</v>
      </c>
      <c r="AG70" s="130">
        <v>0</v>
      </c>
      <c r="AH70" s="130">
        <v>0</v>
      </c>
      <c r="AI70" s="130">
        <v>0</v>
      </c>
      <c r="AJ70" s="130">
        <v>0</v>
      </c>
      <c r="AK70" s="130">
        <v>-958</v>
      </c>
      <c r="AL70" s="130">
        <v>-550</v>
      </c>
      <c r="AM70" s="130">
        <v>-27</v>
      </c>
      <c r="AN70" s="412">
        <v>-1480</v>
      </c>
      <c r="AO70" s="413">
        <v>1204861</v>
      </c>
      <c r="AP70" s="130"/>
      <c r="AQ70" s="130"/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0">
        <v>0</v>
      </c>
      <c r="BH70" s="130">
        <v>0</v>
      </c>
      <c r="BI70" s="130">
        <v>0</v>
      </c>
      <c r="BJ70" s="130">
        <v>0</v>
      </c>
      <c r="BK70" s="130">
        <v>0</v>
      </c>
      <c r="BL70" s="130">
        <v>0</v>
      </c>
      <c r="BM70" s="130">
        <v>0</v>
      </c>
      <c r="BN70" s="130">
        <v>0</v>
      </c>
      <c r="BO70" s="130">
        <v>0</v>
      </c>
      <c r="BP70" s="130">
        <v>0</v>
      </c>
      <c r="BQ70" s="130">
        <v>0</v>
      </c>
      <c r="BR70" s="130">
        <v>0</v>
      </c>
      <c r="BS70" s="130">
        <v>0</v>
      </c>
      <c r="BT70" s="130">
        <v>0</v>
      </c>
      <c r="BU70" s="130">
        <v>0</v>
      </c>
      <c r="BV70" s="130">
        <v>0</v>
      </c>
      <c r="BW70" s="130">
        <v>0</v>
      </c>
      <c r="BX70" s="130">
        <v>0</v>
      </c>
      <c r="BY70" s="130">
        <v>0</v>
      </c>
      <c r="BZ70" s="413">
        <v>1204861</v>
      </c>
      <c r="CA70" s="130">
        <v>-1480</v>
      </c>
      <c r="CB70" s="130">
        <v>1480</v>
      </c>
    </row>
    <row r="71" spans="1:80" s="31" customFormat="1" ht="15.75" customHeight="1" x14ac:dyDescent="0.2">
      <c r="A71" s="397">
        <v>65</v>
      </c>
      <c r="B71" s="398" t="s">
        <v>68</v>
      </c>
      <c r="C71" s="399">
        <v>4009598</v>
      </c>
      <c r="D71" s="399">
        <v>-189</v>
      </c>
      <c r="E71" s="399"/>
      <c r="F71" s="399">
        <v>0</v>
      </c>
      <c r="G71" s="399">
        <v>0</v>
      </c>
      <c r="H71" s="399">
        <v>0</v>
      </c>
      <c r="I71" s="399">
        <v>0</v>
      </c>
      <c r="J71" s="399">
        <v>0</v>
      </c>
      <c r="K71" s="399">
        <v>0</v>
      </c>
      <c r="L71" s="399">
        <v>0</v>
      </c>
      <c r="M71" s="399">
        <v>0</v>
      </c>
      <c r="N71" s="399">
        <v>0</v>
      </c>
      <c r="O71" s="399">
        <v>0</v>
      </c>
      <c r="P71" s="399">
        <v>0</v>
      </c>
      <c r="Q71" s="399">
        <v>0</v>
      </c>
      <c r="R71" s="399">
        <v>0</v>
      </c>
      <c r="S71" s="399">
        <v>0</v>
      </c>
      <c r="T71" s="399">
        <v>0</v>
      </c>
      <c r="U71" s="399">
        <v>0</v>
      </c>
      <c r="V71" s="399">
        <v>0</v>
      </c>
      <c r="W71" s="399">
        <v>0</v>
      </c>
      <c r="X71" s="399">
        <v>0</v>
      </c>
      <c r="Y71" s="399">
        <v>0</v>
      </c>
      <c r="Z71" s="399">
        <v>0</v>
      </c>
      <c r="AA71" s="399">
        <v>-3603</v>
      </c>
      <c r="AB71" s="399">
        <v>0</v>
      </c>
      <c r="AC71" s="399">
        <v>0</v>
      </c>
      <c r="AD71" s="399">
        <v>0</v>
      </c>
      <c r="AE71" s="692">
        <v>0</v>
      </c>
      <c r="AF71" s="692">
        <v>0</v>
      </c>
      <c r="AG71" s="937">
        <v>0</v>
      </c>
      <c r="AH71" s="937">
        <v>0</v>
      </c>
      <c r="AI71" s="1522">
        <v>0</v>
      </c>
      <c r="AJ71" s="1522">
        <v>0</v>
      </c>
      <c r="AK71" s="399">
        <v>-8188</v>
      </c>
      <c r="AL71" s="399">
        <v>-18740</v>
      </c>
      <c r="AM71" s="1721">
        <v>269</v>
      </c>
      <c r="AN71" s="400">
        <v>-30451</v>
      </c>
      <c r="AO71" s="401">
        <v>3979147</v>
      </c>
      <c r="AP71" s="399"/>
      <c r="AQ71" s="399"/>
      <c r="AR71" s="399">
        <v>0</v>
      </c>
      <c r="AS71" s="399">
        <v>0</v>
      </c>
      <c r="AT71" s="399">
        <v>0</v>
      </c>
      <c r="AU71" s="399">
        <v>0</v>
      </c>
      <c r="AV71" s="399">
        <v>0</v>
      </c>
      <c r="AW71" s="399">
        <v>0</v>
      </c>
      <c r="AX71" s="399">
        <v>0</v>
      </c>
      <c r="AY71" s="399">
        <v>0</v>
      </c>
      <c r="AZ71" s="399">
        <v>0</v>
      </c>
      <c r="BA71" s="399">
        <v>0</v>
      </c>
      <c r="BB71" s="399">
        <v>0</v>
      </c>
      <c r="BC71" s="399">
        <v>0</v>
      </c>
      <c r="BD71" s="399">
        <v>0</v>
      </c>
      <c r="BE71" s="399">
        <v>0</v>
      </c>
      <c r="BF71" s="399">
        <v>0</v>
      </c>
      <c r="BG71" s="399">
        <v>0</v>
      </c>
      <c r="BH71" s="399">
        <v>0</v>
      </c>
      <c r="BI71" s="399">
        <v>0</v>
      </c>
      <c r="BJ71" s="399">
        <v>0</v>
      </c>
      <c r="BK71" s="399">
        <v>0</v>
      </c>
      <c r="BL71" s="399">
        <v>0</v>
      </c>
      <c r="BM71" s="399">
        <v>0</v>
      </c>
      <c r="BN71" s="399">
        <v>0</v>
      </c>
      <c r="BO71" s="399">
        <v>0</v>
      </c>
      <c r="BP71" s="399">
        <v>0</v>
      </c>
      <c r="BQ71" s="692">
        <v>0</v>
      </c>
      <c r="BR71" s="692">
        <v>0</v>
      </c>
      <c r="BS71" s="937">
        <v>0</v>
      </c>
      <c r="BT71" s="937">
        <v>0</v>
      </c>
      <c r="BU71" s="1522">
        <v>0</v>
      </c>
      <c r="BV71" s="1522">
        <v>0</v>
      </c>
      <c r="BW71" s="399">
        <v>0</v>
      </c>
      <c r="BX71" s="399">
        <v>0</v>
      </c>
      <c r="BY71" s="399">
        <v>0</v>
      </c>
      <c r="BZ71" s="401">
        <v>3979147</v>
      </c>
      <c r="CA71" s="399">
        <v>-30451</v>
      </c>
      <c r="CB71" s="399">
        <v>30451</v>
      </c>
    </row>
    <row r="72" spans="1:80" s="31" customFormat="1" ht="15.75" customHeight="1" x14ac:dyDescent="0.2">
      <c r="A72" s="410">
        <v>66</v>
      </c>
      <c r="B72" s="411" t="s">
        <v>69</v>
      </c>
      <c r="C72" s="130">
        <v>1125694</v>
      </c>
      <c r="D72" s="130">
        <v>0</v>
      </c>
      <c r="E72" s="130"/>
      <c r="F72" s="130">
        <v>0</v>
      </c>
      <c r="G72" s="130">
        <v>0</v>
      </c>
      <c r="H72" s="130">
        <v>0</v>
      </c>
      <c r="I72" s="130">
        <v>0</v>
      </c>
      <c r="J72" s="130">
        <v>0</v>
      </c>
      <c r="K72" s="130">
        <v>0</v>
      </c>
      <c r="L72" s="130">
        <v>0</v>
      </c>
      <c r="M72" s="130">
        <v>0</v>
      </c>
      <c r="N72" s="130">
        <v>0</v>
      </c>
      <c r="O72" s="130">
        <v>0</v>
      </c>
      <c r="P72" s="130">
        <v>0</v>
      </c>
      <c r="Q72" s="130">
        <v>0</v>
      </c>
      <c r="R72" s="130">
        <v>0</v>
      </c>
      <c r="S72" s="130">
        <v>0</v>
      </c>
      <c r="T72" s="130">
        <v>0</v>
      </c>
      <c r="U72" s="130">
        <v>0</v>
      </c>
      <c r="V72" s="130">
        <v>0</v>
      </c>
      <c r="W72" s="130">
        <v>0</v>
      </c>
      <c r="X72" s="130">
        <v>0</v>
      </c>
      <c r="Y72" s="130">
        <v>0</v>
      </c>
      <c r="Z72" s="130">
        <v>0</v>
      </c>
      <c r="AA72" s="130">
        <v>0</v>
      </c>
      <c r="AB72" s="130">
        <v>0</v>
      </c>
      <c r="AC72" s="130">
        <v>0</v>
      </c>
      <c r="AD72" s="130">
        <v>0</v>
      </c>
      <c r="AE72" s="130">
        <v>0</v>
      </c>
      <c r="AF72" s="130">
        <v>0</v>
      </c>
      <c r="AG72" s="130">
        <v>0</v>
      </c>
      <c r="AH72" s="130">
        <v>0</v>
      </c>
      <c r="AI72" s="130">
        <v>0</v>
      </c>
      <c r="AJ72" s="130">
        <v>0</v>
      </c>
      <c r="AK72" s="130">
        <v>-993</v>
      </c>
      <c r="AL72" s="130">
        <v>-25923</v>
      </c>
      <c r="AM72" s="130">
        <v>146</v>
      </c>
      <c r="AN72" s="412">
        <v>-26770</v>
      </c>
      <c r="AO72" s="413">
        <v>1098924</v>
      </c>
      <c r="AP72" s="130"/>
      <c r="AQ72" s="130"/>
      <c r="AR72" s="130">
        <v>0</v>
      </c>
      <c r="AS72" s="130">
        <v>0</v>
      </c>
      <c r="AT72" s="130">
        <v>0</v>
      </c>
      <c r="AU72" s="130">
        <v>0</v>
      </c>
      <c r="AV72" s="130">
        <v>0</v>
      </c>
      <c r="AW72" s="130">
        <v>0</v>
      </c>
      <c r="AX72" s="130">
        <v>0</v>
      </c>
      <c r="AY72" s="130">
        <v>0</v>
      </c>
      <c r="AZ72" s="130">
        <v>0</v>
      </c>
      <c r="BA72" s="130">
        <v>0</v>
      </c>
      <c r="BB72" s="130">
        <v>0</v>
      </c>
      <c r="BC72" s="130">
        <v>0</v>
      </c>
      <c r="BD72" s="130">
        <v>0</v>
      </c>
      <c r="BE72" s="130">
        <v>0</v>
      </c>
      <c r="BF72" s="130">
        <v>0</v>
      </c>
      <c r="BG72" s="130">
        <v>0</v>
      </c>
      <c r="BH72" s="130">
        <v>0</v>
      </c>
      <c r="BI72" s="130">
        <v>0</v>
      </c>
      <c r="BJ72" s="130">
        <v>0</v>
      </c>
      <c r="BK72" s="130">
        <v>0</v>
      </c>
      <c r="BL72" s="130">
        <v>0</v>
      </c>
      <c r="BM72" s="130">
        <v>0</v>
      </c>
      <c r="BN72" s="130">
        <v>0</v>
      </c>
      <c r="BO72" s="130">
        <v>0</v>
      </c>
      <c r="BP72" s="130">
        <v>0</v>
      </c>
      <c r="BQ72" s="130">
        <v>0</v>
      </c>
      <c r="BR72" s="130">
        <v>0</v>
      </c>
      <c r="BS72" s="130">
        <v>0</v>
      </c>
      <c r="BT72" s="130">
        <v>0</v>
      </c>
      <c r="BU72" s="130">
        <v>0</v>
      </c>
      <c r="BV72" s="130">
        <v>0</v>
      </c>
      <c r="BW72" s="130">
        <v>0</v>
      </c>
      <c r="BX72" s="130">
        <v>0</v>
      </c>
      <c r="BY72" s="130">
        <v>0</v>
      </c>
      <c r="BZ72" s="413">
        <v>1098924</v>
      </c>
      <c r="CA72" s="130">
        <v>-26770</v>
      </c>
      <c r="CB72" s="130">
        <v>26770</v>
      </c>
    </row>
    <row r="73" spans="1:80" s="31" customFormat="1" ht="15.75" customHeight="1" x14ac:dyDescent="0.2">
      <c r="A73" s="410">
        <v>67</v>
      </c>
      <c r="B73" s="411" t="s">
        <v>3</v>
      </c>
      <c r="C73" s="130">
        <v>2814009</v>
      </c>
      <c r="D73" s="130">
        <v>0</v>
      </c>
      <c r="E73" s="130"/>
      <c r="F73" s="130">
        <v>-3903</v>
      </c>
      <c r="G73" s="130">
        <v>0</v>
      </c>
      <c r="H73" s="130">
        <v>0</v>
      </c>
      <c r="I73" s="130">
        <v>0</v>
      </c>
      <c r="J73" s="130">
        <v>0</v>
      </c>
      <c r="K73" s="130">
        <v>0</v>
      </c>
      <c r="L73" s="130">
        <v>0</v>
      </c>
      <c r="M73" s="130">
        <v>0</v>
      </c>
      <c r="N73" s="130">
        <v>-12565</v>
      </c>
      <c r="O73" s="130">
        <v>0</v>
      </c>
      <c r="P73" s="130">
        <v>-2718</v>
      </c>
      <c r="Q73" s="130">
        <v>0</v>
      </c>
      <c r="R73" s="130">
        <v>-4154</v>
      </c>
      <c r="S73" s="130">
        <v>-660</v>
      </c>
      <c r="T73" s="130">
        <v>0</v>
      </c>
      <c r="U73" s="130">
        <v>0</v>
      </c>
      <c r="V73" s="130">
        <v>0</v>
      </c>
      <c r="W73" s="130">
        <v>0</v>
      </c>
      <c r="X73" s="130">
        <v>0</v>
      </c>
      <c r="Y73" s="130">
        <v>0</v>
      </c>
      <c r="Z73" s="130">
        <v>-7477</v>
      </c>
      <c r="AA73" s="130">
        <v>0</v>
      </c>
      <c r="AB73" s="130">
        <v>0</v>
      </c>
      <c r="AC73" s="130">
        <v>0</v>
      </c>
      <c r="AD73" s="130">
        <v>0</v>
      </c>
      <c r="AE73" s="130">
        <v>0</v>
      </c>
      <c r="AF73" s="130">
        <v>0</v>
      </c>
      <c r="AG73" s="130">
        <v>-556</v>
      </c>
      <c r="AH73" s="130">
        <v>0</v>
      </c>
      <c r="AI73" s="130">
        <v>0</v>
      </c>
      <c r="AJ73" s="130">
        <v>0</v>
      </c>
      <c r="AK73" s="130">
        <v>-4194</v>
      </c>
      <c r="AL73" s="130">
        <v>-45424</v>
      </c>
      <c r="AM73" s="130">
        <v>509</v>
      </c>
      <c r="AN73" s="412">
        <v>-81142</v>
      </c>
      <c r="AO73" s="413">
        <v>2732867</v>
      </c>
      <c r="AP73" s="130"/>
      <c r="AQ73" s="130"/>
      <c r="AR73" s="130">
        <v>0</v>
      </c>
      <c r="AS73" s="130">
        <v>0</v>
      </c>
      <c r="AT73" s="130">
        <v>0</v>
      </c>
      <c r="AU73" s="130">
        <v>0</v>
      </c>
      <c r="AV73" s="130">
        <v>0</v>
      </c>
      <c r="AW73" s="130">
        <v>0</v>
      </c>
      <c r="AX73" s="130">
        <v>0</v>
      </c>
      <c r="AY73" s="130">
        <v>0</v>
      </c>
      <c r="AZ73" s="130">
        <v>0</v>
      </c>
      <c r="BA73" s="130">
        <v>0</v>
      </c>
      <c r="BB73" s="130">
        <v>0</v>
      </c>
      <c r="BC73" s="130">
        <v>0</v>
      </c>
      <c r="BD73" s="130">
        <v>0</v>
      </c>
      <c r="BE73" s="130">
        <v>0</v>
      </c>
      <c r="BF73" s="130">
        <v>0</v>
      </c>
      <c r="BG73" s="130">
        <v>0</v>
      </c>
      <c r="BH73" s="130">
        <v>0</v>
      </c>
      <c r="BI73" s="130">
        <v>0</v>
      </c>
      <c r="BJ73" s="130">
        <v>0</v>
      </c>
      <c r="BK73" s="130">
        <v>0</v>
      </c>
      <c r="BL73" s="130">
        <v>0</v>
      </c>
      <c r="BM73" s="130">
        <v>0</v>
      </c>
      <c r="BN73" s="130">
        <v>0</v>
      </c>
      <c r="BO73" s="130">
        <v>0</v>
      </c>
      <c r="BP73" s="130">
        <v>0</v>
      </c>
      <c r="BQ73" s="130">
        <v>0</v>
      </c>
      <c r="BR73" s="130">
        <v>0</v>
      </c>
      <c r="BS73" s="130">
        <v>0</v>
      </c>
      <c r="BT73" s="130">
        <v>0</v>
      </c>
      <c r="BU73" s="130">
        <v>0</v>
      </c>
      <c r="BV73" s="130">
        <v>0</v>
      </c>
      <c r="BW73" s="130">
        <v>0</v>
      </c>
      <c r="BX73" s="130">
        <v>0</v>
      </c>
      <c r="BY73" s="130">
        <v>0</v>
      </c>
      <c r="BZ73" s="413">
        <v>2732867</v>
      </c>
      <c r="CA73" s="130">
        <v>-81142</v>
      </c>
      <c r="CB73" s="130">
        <v>81142</v>
      </c>
    </row>
    <row r="74" spans="1:80" s="31" customFormat="1" ht="15.75" customHeight="1" x14ac:dyDescent="0.2">
      <c r="A74" s="410">
        <v>68</v>
      </c>
      <c r="B74" s="411" t="s">
        <v>2</v>
      </c>
      <c r="C74" s="130">
        <v>423903</v>
      </c>
      <c r="D74" s="130">
        <v>-96</v>
      </c>
      <c r="E74" s="130"/>
      <c r="F74" s="130">
        <v>-9692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0</v>
      </c>
      <c r="M74" s="130">
        <v>0</v>
      </c>
      <c r="N74" s="130">
        <v>-11249</v>
      </c>
      <c r="O74" s="130">
        <v>0</v>
      </c>
      <c r="P74" s="130">
        <v>-6500</v>
      </c>
      <c r="Q74" s="130">
        <v>0</v>
      </c>
      <c r="R74" s="130">
        <v>-147758</v>
      </c>
      <c r="S74" s="130">
        <v>-105437</v>
      </c>
      <c r="T74" s="130">
        <v>0</v>
      </c>
      <c r="U74" s="130">
        <v>0</v>
      </c>
      <c r="V74" s="130">
        <v>0</v>
      </c>
      <c r="W74" s="130">
        <v>0</v>
      </c>
      <c r="X74" s="130">
        <v>0</v>
      </c>
      <c r="Y74" s="130">
        <v>0</v>
      </c>
      <c r="Z74" s="130">
        <v>-17530</v>
      </c>
      <c r="AA74" s="130">
        <v>0</v>
      </c>
      <c r="AB74" s="130">
        <v>0</v>
      </c>
      <c r="AC74" s="130">
        <v>0</v>
      </c>
      <c r="AD74" s="130">
        <v>-19979</v>
      </c>
      <c r="AE74" s="130">
        <v>0</v>
      </c>
      <c r="AF74" s="130">
        <v>0</v>
      </c>
      <c r="AG74" s="130">
        <v>-2675</v>
      </c>
      <c r="AH74" s="130">
        <v>0</v>
      </c>
      <c r="AI74" s="130">
        <v>0</v>
      </c>
      <c r="AJ74" s="130">
        <v>0</v>
      </c>
      <c r="AK74" s="130">
        <v>-6315</v>
      </c>
      <c r="AL74" s="130">
        <v>-26438</v>
      </c>
      <c r="AM74" s="130">
        <v>2188</v>
      </c>
      <c r="AN74" s="412">
        <v>-351481</v>
      </c>
      <c r="AO74" s="413">
        <v>72422</v>
      </c>
      <c r="AP74" s="130"/>
      <c r="AQ74" s="130"/>
      <c r="AR74" s="130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0</v>
      </c>
      <c r="BN74" s="130">
        <v>0</v>
      </c>
      <c r="BO74" s="130">
        <v>0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0</v>
      </c>
      <c r="BW74" s="130">
        <v>0</v>
      </c>
      <c r="BX74" s="130">
        <v>0</v>
      </c>
      <c r="BY74" s="130">
        <v>0</v>
      </c>
      <c r="BZ74" s="413">
        <v>72422</v>
      </c>
      <c r="CA74" s="130">
        <v>-351481</v>
      </c>
      <c r="CB74" s="130">
        <v>351481</v>
      </c>
    </row>
    <row r="75" spans="1:80" s="31" customFormat="1" ht="15.75" customHeight="1" x14ac:dyDescent="0.2">
      <c r="A75" s="414">
        <v>69</v>
      </c>
      <c r="B75" s="415" t="s">
        <v>91</v>
      </c>
      <c r="C75" s="416">
        <v>2830496</v>
      </c>
      <c r="D75" s="416">
        <v>0</v>
      </c>
      <c r="E75" s="416"/>
      <c r="F75" s="416">
        <v>-5373</v>
      </c>
      <c r="G75" s="416">
        <v>0</v>
      </c>
      <c r="H75" s="416">
        <v>0</v>
      </c>
      <c r="I75" s="416">
        <v>0</v>
      </c>
      <c r="J75" s="416">
        <v>0</v>
      </c>
      <c r="K75" s="416">
        <v>0</v>
      </c>
      <c r="L75" s="416">
        <v>0</v>
      </c>
      <c r="M75" s="416">
        <v>0</v>
      </c>
      <c r="N75" s="416">
        <v>-8949</v>
      </c>
      <c r="O75" s="416">
        <v>0</v>
      </c>
      <c r="P75" s="416">
        <v>-4325</v>
      </c>
      <c r="Q75" s="416">
        <v>0</v>
      </c>
      <c r="R75" s="416">
        <v>-1145</v>
      </c>
      <c r="S75" s="416">
        <v>-9722</v>
      </c>
      <c r="T75" s="416">
        <v>-5729</v>
      </c>
      <c r="U75" s="416">
        <v>0</v>
      </c>
      <c r="V75" s="416">
        <v>0</v>
      </c>
      <c r="W75" s="416">
        <v>0</v>
      </c>
      <c r="X75" s="416">
        <v>0</v>
      </c>
      <c r="Y75" s="416">
        <v>0</v>
      </c>
      <c r="Z75" s="416">
        <v>-7631</v>
      </c>
      <c r="AA75" s="416">
        <v>0</v>
      </c>
      <c r="AB75" s="416">
        <v>0</v>
      </c>
      <c r="AC75" s="416">
        <v>0</v>
      </c>
      <c r="AD75" s="416">
        <v>-2864</v>
      </c>
      <c r="AE75" s="416">
        <v>0</v>
      </c>
      <c r="AF75" s="416">
        <v>0</v>
      </c>
      <c r="AG75" s="416">
        <v>-2292</v>
      </c>
      <c r="AH75" s="416">
        <v>0</v>
      </c>
      <c r="AI75" s="1240">
        <v>0</v>
      </c>
      <c r="AJ75" s="1240">
        <v>0</v>
      </c>
      <c r="AK75" s="416">
        <v>814</v>
      </c>
      <c r="AL75" s="416">
        <v>-25982</v>
      </c>
      <c r="AM75" s="1722">
        <v>543</v>
      </c>
      <c r="AN75" s="417">
        <v>-72655</v>
      </c>
      <c r="AO75" s="418">
        <v>2757841</v>
      </c>
      <c r="AP75" s="416"/>
      <c r="AQ75" s="416"/>
      <c r="AR75" s="416">
        <v>0</v>
      </c>
      <c r="AS75" s="416">
        <v>0</v>
      </c>
      <c r="AT75" s="416">
        <v>0</v>
      </c>
      <c r="AU75" s="416">
        <v>0</v>
      </c>
      <c r="AV75" s="416">
        <v>0</v>
      </c>
      <c r="AW75" s="416">
        <v>0</v>
      </c>
      <c r="AX75" s="416">
        <v>0</v>
      </c>
      <c r="AY75" s="416">
        <v>0</v>
      </c>
      <c r="AZ75" s="416">
        <v>0</v>
      </c>
      <c r="BA75" s="416">
        <v>0</v>
      </c>
      <c r="BB75" s="416">
        <v>0</v>
      </c>
      <c r="BC75" s="416">
        <v>0</v>
      </c>
      <c r="BD75" s="416">
        <v>0</v>
      </c>
      <c r="BE75" s="416">
        <v>0</v>
      </c>
      <c r="BF75" s="416">
        <v>0</v>
      </c>
      <c r="BG75" s="416">
        <v>0</v>
      </c>
      <c r="BH75" s="416">
        <v>0</v>
      </c>
      <c r="BI75" s="416">
        <v>0</v>
      </c>
      <c r="BJ75" s="416">
        <v>0</v>
      </c>
      <c r="BK75" s="416">
        <v>0</v>
      </c>
      <c r="BL75" s="416">
        <v>0</v>
      </c>
      <c r="BM75" s="416">
        <v>0</v>
      </c>
      <c r="BN75" s="416">
        <v>0</v>
      </c>
      <c r="BO75" s="416">
        <v>0</v>
      </c>
      <c r="BP75" s="416">
        <v>0</v>
      </c>
      <c r="BQ75" s="416">
        <v>0</v>
      </c>
      <c r="BR75" s="416">
        <v>0</v>
      </c>
      <c r="BS75" s="416">
        <v>0</v>
      </c>
      <c r="BT75" s="416">
        <v>0</v>
      </c>
      <c r="BU75" s="1240">
        <v>0</v>
      </c>
      <c r="BV75" s="1240">
        <v>0</v>
      </c>
      <c r="BW75" s="416">
        <v>0</v>
      </c>
      <c r="BX75" s="416">
        <v>0</v>
      </c>
      <c r="BY75" s="416">
        <v>0</v>
      </c>
      <c r="BZ75" s="418">
        <v>2757841</v>
      </c>
      <c r="CA75" s="416">
        <v>-72655</v>
      </c>
      <c r="CB75" s="416">
        <v>72655</v>
      </c>
    </row>
    <row r="76" spans="1:80" s="101" customFormat="1" ht="15.75" customHeight="1" thickBot="1" x14ac:dyDescent="0.25">
      <c r="A76" s="509"/>
      <c r="B76" s="510" t="s">
        <v>70</v>
      </c>
      <c r="C76" s="1297">
        <v>291227005</v>
      </c>
      <c r="D76" s="1297">
        <v>-51649</v>
      </c>
      <c r="E76" s="1297">
        <v>-1616475</v>
      </c>
      <c r="F76" s="1297">
        <v>-320897</v>
      </c>
      <c r="G76" s="1297">
        <v>-523747</v>
      </c>
      <c r="H76" s="1297">
        <v>-189081</v>
      </c>
      <c r="I76" s="1297">
        <v>-521735</v>
      </c>
      <c r="J76" s="1297">
        <v>-550451</v>
      </c>
      <c r="K76" s="1297">
        <v>-673129</v>
      </c>
      <c r="L76" s="1297">
        <v>-98662</v>
      </c>
      <c r="M76" s="1297">
        <v>-411570</v>
      </c>
      <c r="N76" s="1297">
        <v>-325576</v>
      </c>
      <c r="O76" s="1297">
        <v>-64145</v>
      </c>
      <c r="P76" s="1297">
        <v>-488147</v>
      </c>
      <c r="Q76" s="1297">
        <v>-206841</v>
      </c>
      <c r="R76" s="1297">
        <v>-200106</v>
      </c>
      <c r="S76" s="1297">
        <v>-297155</v>
      </c>
      <c r="T76" s="1297">
        <v>-439316</v>
      </c>
      <c r="U76" s="1297">
        <v>-398819</v>
      </c>
      <c r="V76" s="1297">
        <v>-86318</v>
      </c>
      <c r="W76" s="1297">
        <v>-1114810</v>
      </c>
      <c r="X76" s="1297">
        <v>-690118</v>
      </c>
      <c r="Y76" s="1297">
        <v>-389524</v>
      </c>
      <c r="Z76" s="1297">
        <v>-504017</v>
      </c>
      <c r="AA76" s="1297">
        <v>-478181</v>
      </c>
      <c r="AB76" s="1297">
        <v>-103247</v>
      </c>
      <c r="AC76" s="1297">
        <v>-31531</v>
      </c>
      <c r="AD76" s="1297">
        <v>-251278</v>
      </c>
      <c r="AE76" s="1297">
        <v>-153325</v>
      </c>
      <c r="AF76" s="1297">
        <v>-676243</v>
      </c>
      <c r="AG76" s="1297">
        <v>-192635</v>
      </c>
      <c r="AH76" s="1297">
        <v>-25516</v>
      </c>
      <c r="AI76" s="1297">
        <v>-1923</v>
      </c>
      <c r="AJ76" s="1297">
        <v>-55696</v>
      </c>
      <c r="AK76" s="1297">
        <v>-957524</v>
      </c>
      <c r="AL76" s="1297">
        <v>-2044804</v>
      </c>
      <c r="AM76" s="1297">
        <v>44747</v>
      </c>
      <c r="AN76" s="1298">
        <v>-15089444</v>
      </c>
      <c r="AO76" s="1299">
        <v>276137561</v>
      </c>
      <c r="AP76" s="1297">
        <v>0</v>
      </c>
      <c r="AQ76" s="1297">
        <v>0</v>
      </c>
      <c r="AR76" s="1297">
        <v>0</v>
      </c>
      <c r="AS76" s="1297">
        <v>0</v>
      </c>
      <c r="AT76" s="1297">
        <v>89</v>
      </c>
      <c r="AU76" s="1297">
        <v>31</v>
      </c>
      <c r="AV76" s="1297">
        <v>169</v>
      </c>
      <c r="AW76" s="1297">
        <v>0</v>
      </c>
      <c r="AX76" s="1297">
        <v>0</v>
      </c>
      <c r="AY76" s="1297">
        <v>0</v>
      </c>
      <c r="AZ76" s="1297">
        <v>0</v>
      </c>
      <c r="BA76" s="1297">
        <v>2</v>
      </c>
      <c r="BB76" s="1297">
        <v>0</v>
      </c>
      <c r="BC76" s="1297">
        <v>0</v>
      </c>
      <c r="BD76" s="1297">
        <v>0</v>
      </c>
      <c r="BE76" s="1297">
        <v>0</v>
      </c>
      <c r="BF76" s="1297">
        <v>1</v>
      </c>
      <c r="BG76" s="1297">
        <v>0</v>
      </c>
      <c r="BH76" s="1297">
        <v>0</v>
      </c>
      <c r="BI76" s="1297">
        <v>0</v>
      </c>
      <c r="BJ76" s="1297">
        <v>0</v>
      </c>
      <c r="BK76" s="1297">
        <v>0</v>
      </c>
      <c r="BL76" s="1297">
        <v>0</v>
      </c>
      <c r="BM76" s="1297">
        <v>0</v>
      </c>
      <c r="BN76" s="1297">
        <v>14</v>
      </c>
      <c r="BO76" s="1297">
        <v>0</v>
      </c>
      <c r="BP76" s="1297">
        <v>0</v>
      </c>
      <c r="BQ76" s="1297">
        <v>30</v>
      </c>
      <c r="BR76" s="1297">
        <v>16</v>
      </c>
      <c r="BS76" s="1297">
        <v>0</v>
      </c>
      <c r="BT76" s="1297">
        <v>0</v>
      </c>
      <c r="BU76" s="1297">
        <v>0</v>
      </c>
      <c r="BV76" s="1297">
        <v>0</v>
      </c>
      <c r="BW76" s="1297">
        <v>15</v>
      </c>
      <c r="BX76" s="1297">
        <v>13</v>
      </c>
      <c r="BY76" s="1297">
        <v>380</v>
      </c>
      <c r="BZ76" s="1299">
        <v>276137941</v>
      </c>
      <c r="CA76" s="1297">
        <v>-15089064</v>
      </c>
      <c r="CB76" s="1297">
        <v>15089064</v>
      </c>
    </row>
    <row r="77" spans="1:80" ht="16.149999999999999" customHeight="1" thickTop="1" x14ac:dyDescent="0.2">
      <c r="B77" s="88"/>
      <c r="C77" s="1294"/>
      <c r="D77" s="1294"/>
      <c r="E77" s="1294"/>
      <c r="F77" s="1294"/>
      <c r="G77" s="1294"/>
      <c r="H77" s="1294"/>
      <c r="I77" s="1294"/>
      <c r="J77" s="1294"/>
      <c r="K77" s="1294"/>
      <c r="L77" s="1294"/>
      <c r="M77" s="1294"/>
      <c r="N77" s="1294"/>
      <c r="O77" s="1294"/>
      <c r="P77" s="1294"/>
      <c r="Q77" s="1294"/>
      <c r="R77" s="1294"/>
      <c r="S77" s="1294"/>
      <c r="T77" s="1294"/>
      <c r="U77" s="1294"/>
      <c r="V77" s="1294"/>
      <c r="W77" s="1294"/>
      <c r="X77" s="1294"/>
      <c r="Y77" s="1294"/>
      <c r="Z77" s="1294"/>
      <c r="AA77" s="1294"/>
      <c r="AB77" s="1294"/>
      <c r="AC77" s="1294"/>
      <c r="AD77" s="1294"/>
      <c r="AE77" s="1294"/>
      <c r="AF77" s="1294"/>
      <c r="AG77" s="1294"/>
      <c r="AH77" s="1294"/>
      <c r="AI77" s="1294"/>
      <c r="AJ77" s="1294"/>
      <c r="AK77" s="1294"/>
      <c r="AL77" s="1294"/>
      <c r="AM77" s="1294"/>
      <c r="AN77" s="1295"/>
      <c r="AO77" s="1296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</row>
    <row r="78" spans="1:80" ht="16.149999999999999" customHeight="1" x14ac:dyDescent="0.2"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  <c r="AA78" s="407"/>
      <c r="AB78" s="407"/>
      <c r="AC78" s="407"/>
      <c r="AD78" s="407"/>
      <c r="AE78" s="693"/>
      <c r="AF78" s="693"/>
      <c r="AG78" s="693"/>
      <c r="AH78" s="693"/>
      <c r="AI78" s="693"/>
      <c r="AJ78" s="693"/>
      <c r="AK78" s="407"/>
      <c r="AL78" s="407"/>
      <c r="AM78" s="1723"/>
      <c r="AN78" s="408"/>
      <c r="AO78" s="409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B78"/>
    </row>
    <row r="79" spans="1:80" x14ac:dyDescent="0.2">
      <c r="AN79" s="101"/>
      <c r="AO79" s="383"/>
      <c r="AP79" s="101"/>
      <c r="BQ79" s="1699"/>
      <c r="BR79" s="1699"/>
      <c r="BS79" s="1699"/>
      <c r="BT79" s="88"/>
      <c r="BU79" s="88"/>
      <c r="BW79" s="88"/>
      <c r="BX79" s="1699"/>
      <c r="BY79" s="101"/>
      <c r="BZ79" s="82"/>
      <c r="CA79" s="1588"/>
    </row>
    <row r="80" spans="1:80" ht="15" x14ac:dyDescent="0.2">
      <c r="AN80" s="644"/>
      <c r="AO80" s="383"/>
      <c r="AP80" s="644"/>
      <c r="BQ80" s="88"/>
      <c r="BR80" s="88"/>
      <c r="BS80" s="88"/>
      <c r="BT80" s="1698"/>
      <c r="BU80" s="1698"/>
      <c r="BX80" s="88"/>
      <c r="BY80" s="644"/>
      <c r="BZ80" s="82"/>
      <c r="CA80" s="82"/>
    </row>
    <row r="81" spans="3:79" x14ac:dyDescent="0.2">
      <c r="AT81" s="88"/>
    </row>
    <row r="82" spans="3:79" x14ac:dyDescent="0.2">
      <c r="AU82" s="1699"/>
      <c r="AW82" s="88"/>
      <c r="BA82" s="88"/>
      <c r="BC82" s="88"/>
      <c r="BF82" s="1699"/>
      <c r="BG82" s="88"/>
      <c r="BJ82" s="88"/>
      <c r="BM82" s="88"/>
    </row>
    <row r="83" spans="3:79" x14ac:dyDescent="0.2">
      <c r="AU83" s="88"/>
      <c r="BF83" s="88"/>
    </row>
    <row r="84" spans="3:79" x14ac:dyDescent="0.2">
      <c r="AO84" s="88"/>
      <c r="BZ84" s="82"/>
    </row>
    <row r="85" spans="3:79" x14ac:dyDescent="0.2">
      <c r="AV85" s="1699"/>
    </row>
    <row r="86" spans="3:79" x14ac:dyDescent="0.2">
      <c r="AV86" s="88"/>
    </row>
    <row r="87" spans="3:79" x14ac:dyDescent="0.2">
      <c r="BZ87" s="82"/>
      <c r="CA87" s="82"/>
    </row>
    <row r="88" spans="3:79" x14ac:dyDescent="0.2">
      <c r="BZ88" s="82"/>
    </row>
    <row r="89" spans="3:79" x14ac:dyDescent="0.2">
      <c r="BZ89" s="82"/>
    </row>
    <row r="90" spans="3:79" x14ac:dyDescent="0.2">
      <c r="C90" s="88"/>
      <c r="AN90" s="1622"/>
      <c r="AO90" s="1622"/>
    </row>
    <row r="91" spans="3:79" x14ac:dyDescent="0.2">
      <c r="C91" s="88"/>
      <c r="D91" s="1659"/>
      <c r="E91" s="1659"/>
      <c r="F91" s="1659"/>
      <c r="G91" s="1659"/>
      <c r="AN91" s="1622"/>
      <c r="AO91" s="1622"/>
    </row>
    <row r="92" spans="3:79" x14ac:dyDescent="0.2">
      <c r="AN92" s="1661"/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8">
    <mergeCell ref="A1:B2"/>
    <mergeCell ref="BY1:BY2"/>
    <mergeCell ref="AO1:AO2"/>
    <mergeCell ref="R1:Y1"/>
    <mergeCell ref="J1:Q1"/>
    <mergeCell ref="D1:I1"/>
    <mergeCell ref="AP1:AP2"/>
    <mergeCell ref="Z1:AG1"/>
    <mergeCell ref="AH1:AN1"/>
    <mergeCell ref="AQ1:AV1"/>
    <mergeCell ref="AW1:BD1"/>
    <mergeCell ref="BE1:BL1"/>
    <mergeCell ref="BT1:BX1"/>
    <mergeCell ref="CA1:CB1"/>
    <mergeCell ref="CA2:CB2"/>
    <mergeCell ref="BZ1:BZ2"/>
    <mergeCell ref="C1:C2"/>
    <mergeCell ref="BM1:BS1"/>
  </mergeCells>
  <printOptions horizontalCentered="1"/>
  <pageMargins left="0.3" right="0.3" top="0.85" bottom="0.5" header="0.3" footer="0.25"/>
  <pageSetup paperSize="5" scale="74" firstPageNumber="13" fitToWidth="0" fitToHeight="0" orientation="portrait" r:id="rId2"/>
  <headerFooter>
    <oddHeader>&amp;L&amp;"Arial,Bold"&amp;18&amp;K000000Table 2A-2: FY2021-22 Budget Letter
MFP Monthly Transfer Amount June 2022</oddHeader>
    <oddFooter>&amp;R&amp;P</oddFooter>
  </headerFooter>
  <colBreaks count="10" manualBreakCount="10">
    <brk id="9" max="75" man="1"/>
    <brk id="17" max="75" man="1"/>
    <brk id="25" max="75" man="1"/>
    <brk id="33" max="75" man="1"/>
    <brk id="41" max="75" man="1"/>
    <brk id="48" max="1048575" man="1"/>
    <brk id="56" max="1048575" man="1"/>
    <brk id="64" max="1048575" man="1"/>
    <brk id="71" max="75" man="1"/>
    <brk id="7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128</vt:i4>
      </vt:variant>
    </vt:vector>
  </HeadingPairs>
  <TitlesOfParts>
    <vt:vector size="195" baseType="lpstr">
      <vt:lpstr>Leg Type 2 Res Summary</vt:lpstr>
      <vt:lpstr>New Type 2 Res Summary</vt:lpstr>
      <vt:lpstr>LEA Summary</vt:lpstr>
      <vt:lpstr>Changes</vt:lpstr>
      <vt:lpstr>Detail State Summary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5A2A_NewVision</vt:lpstr>
      <vt:lpstr>5A2B_Glencoe</vt:lpstr>
      <vt:lpstr>5A2C_ISL</vt:lpstr>
      <vt:lpstr>5A2D_Avoyelles</vt:lpstr>
      <vt:lpstr>5A2E_Delhi</vt:lpstr>
      <vt:lpstr>5A2F_BelleChasse</vt:lpstr>
      <vt:lpstr>5A2H_MAX</vt:lpstr>
      <vt:lpstr>5A3_OJJ</vt:lpstr>
      <vt:lpstr>5A4_NOCCA</vt:lpstr>
      <vt:lpstr>5A5_LSMSA</vt:lpstr>
      <vt:lpstr>5A6_Thrive</vt:lpstr>
      <vt:lpstr>5B2_RSD LA</vt:lpstr>
      <vt:lpstr>5C1_NewType 2</vt:lpstr>
      <vt:lpstr>5C1A_Madison</vt:lpstr>
      <vt:lpstr>5C1B_DArbonne</vt:lpstr>
      <vt:lpstr>5C1C_IntlHigh</vt:lpstr>
      <vt:lpstr>5C1D_NOMMA</vt:lpstr>
      <vt:lpstr>5C1E_LFNO</vt:lpstr>
      <vt:lpstr>5C1F_LCCharter</vt:lpstr>
      <vt:lpstr>5C1G_JSClark</vt:lpstr>
      <vt:lpstr>5C1H_Southwest</vt:lpstr>
      <vt:lpstr>5C1I_LAKey</vt:lpstr>
      <vt:lpstr>5C1J_JCFAEast</vt:lpstr>
      <vt:lpstr>5C1M_GEOMidCity</vt:lpstr>
      <vt:lpstr>5C1N_Delta</vt:lpstr>
      <vt:lpstr>5C1O_Impact</vt:lpstr>
      <vt:lpstr>5C1Q_Advantage</vt:lpstr>
      <vt:lpstr>5C1R_Iberville</vt:lpstr>
      <vt:lpstr>5C1S_LCColPrep</vt:lpstr>
      <vt:lpstr>5C1T_Northeast</vt:lpstr>
      <vt:lpstr>5C1U_AcadianaRen</vt:lpstr>
      <vt:lpstr>5C1V_LafRen</vt:lpstr>
      <vt:lpstr>5C1W_Willow</vt:lpstr>
      <vt:lpstr>5C1Y_GEOPrep</vt:lpstr>
      <vt:lpstr>5C1Z_LincolnPrep</vt:lpstr>
      <vt:lpstr>5C1AE_NobleMinds</vt:lpstr>
      <vt:lpstr>5C1AF_JCFA-Laf</vt:lpstr>
      <vt:lpstr>5C1AG_Collegiate</vt:lpstr>
      <vt:lpstr>5C1AI_Harmony</vt:lpstr>
      <vt:lpstr>5C1AJ_Athlos</vt:lpstr>
      <vt:lpstr>5C1AK_NxtGen</vt:lpstr>
      <vt:lpstr>5C1AL_RedRiver</vt:lpstr>
      <vt:lpstr>5C1AM_Williams</vt:lpstr>
      <vt:lpstr>5C1AN_StLandry</vt:lpstr>
      <vt:lpstr>5C2_LAVCA</vt:lpstr>
      <vt:lpstr>5C3_UnvView</vt:lpstr>
      <vt:lpstr>6_Local Deduct Calc</vt:lpstr>
      <vt:lpstr>7_Local Revenue</vt:lpstr>
      <vt:lpstr>8_2.1.21 SIS</vt:lpstr>
      <vt:lpstr>8A_2.1.21 RSD Op &amp; 5s</vt:lpstr>
      <vt:lpstr>9_Per Pupil Summary</vt:lpstr>
      <vt:lpstr>LEA Pay Raise</vt:lpstr>
      <vt:lpstr>Per Pupil_Weighted Funding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'5A2A_NewVision'!Print_Area</vt:lpstr>
      <vt:lpstr>'5A2B_Glencoe'!Print_Area</vt:lpstr>
      <vt:lpstr>'5A2C_ISL'!Print_Area</vt:lpstr>
      <vt:lpstr>'5A2D_Avoyelles'!Print_Area</vt:lpstr>
      <vt:lpstr>'5A2E_Delhi'!Print_Area</vt:lpstr>
      <vt:lpstr>'5A2F_BelleChasse'!Print_Area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'5C1_NewType 2'!Print_Area</vt:lpstr>
      <vt:lpstr>'5C1A_Madison'!Print_Area</vt:lpstr>
      <vt:lpstr>'5C1AE_NobleMinds'!Print_Area</vt:lpstr>
      <vt:lpstr>'5C1AF_JCFA-Laf'!Print_Area</vt:lpstr>
      <vt:lpstr>'5C1AG_Collegiate'!Print_Area</vt:lpstr>
      <vt:lpstr>'5C1AI_Harmony'!Print_Area</vt:lpstr>
      <vt:lpstr>'5C1AJ_Athlos'!Print_Area</vt:lpstr>
      <vt:lpstr>'5C1AK_NxtGen'!Print_Area</vt:lpstr>
      <vt:lpstr>'5C1AL_RedRiver'!Print_Area</vt:lpstr>
      <vt:lpstr>'5C1AM_Williams'!Print_Area</vt:lpstr>
      <vt:lpstr>'5C1AN_StLandry'!Print_Area</vt:lpstr>
      <vt:lpstr>'5C1B_DArbonne'!Print_Area</vt:lpstr>
      <vt:lpstr>'5C1C_IntlHigh'!Print_Area</vt:lpstr>
      <vt:lpstr>'5C1D_NOMMA'!Print_Area</vt:lpstr>
      <vt:lpstr>'5C1E_LFNO'!Print_Area</vt:lpstr>
      <vt:lpstr>'5C1F_LCCharter'!Print_Area</vt:lpstr>
      <vt:lpstr>'5C1G_JSClark'!Print_Area</vt:lpstr>
      <vt:lpstr>'5C1H_Southwest'!Print_Area</vt:lpstr>
      <vt:lpstr>'5C1I_LAKey'!Print_Area</vt:lpstr>
      <vt:lpstr>'5C1J_JCFAEast'!Print_Area</vt:lpstr>
      <vt:lpstr>'5C1M_GEOMidCity'!Print_Area</vt:lpstr>
      <vt:lpstr>'5C1N_Delta'!Print_Area</vt:lpstr>
      <vt:lpstr>'5C1O_Impact'!Print_Area</vt:lpstr>
      <vt:lpstr>'5C1Q_Advantage'!Print_Area</vt:lpstr>
      <vt:lpstr>'5C1R_Iberville'!Print_Area</vt:lpstr>
      <vt:lpstr>'5C1S_LCColPrep'!Print_Area</vt:lpstr>
      <vt:lpstr>'5C1T_Northeast'!Print_Area</vt:lpstr>
      <vt:lpstr>'5C1U_AcadianaRen'!Print_Area</vt:lpstr>
      <vt:lpstr>'5C1V_LafRen'!Print_Area</vt:lpstr>
      <vt:lpstr>'5C1W_Willow'!Print_Area</vt:lpstr>
      <vt:lpstr>'5C1Y_GEOPrep'!Print_Area</vt:lpstr>
      <vt:lpstr>'5C1Z_LincolnPrep'!Print_Area</vt:lpstr>
      <vt:lpstr>'5C2_LAVCA'!Print_Area</vt:lpstr>
      <vt:lpstr>'5C3_UnvView'!Print_Area</vt:lpstr>
      <vt:lpstr>'6_Local Deduct Calc'!Print_Area</vt:lpstr>
      <vt:lpstr>'7_Local Revenue'!Print_Area</vt:lpstr>
      <vt:lpstr>'8_2.1.21 SIS'!Print_Area</vt:lpstr>
      <vt:lpstr>'8A_2.1.21 RSD Op &amp; 5s'!Print_Area</vt:lpstr>
      <vt:lpstr>'9_Per Pupil Summary'!Print_Area</vt:lpstr>
      <vt:lpstr>'Detail State Summary'!Print_Area</vt:lpstr>
      <vt:lpstr>'LEA Pay Raise'!Print_Area</vt:lpstr>
      <vt:lpstr>'LEA Summary'!Print_Area</vt:lpstr>
      <vt:lpstr>'Leg Type 2 Res Summary'!Print_Area</vt:lpstr>
      <vt:lpstr>'New Type 2 Res Summary'!Print_Area</vt:lpstr>
      <vt:lpstr>'Per Pupil_Weighted Funding'!Print_Area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'5A2A_NewVision'!Print_Titles</vt:lpstr>
      <vt:lpstr>'5A2B_Glencoe'!Print_Titles</vt:lpstr>
      <vt:lpstr>'5A2C_ISL'!Print_Titles</vt:lpstr>
      <vt:lpstr>'5A2D_Avoyelles'!Print_Titles</vt:lpstr>
      <vt:lpstr>'5A2E_Delhi'!Print_Titles</vt:lpstr>
      <vt:lpstr>'5A2F_BelleChasse'!Print_Titles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'5C1_NewType 2'!Print_Titles</vt:lpstr>
      <vt:lpstr>'5C1A_Madison'!Print_Titles</vt:lpstr>
      <vt:lpstr>'5C1AE_NobleMinds'!Print_Titles</vt:lpstr>
      <vt:lpstr>'5C1AF_JCFA-Laf'!Print_Titles</vt:lpstr>
      <vt:lpstr>'5C1AG_Collegiate'!Print_Titles</vt:lpstr>
      <vt:lpstr>'5C1AI_Harmony'!Print_Titles</vt:lpstr>
      <vt:lpstr>'5C1AJ_Athlos'!Print_Titles</vt:lpstr>
      <vt:lpstr>'5C1AK_NxtGen'!Print_Titles</vt:lpstr>
      <vt:lpstr>'5C1AL_RedRiver'!Print_Titles</vt:lpstr>
      <vt:lpstr>'5C1AM_Williams'!Print_Titles</vt:lpstr>
      <vt:lpstr>'5C1AN_StLandry'!Print_Titles</vt:lpstr>
      <vt:lpstr>'5C1B_DArbonne'!Print_Titles</vt:lpstr>
      <vt:lpstr>'5C1C_IntlHigh'!Print_Titles</vt:lpstr>
      <vt:lpstr>'5C1D_NOMMA'!Print_Titles</vt:lpstr>
      <vt:lpstr>'5C1E_LFNO'!Print_Titles</vt:lpstr>
      <vt:lpstr>'5C1F_LCCharter'!Print_Titles</vt:lpstr>
      <vt:lpstr>'5C1G_JSClark'!Print_Titles</vt:lpstr>
      <vt:lpstr>'5C1H_Southwest'!Print_Titles</vt:lpstr>
      <vt:lpstr>'5C1I_LAKey'!Print_Titles</vt:lpstr>
      <vt:lpstr>'5C1J_JCFAEast'!Print_Titles</vt:lpstr>
      <vt:lpstr>'5C1M_GEOMidCity'!Print_Titles</vt:lpstr>
      <vt:lpstr>'5C1N_Delta'!Print_Titles</vt:lpstr>
      <vt:lpstr>'5C1O_Impact'!Print_Titles</vt:lpstr>
      <vt:lpstr>'5C1Q_Advantage'!Print_Titles</vt:lpstr>
      <vt:lpstr>'5C1R_Iberville'!Print_Titles</vt:lpstr>
      <vt:lpstr>'5C1S_LCColPrep'!Print_Titles</vt:lpstr>
      <vt:lpstr>'5C1T_Northeast'!Print_Titles</vt:lpstr>
      <vt:lpstr>'5C1U_AcadianaRen'!Print_Titles</vt:lpstr>
      <vt:lpstr>'5C1V_LafRen'!Print_Titles</vt:lpstr>
      <vt:lpstr>'5C1W_Willow'!Print_Titles</vt:lpstr>
      <vt:lpstr>'5C1Y_GEOPrep'!Print_Titles</vt:lpstr>
      <vt:lpstr>'5C1Z_LincolnPrep'!Print_Titles</vt:lpstr>
      <vt:lpstr>'5C2_LAVCA'!Print_Titles</vt:lpstr>
      <vt:lpstr>'5C3_UnvView'!Print_Titles</vt:lpstr>
      <vt:lpstr>'7_Local Revenue'!Print_Titles</vt:lpstr>
      <vt:lpstr>'8_2.1.21 SIS'!Print_Titles</vt:lpstr>
      <vt:lpstr>'9_Per Pupil Summary'!Print_Titles</vt:lpstr>
      <vt:lpstr>'LEA Pay Raise'!Print_Titles</vt:lpstr>
      <vt:lpstr>'LEA Summary'!Print_Titles</vt:lpstr>
      <vt:lpstr>'Leg Type 2 Res Summary'!Print_Titles</vt:lpstr>
      <vt:lpstr>'New Type 2 Res Summary'!Print_Titles</vt:lpstr>
      <vt:lpstr>'Per Pupil_Weighted Funding'!Print_Titles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Denise Bourgeois</cp:lastModifiedBy>
  <cp:lastPrinted>2022-07-28T15:21:49Z</cp:lastPrinted>
  <dcterms:created xsi:type="dcterms:W3CDTF">1999-11-15T20:37:39Z</dcterms:created>
  <dcterms:modified xsi:type="dcterms:W3CDTF">2022-07-28T19:11:46Z</dcterms:modified>
</cp:coreProperties>
</file>